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uwaec-my.sharepoint.com/personal/edwin_armas_uaw_edu_ec/Documents/2026/PAC 2026/"/>
    </mc:Choice>
  </mc:AlternateContent>
  <xr:revisionPtr revIDLastSave="164" documentId="13_ncr:1_{93B2236C-6FE3-4EE9-BC1F-B975F5FCF364}" xr6:coauthVersionLast="47" xr6:coauthVersionMax="47" xr10:uidLastSave="{34FCC3DB-22AC-4905-BC8D-BDDC87E3CB7D}"/>
  <bookViews>
    <workbookView xWindow="-108" yWindow="-108" windowWidth="23256" windowHeight="12456" firstSheet="4" activeTab="4" xr2:uid="{5A99E69E-6FCF-40E0-901D-9C60FA73F28C}"/>
  </bookViews>
  <sheets>
    <sheet name="GRUPO 53-57-58-84" sheetId="5" state="hidden" r:id="rId1"/>
    <sheet name="Hoja3" sheetId="3" state="hidden" r:id="rId2"/>
    <sheet name="GRUPO51" sheetId="2" state="hidden" r:id="rId3"/>
    <sheet name="Hoja8" sheetId="15" state="hidden" r:id="rId4"/>
    <sheet name="POA 2026" sheetId="1" r:id="rId5"/>
    <sheet name="analisis" sheetId="6" state="hidden" r:id="rId6"/>
    <sheet name="eSIGEF" sheetId="7" state="hidden" r:id="rId7"/>
    <sheet name="df" sheetId="9" state="hidden" r:id="rId8"/>
    <sheet name="reforma" sheetId="14" r:id="rId9"/>
    <sheet name="POA" sheetId="8" state="hidden" r:id="rId10"/>
  </sheets>
  <definedNames>
    <definedName name="_xlnm._FilterDatabase" localSheetId="7" hidden="1">df!$A$3:$H$145</definedName>
    <definedName name="_xlnm._FilterDatabase" localSheetId="6" hidden="1">eSIGEF!$A$2:$J$75</definedName>
    <definedName name="_xlnm._FilterDatabase" localSheetId="9" hidden="1">POA!$A$2:$P$140</definedName>
    <definedName name="_xlnm._FilterDatabase" localSheetId="4" hidden="1">'POA 2026'!$A$10:$AZ$166</definedName>
    <definedName name="_xlnm._FilterDatabase" localSheetId="8" hidden="1">reforma!$A$1:$J$143</definedName>
    <definedName name="MESES_CAMBIO" localSheetId="4">#REF!</definedName>
    <definedName name="MESES_CAMBIO">#REF!</definedName>
    <definedName name="PROYECTO" localSheetId="4">#REF!</definedName>
    <definedName name="PROYECTO">#REF!</definedName>
  </definedNames>
  <calcPr calcId="191029"/>
  <pivotCaches>
    <pivotCache cacheId="4" r:id="rId11"/>
    <pivotCache cacheId="5" r:id="rId12"/>
    <pivotCache cacheId="6" r:id="rId13"/>
    <pivotCache cacheId="7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67" i="1" l="1"/>
  <c r="S108" i="2"/>
  <c r="S107" i="2"/>
  <c r="T107" i="2"/>
  <c r="N3" i="8"/>
  <c r="N4" i="8"/>
  <c r="N5" i="8"/>
  <c r="N6" i="8"/>
  <c r="N8" i="8"/>
  <c r="N9" i="8"/>
  <c r="N10" i="8"/>
  <c r="N15" i="8"/>
  <c r="N16" i="8"/>
  <c r="N17" i="8"/>
  <c r="N22" i="8"/>
  <c r="N23" i="8"/>
  <c r="N24" i="8"/>
  <c r="N25" i="8"/>
  <c r="N30" i="8"/>
  <c r="N31" i="8"/>
  <c r="N35" i="8"/>
  <c r="N36" i="8"/>
  <c r="N37" i="8"/>
  <c r="N42" i="8"/>
  <c r="N43" i="8"/>
  <c r="N44" i="8"/>
  <c r="J107" i="8"/>
  <c r="L107" i="8" s="1"/>
  <c r="M107" i="8" s="1"/>
  <c r="L108" i="8"/>
  <c r="O108" i="8" s="1"/>
  <c r="L109" i="8"/>
  <c r="O109" i="8" s="1"/>
  <c r="L110" i="8"/>
  <c r="O110" i="8" s="1"/>
  <c r="L111" i="8"/>
  <c r="O111" i="8" s="1"/>
  <c r="L112" i="8"/>
  <c r="O112" i="8" s="1"/>
  <c r="L113" i="8"/>
  <c r="O113" i="8" s="1"/>
  <c r="L114" i="8"/>
  <c r="O114" i="8" s="1"/>
  <c r="L115" i="8"/>
  <c r="O115" i="8" s="1"/>
  <c r="L116" i="8"/>
  <c r="O116" i="8" s="1"/>
  <c r="L117" i="8"/>
  <c r="O117" i="8" s="1"/>
  <c r="L118" i="8"/>
  <c r="O118" i="8" s="1"/>
  <c r="L119" i="8"/>
  <c r="O119" i="8" s="1"/>
  <c r="L120" i="8"/>
  <c r="O120" i="8" s="1"/>
  <c r="L121" i="8"/>
  <c r="O121" i="8" s="1"/>
  <c r="L122" i="8"/>
  <c r="O122" i="8" s="1"/>
  <c r="L123" i="8"/>
  <c r="O123" i="8" s="1"/>
  <c r="L124" i="8"/>
  <c r="O124" i="8" s="1"/>
  <c r="L125" i="8"/>
  <c r="O125" i="8" s="1"/>
  <c r="L126" i="8"/>
  <c r="O126" i="8" s="1"/>
  <c r="L127" i="8"/>
  <c r="O127" i="8" s="1"/>
  <c r="L128" i="8"/>
  <c r="O128" i="8" s="1"/>
  <c r="L129" i="8"/>
  <c r="O129" i="8" s="1"/>
  <c r="L130" i="8"/>
  <c r="O130" i="8" s="1"/>
  <c r="L131" i="8"/>
  <c r="O131" i="8" s="1"/>
  <c r="L132" i="8"/>
  <c r="O132" i="8" s="1"/>
  <c r="L133" i="8"/>
  <c r="O133" i="8" s="1"/>
  <c r="L134" i="8"/>
  <c r="O134" i="8" s="1"/>
  <c r="L135" i="8"/>
  <c r="O135" i="8" s="1"/>
  <c r="L136" i="8"/>
  <c r="O136" i="8" s="1"/>
  <c r="L137" i="8"/>
  <c r="O137" i="8" s="1"/>
  <c r="L138" i="8"/>
  <c r="O138" i="8" s="1"/>
  <c r="L139" i="8"/>
  <c r="O139" i="8" s="1"/>
  <c r="L140" i="8"/>
  <c r="O140" i="8" s="1"/>
  <c r="I1" i="8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T39" i="2"/>
  <c r="T104" i="6"/>
  <c r="S104" i="6"/>
  <c r="T83" i="6"/>
  <c r="S83" i="6"/>
  <c r="Z68" i="6"/>
  <c r="W56" i="6" s="1"/>
  <c r="W67" i="6"/>
  <c r="W66" i="6"/>
  <c r="T65" i="6"/>
  <c r="S65" i="6"/>
  <c r="W64" i="6"/>
  <c r="W63" i="6"/>
  <c r="W62" i="6"/>
  <c r="AE61" i="6"/>
  <c r="AD61" i="6"/>
  <c r="W61" i="6"/>
  <c r="W60" i="6"/>
  <c r="S52" i="6"/>
  <c r="T37" i="6"/>
  <c r="S32" i="6"/>
  <c r="S37" i="6" s="1"/>
  <c r="T28" i="6"/>
  <c r="S28" i="6"/>
  <c r="S22" i="6"/>
  <c r="T18" i="6"/>
  <c r="S4" i="6"/>
  <c r="S18" i="6" s="1"/>
  <c r="S39" i="6" s="1"/>
  <c r="AH45" i="5"/>
  <c r="AQ9" i="5"/>
  <c r="AF43" i="5"/>
  <c r="AE43" i="5"/>
  <c r="AN36" i="5"/>
  <c r="AN37" i="5"/>
  <c r="AN38" i="5"/>
  <c r="AN39" i="5"/>
  <c r="AN40" i="5"/>
  <c r="AN41" i="5"/>
  <c r="AN42" i="5"/>
  <c r="AN43" i="5"/>
  <c r="AN44" i="5"/>
  <c r="AN35" i="5"/>
  <c r="AN34" i="5"/>
  <c r="AN29" i="5"/>
  <c r="AN30" i="5"/>
  <c r="AN31" i="5"/>
  <c r="AN32" i="5"/>
  <c r="AN33" i="5"/>
  <c r="AN28" i="5"/>
  <c r="AN25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3" i="5"/>
  <c r="AN24" i="5"/>
  <c r="AN26" i="5"/>
  <c r="AN27" i="5"/>
  <c r="AN22" i="5"/>
  <c r="AN7" i="5"/>
  <c r="Z17" i="5"/>
  <c r="Y17" i="5"/>
  <c r="Z12" i="5"/>
  <c r="Y12" i="5"/>
  <c r="T104" i="5"/>
  <c r="S104" i="5"/>
  <c r="T83" i="5"/>
  <c r="S83" i="5"/>
  <c r="Z66" i="5"/>
  <c r="W54" i="5" s="1"/>
  <c r="W65" i="5"/>
  <c r="W64" i="5"/>
  <c r="T65" i="5"/>
  <c r="S65" i="5"/>
  <c r="W62" i="5"/>
  <c r="W61" i="5"/>
  <c r="W60" i="5"/>
  <c r="AD80" i="5"/>
  <c r="AE80" i="5" s="1"/>
  <c r="W59" i="5"/>
  <c r="W58" i="5"/>
  <c r="S52" i="5"/>
  <c r="T37" i="5"/>
  <c r="S32" i="5"/>
  <c r="S37" i="5" s="1"/>
  <c r="T28" i="5"/>
  <c r="S22" i="5"/>
  <c r="S28" i="5" s="1"/>
  <c r="T18" i="5"/>
  <c r="S4" i="5"/>
  <c r="S18" i="5" s="1"/>
  <c r="W61" i="2"/>
  <c r="AE61" i="2"/>
  <c r="AD61" i="2"/>
  <c r="W56" i="2"/>
  <c r="Z68" i="2"/>
  <c r="W67" i="2"/>
  <c r="T104" i="2"/>
  <c r="S104" i="2"/>
  <c r="W66" i="2"/>
  <c r="W64" i="2"/>
  <c r="W63" i="2"/>
  <c r="W62" i="2"/>
  <c r="W60" i="2"/>
  <c r="S83" i="2"/>
  <c r="T83" i="2"/>
  <c r="S65" i="2"/>
  <c r="T65" i="2"/>
  <c r="S52" i="2"/>
  <c r="S32" i="2"/>
  <c r="S37" i="2" s="1"/>
  <c r="S22" i="2"/>
  <c r="S28" i="2" s="1"/>
  <c r="S4" i="2"/>
  <c r="S18" i="2" s="1"/>
  <c r="T37" i="2"/>
  <c r="T28" i="2"/>
  <c r="T18" i="2"/>
  <c r="W33" i="1"/>
  <c r="AL35" i="1"/>
  <c r="P35" i="1"/>
  <c r="AA117" i="1"/>
  <c r="AB117" i="1"/>
  <c r="AC117" i="1"/>
  <c r="Z117" i="1"/>
  <c r="AA116" i="1"/>
  <c r="AB116" i="1"/>
  <c r="AC116" i="1"/>
  <c r="Z116" i="1"/>
  <c r="AA115" i="1"/>
  <c r="AB115" i="1"/>
  <c r="AC115" i="1"/>
  <c r="Z115" i="1"/>
  <c r="AA114" i="1"/>
  <c r="AB114" i="1"/>
  <c r="AC114" i="1"/>
  <c r="Z114" i="1"/>
  <c r="AA110" i="1"/>
  <c r="AB110" i="1"/>
  <c r="AC110" i="1"/>
  <c r="Z110" i="1"/>
  <c r="AA109" i="1"/>
  <c r="AB109" i="1"/>
  <c r="AC109" i="1"/>
  <c r="Z109" i="1"/>
  <c r="AA107" i="1"/>
  <c r="AB107" i="1"/>
  <c r="AC107" i="1"/>
  <c r="Z107" i="1"/>
  <c r="AB53" i="1"/>
  <c r="AC53" i="1"/>
  <c r="AD53" i="1"/>
  <c r="AE53" i="1"/>
  <c r="AF53" i="1"/>
  <c r="AG53" i="1"/>
  <c r="AH53" i="1"/>
  <c r="AI53" i="1"/>
  <c r="AJ53" i="1"/>
  <c r="AK53" i="1"/>
  <c r="AA53" i="1"/>
  <c r="AA34" i="1"/>
  <c r="AB34" i="1"/>
  <c r="AC34" i="1"/>
  <c r="AD34" i="1"/>
  <c r="AE34" i="1"/>
  <c r="Z34" i="1"/>
  <c r="AA27" i="1"/>
  <c r="AB27" i="1"/>
  <c r="AC27" i="1"/>
  <c r="AD27" i="1"/>
  <c r="AE27" i="1"/>
  <c r="Z27" i="1"/>
  <c r="AA26" i="1"/>
  <c r="AB26" i="1"/>
  <c r="AC26" i="1"/>
  <c r="AD26" i="1"/>
  <c r="AE26" i="1"/>
  <c r="AF26" i="1"/>
  <c r="AG26" i="1"/>
  <c r="AH26" i="1"/>
  <c r="AI26" i="1"/>
  <c r="AJ26" i="1"/>
  <c r="AK26" i="1"/>
  <c r="Z26" i="1"/>
  <c r="AL13" i="1"/>
  <c r="AL14" i="1"/>
  <c r="AL15" i="1"/>
  <c r="AL16" i="1"/>
  <c r="AL17" i="1"/>
  <c r="AL21" i="1"/>
  <c r="AL22" i="1"/>
  <c r="AL23" i="1"/>
  <c r="AL24" i="1"/>
  <c r="AL25" i="1"/>
  <c r="AL28" i="1"/>
  <c r="AL29" i="1"/>
  <c r="AL32" i="1"/>
  <c r="AL33" i="1"/>
  <c r="AL37" i="1"/>
  <c r="AL38" i="1"/>
  <c r="AL39" i="1"/>
  <c r="AL40" i="1"/>
  <c r="AL41" i="1"/>
  <c r="AL42" i="1"/>
  <c r="AL43" i="1"/>
  <c r="AL44" i="1"/>
  <c r="AL45" i="1"/>
  <c r="AL46" i="1"/>
  <c r="AL47" i="1"/>
  <c r="AL49" i="1"/>
  <c r="AL50" i="1"/>
  <c r="AL51" i="1"/>
  <c r="AL52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8" i="1"/>
  <c r="AL111" i="1"/>
  <c r="AL112" i="1"/>
  <c r="AL113" i="1"/>
  <c r="AL118" i="1"/>
  <c r="AL119" i="1"/>
  <c r="AL120" i="1"/>
  <c r="AL121" i="1"/>
  <c r="AL122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G19" i="1"/>
  <c r="AH19" i="1"/>
  <c r="AI19" i="1"/>
  <c r="AJ19" i="1"/>
  <c r="AK19" i="1"/>
  <c r="AF19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2" i="1"/>
  <c r="P141" i="1"/>
  <c r="P140" i="1"/>
  <c r="P139" i="1"/>
  <c r="P138" i="1"/>
  <c r="P137" i="1"/>
  <c r="AK136" i="1"/>
  <c r="W136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W123" i="1"/>
  <c r="AA123" i="1" s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W48" i="1"/>
  <c r="AL48" i="1" s="1"/>
  <c r="P48" i="1"/>
  <c r="P47" i="1"/>
  <c r="P46" i="1"/>
  <c r="P45" i="1"/>
  <c r="P44" i="1"/>
  <c r="P43" i="1"/>
  <c r="P42" i="1"/>
  <c r="P41" i="1"/>
  <c r="P40" i="1"/>
  <c r="P39" i="1"/>
  <c r="P38" i="1"/>
  <c r="P37" i="1"/>
  <c r="W36" i="1"/>
  <c r="Z36" i="1" s="1"/>
  <c r="P36" i="1"/>
  <c r="P34" i="1"/>
  <c r="P33" i="1"/>
  <c r="P32" i="1"/>
  <c r="W31" i="1"/>
  <c r="AL31" i="1" s="1"/>
  <c r="P31" i="1"/>
  <c r="W30" i="1"/>
  <c r="AD30" i="1" s="1"/>
  <c r="P30" i="1"/>
  <c r="P29" i="1"/>
  <c r="P28" i="1"/>
  <c r="P27" i="1"/>
  <c r="P26" i="1"/>
  <c r="P25" i="1"/>
  <c r="P24" i="1"/>
  <c r="P23" i="1"/>
  <c r="P22" i="1"/>
  <c r="P21" i="1"/>
  <c r="W20" i="1"/>
  <c r="AL20" i="1" s="1"/>
  <c r="P20" i="1"/>
  <c r="P19" i="1"/>
  <c r="W18" i="1"/>
  <c r="AL18" i="1" s="1"/>
  <c r="P18" i="1"/>
  <c r="P17" i="1"/>
  <c r="P16" i="1"/>
  <c r="P15" i="1"/>
  <c r="P14" i="1"/>
  <c r="P13" i="1"/>
  <c r="W12" i="1"/>
  <c r="AL12" i="1" s="1"/>
  <c r="P12" i="1"/>
  <c r="AL11" i="1"/>
  <c r="P11" i="1"/>
  <c r="C11" i="3"/>
  <c r="C10" i="3"/>
  <c r="C9" i="3"/>
  <c r="C6" i="3"/>
  <c r="C5" i="3"/>
  <c r="C7" i="3"/>
  <c r="C8" i="3"/>
  <c r="C15" i="3"/>
  <c r="C4" i="3"/>
  <c r="C14" i="3"/>
  <c r="C13" i="3"/>
  <c r="C12" i="3"/>
  <c r="T50" i="6"/>
  <c r="T48" i="6"/>
  <c r="T51" i="6"/>
  <c r="T47" i="6"/>
  <c r="T51" i="2"/>
  <c r="T50" i="2"/>
  <c r="T48" i="2"/>
  <c r="T47" i="2"/>
  <c r="T51" i="5"/>
  <c r="T47" i="5"/>
  <c r="T48" i="5"/>
  <c r="T50" i="5"/>
  <c r="J139" i="8" l="1"/>
  <c r="J123" i="8"/>
  <c r="J140" i="8"/>
  <c r="J124" i="8"/>
  <c r="J116" i="8"/>
  <c r="J133" i="8"/>
  <c r="J134" i="8"/>
  <c r="J135" i="8"/>
  <c r="J119" i="8"/>
  <c r="J130" i="8"/>
  <c r="J114" i="8"/>
  <c r="J127" i="8"/>
  <c r="J128" i="8"/>
  <c r="J118" i="8"/>
  <c r="J132" i="8"/>
  <c r="J112" i="8"/>
  <c r="J129" i="8"/>
  <c r="J126" i="8"/>
  <c r="J110" i="8"/>
  <c r="J136" i="8"/>
  <c r="J120" i="8"/>
  <c r="J131" i="8"/>
  <c r="J115" i="8"/>
  <c r="J111" i="8"/>
  <c r="J108" i="8"/>
  <c r="J125" i="8"/>
  <c r="J109" i="8"/>
  <c r="J137" i="8"/>
  <c r="J121" i="8"/>
  <c r="J117" i="8"/>
  <c r="J138" i="8"/>
  <c r="J122" i="8"/>
  <c r="J113" i="8"/>
  <c r="J61" i="7"/>
  <c r="J45" i="7"/>
  <c r="K45" i="7" s="1"/>
  <c r="J29" i="7"/>
  <c r="K29" i="7" s="1"/>
  <c r="J13" i="7"/>
  <c r="K13" i="7" s="1"/>
  <c r="J27" i="7"/>
  <c r="K27" i="7" s="1"/>
  <c r="J62" i="7"/>
  <c r="J46" i="7"/>
  <c r="J30" i="7"/>
  <c r="J14" i="7"/>
  <c r="K14" i="7" s="1"/>
  <c r="J60" i="7"/>
  <c r="K60" i="7" s="1"/>
  <c r="J44" i="7"/>
  <c r="K44" i="7" s="1"/>
  <c r="J28" i="7"/>
  <c r="K28" i="7" s="1"/>
  <c r="J12" i="7"/>
  <c r="J75" i="7"/>
  <c r="K75" i="7" s="1"/>
  <c r="J74" i="7"/>
  <c r="J58" i="7"/>
  <c r="K58" i="7" s="1"/>
  <c r="J42" i="7"/>
  <c r="K42" i="7" s="1"/>
  <c r="J26" i="7"/>
  <c r="J10" i="7"/>
  <c r="K10" i="7" s="1"/>
  <c r="J43" i="7"/>
  <c r="J73" i="7"/>
  <c r="K73" i="7" s="1"/>
  <c r="J57" i="7"/>
  <c r="K57" i="7" s="1"/>
  <c r="J41" i="7"/>
  <c r="K41" i="7" s="1"/>
  <c r="J25" i="7"/>
  <c r="K25" i="7" s="1"/>
  <c r="J9" i="7"/>
  <c r="K9" i="7" s="1"/>
  <c r="J72" i="7"/>
  <c r="K72" i="7" s="1"/>
  <c r="J56" i="7"/>
  <c r="J40" i="7"/>
  <c r="K40" i="7" s="1"/>
  <c r="J24" i="7"/>
  <c r="K24" i="7" s="1"/>
  <c r="J8" i="7"/>
  <c r="K8" i="7" s="1"/>
  <c r="J71" i="7"/>
  <c r="K71" i="7" s="1"/>
  <c r="J55" i="7"/>
  <c r="J39" i="7"/>
  <c r="K39" i="7" s="1"/>
  <c r="J23" i="7"/>
  <c r="J7" i="7"/>
  <c r="K7" i="7" s="1"/>
  <c r="J70" i="7"/>
  <c r="J54" i="7"/>
  <c r="J38" i="7"/>
  <c r="K38" i="7" s="1"/>
  <c r="J22" i="7"/>
  <c r="J6" i="7"/>
  <c r="K6" i="7" s="1"/>
  <c r="J69" i="7"/>
  <c r="J53" i="7"/>
  <c r="K53" i="7" s="1"/>
  <c r="J37" i="7"/>
  <c r="J21" i="7"/>
  <c r="J5" i="7"/>
  <c r="J68" i="7"/>
  <c r="J52" i="7"/>
  <c r="K52" i="7" s="1"/>
  <c r="J36" i="7"/>
  <c r="K36" i="7" s="1"/>
  <c r="J20" i="7"/>
  <c r="K20" i="7" s="1"/>
  <c r="J67" i="7"/>
  <c r="J51" i="7"/>
  <c r="J35" i="7"/>
  <c r="K35" i="7" s="1"/>
  <c r="J19" i="7"/>
  <c r="K19" i="7" s="1"/>
  <c r="J3" i="7"/>
  <c r="J66" i="7"/>
  <c r="J50" i="7"/>
  <c r="J34" i="7"/>
  <c r="K34" i="7" s="1"/>
  <c r="J18" i="7"/>
  <c r="K18" i="7" s="1"/>
  <c r="J65" i="7"/>
  <c r="K65" i="7" s="1"/>
  <c r="J49" i="7"/>
  <c r="J33" i="7"/>
  <c r="J17" i="7"/>
  <c r="K17" i="7" s="1"/>
  <c r="J64" i="7"/>
  <c r="J48" i="7"/>
  <c r="K48" i="7" s="1"/>
  <c r="J32" i="7"/>
  <c r="J16" i="7"/>
  <c r="K16" i="7" s="1"/>
  <c r="J59" i="7"/>
  <c r="J11" i="7"/>
  <c r="J63" i="7"/>
  <c r="J47" i="7"/>
  <c r="J31" i="7"/>
  <c r="K31" i="7" s="1"/>
  <c r="J15" i="7"/>
  <c r="K15" i="7" s="1"/>
  <c r="L104" i="8"/>
  <c r="L87" i="8"/>
  <c r="L88" i="8"/>
  <c r="L72" i="8"/>
  <c r="L56" i="8"/>
  <c r="L40" i="8"/>
  <c r="L24" i="8"/>
  <c r="M24" i="8" s="1"/>
  <c r="L8" i="8"/>
  <c r="M8" i="8" s="1"/>
  <c r="K92" i="8"/>
  <c r="K44" i="8"/>
  <c r="L7" i="8"/>
  <c r="M7" i="8" s="1"/>
  <c r="N7" i="8" s="1"/>
  <c r="K75" i="8"/>
  <c r="K43" i="8"/>
  <c r="L102" i="8"/>
  <c r="L86" i="8"/>
  <c r="M86" i="8" s="1"/>
  <c r="L70" i="8"/>
  <c r="L54" i="8"/>
  <c r="L38" i="8"/>
  <c r="L22" i="8"/>
  <c r="M22" i="8" s="1"/>
  <c r="L6" i="8"/>
  <c r="M6" i="8" s="1"/>
  <c r="K107" i="8"/>
  <c r="K91" i="8"/>
  <c r="K59" i="8"/>
  <c r="K11" i="8"/>
  <c r="K106" i="8"/>
  <c r="K90" i="8"/>
  <c r="K74" i="8"/>
  <c r="K58" i="8"/>
  <c r="K42" i="8"/>
  <c r="K26" i="8"/>
  <c r="K10" i="8"/>
  <c r="L85" i="8"/>
  <c r="L69" i="8"/>
  <c r="L53" i="8"/>
  <c r="L37" i="8"/>
  <c r="M37" i="8" s="1"/>
  <c r="L21" i="8"/>
  <c r="L5" i="8"/>
  <c r="M5" i="8" s="1"/>
  <c r="K27" i="8"/>
  <c r="L101" i="8"/>
  <c r="K105" i="8"/>
  <c r="K89" i="8"/>
  <c r="K73" i="8"/>
  <c r="K57" i="8"/>
  <c r="K41" i="8"/>
  <c r="K25" i="8"/>
  <c r="K9" i="8"/>
  <c r="L100" i="8"/>
  <c r="L84" i="8"/>
  <c r="L68" i="8"/>
  <c r="L52" i="8"/>
  <c r="L36" i="8"/>
  <c r="M36" i="8" s="1"/>
  <c r="L20" i="8"/>
  <c r="M20" i="8" s="1"/>
  <c r="N20" i="8" s="1"/>
  <c r="L4" i="8"/>
  <c r="M4" i="8" s="1"/>
  <c r="K104" i="8"/>
  <c r="K88" i="8"/>
  <c r="K72" i="8"/>
  <c r="K56" i="8"/>
  <c r="K40" i="8"/>
  <c r="K24" i="8"/>
  <c r="K8" i="8"/>
  <c r="L99" i="8"/>
  <c r="L83" i="8"/>
  <c r="L67" i="8"/>
  <c r="L51" i="8"/>
  <c r="L35" i="8"/>
  <c r="M35" i="8" s="1"/>
  <c r="L19" i="8"/>
  <c r="M19" i="8" s="1"/>
  <c r="O19" i="8" s="1"/>
  <c r="L3" i="8"/>
  <c r="L103" i="8"/>
  <c r="L82" i="8"/>
  <c r="L66" i="8"/>
  <c r="L50" i="8"/>
  <c r="L34" i="8"/>
  <c r="L18" i="8"/>
  <c r="M18" i="8" s="1"/>
  <c r="N18" i="8" s="1"/>
  <c r="K61" i="8"/>
  <c r="K103" i="8"/>
  <c r="K87" i="8"/>
  <c r="K71" i="8"/>
  <c r="K55" i="8"/>
  <c r="K39" i="8"/>
  <c r="K23" i="8"/>
  <c r="K7" i="8"/>
  <c r="L98" i="8"/>
  <c r="K102" i="8"/>
  <c r="K86" i="8"/>
  <c r="K70" i="8"/>
  <c r="K54" i="8"/>
  <c r="K38" i="8"/>
  <c r="K22" i="8"/>
  <c r="K6" i="8"/>
  <c r="L97" i="8"/>
  <c r="L81" i="8"/>
  <c r="L65" i="8"/>
  <c r="L49" i="8"/>
  <c r="L33" i="8"/>
  <c r="L17" i="8"/>
  <c r="M17" i="8" s="1"/>
  <c r="L39" i="8"/>
  <c r="K53" i="8"/>
  <c r="L96" i="8"/>
  <c r="L80" i="8"/>
  <c r="L64" i="8"/>
  <c r="L48" i="8"/>
  <c r="L32" i="8"/>
  <c r="L16" i="8"/>
  <c r="M16" i="8" s="1"/>
  <c r="L55" i="8"/>
  <c r="K84" i="8"/>
  <c r="K52" i="8"/>
  <c r="L95" i="8"/>
  <c r="L79" i="8"/>
  <c r="L63" i="8"/>
  <c r="L47" i="8"/>
  <c r="L31" i="8"/>
  <c r="M31" i="8" s="1"/>
  <c r="L15" i="8"/>
  <c r="M15" i="8" s="1"/>
  <c r="K45" i="8"/>
  <c r="K28" i="8"/>
  <c r="K101" i="8"/>
  <c r="K37" i="8"/>
  <c r="K20" i="8"/>
  <c r="K99" i="8"/>
  <c r="K83" i="8"/>
  <c r="K67" i="8"/>
  <c r="K51" i="8"/>
  <c r="K35" i="8"/>
  <c r="K19" i="8"/>
  <c r="K3" i="8"/>
  <c r="L94" i="8"/>
  <c r="L78" i="8"/>
  <c r="L62" i="8"/>
  <c r="L46" i="8"/>
  <c r="L30" i="8"/>
  <c r="M30" i="8" s="1"/>
  <c r="L14" i="8"/>
  <c r="M14" i="8" s="1"/>
  <c r="N14" i="8" s="1"/>
  <c r="K77" i="8"/>
  <c r="L23" i="8"/>
  <c r="M23" i="8" s="1"/>
  <c r="K36" i="8"/>
  <c r="K98" i="8"/>
  <c r="K82" i="8"/>
  <c r="K66" i="8"/>
  <c r="K50" i="8"/>
  <c r="K34" i="8"/>
  <c r="K18" i="8"/>
  <c r="K64" i="8"/>
  <c r="L93" i="8"/>
  <c r="L77" i="8"/>
  <c r="L61" i="8"/>
  <c r="L45" i="8"/>
  <c r="L29" i="8"/>
  <c r="L13" i="8"/>
  <c r="M13" i="8" s="1"/>
  <c r="N13" i="8" s="1"/>
  <c r="K29" i="8"/>
  <c r="K76" i="8"/>
  <c r="K12" i="8"/>
  <c r="K69" i="8"/>
  <c r="K4" i="8"/>
  <c r="K97" i="8"/>
  <c r="K81" i="8"/>
  <c r="K65" i="8"/>
  <c r="K49" i="8"/>
  <c r="K33" i="8"/>
  <c r="K17" i="8"/>
  <c r="K63" i="8"/>
  <c r="L92" i="8"/>
  <c r="L76" i="8"/>
  <c r="L60" i="8"/>
  <c r="L44" i="8"/>
  <c r="M44" i="8" s="1"/>
  <c r="L28" i="8"/>
  <c r="L12" i="8"/>
  <c r="M12" i="8" s="1"/>
  <c r="O12" i="8" s="1"/>
  <c r="L71" i="8"/>
  <c r="K85" i="8"/>
  <c r="K21" i="8"/>
  <c r="K100" i="8"/>
  <c r="K96" i="8"/>
  <c r="K80" i="8"/>
  <c r="K48" i="8"/>
  <c r="K32" i="8"/>
  <c r="K16" i="8"/>
  <c r="O107" i="8"/>
  <c r="L91" i="8"/>
  <c r="L75" i="8"/>
  <c r="L59" i="8"/>
  <c r="L43" i="8"/>
  <c r="M43" i="8" s="1"/>
  <c r="L27" i="8"/>
  <c r="L11" i="8"/>
  <c r="M11" i="8" s="1"/>
  <c r="N11" i="8" s="1"/>
  <c r="K93" i="8"/>
  <c r="K13" i="8"/>
  <c r="K60" i="8"/>
  <c r="K5" i="8"/>
  <c r="K95" i="8"/>
  <c r="K79" i="8"/>
  <c r="K47" i="8"/>
  <c r="K31" i="8"/>
  <c r="K15" i="8"/>
  <c r="L90" i="8"/>
  <c r="L74" i="8"/>
  <c r="L58" i="8"/>
  <c r="L42" i="8"/>
  <c r="M42" i="8" s="1"/>
  <c r="L26" i="8"/>
  <c r="L10" i="8"/>
  <c r="M10" i="8" s="1"/>
  <c r="J4" i="7"/>
  <c r="K68" i="8"/>
  <c r="L106" i="8"/>
  <c r="K94" i="8"/>
  <c r="K78" i="8"/>
  <c r="K62" i="8"/>
  <c r="K46" i="8"/>
  <c r="K30" i="8"/>
  <c r="K14" i="8"/>
  <c r="L105" i="8"/>
  <c r="L89" i="8"/>
  <c r="L73" i="8"/>
  <c r="L57" i="8"/>
  <c r="L41" i="8"/>
  <c r="L25" i="8"/>
  <c r="M25" i="8" s="1"/>
  <c r="L9" i="8"/>
  <c r="M9" i="8" s="1"/>
  <c r="T52" i="6"/>
  <c r="T52" i="5"/>
  <c r="S39" i="5"/>
  <c r="T52" i="2"/>
  <c r="S39" i="2"/>
  <c r="C16" i="3"/>
  <c r="AJ36" i="1"/>
  <c r="AJ164" i="1" s="1"/>
  <c r="AJ165" i="1" s="1"/>
  <c r="AH36" i="1"/>
  <c r="AL136" i="1"/>
  <c r="AC30" i="1"/>
  <c r="AG30" i="1"/>
  <c r="AL34" i="1"/>
  <c r="AL114" i="1"/>
  <c r="AL19" i="1"/>
  <c r="AK36" i="1"/>
  <c r="AK164" i="1" s="1"/>
  <c r="AK165" i="1" s="1"/>
  <c r="AL110" i="1"/>
  <c r="AH30" i="1"/>
  <c r="AI36" i="1"/>
  <c r="AI164" i="1" s="1"/>
  <c r="AI165" i="1" s="1"/>
  <c r="AL53" i="1"/>
  <c r="AF30" i="1"/>
  <c r="AG36" i="1"/>
  <c r="AE30" i="1"/>
  <c r="AF36" i="1"/>
  <c r="AE36" i="1"/>
  <c r="AL26" i="1"/>
  <c r="AD36" i="1"/>
  <c r="AC36" i="1"/>
  <c r="AL107" i="1"/>
  <c r="AB36" i="1"/>
  <c r="AA36" i="1"/>
  <c r="AA164" i="1" s="1"/>
  <c r="AA165" i="1" s="1"/>
  <c r="Z123" i="1"/>
  <c r="Z164" i="1" s="1"/>
  <c r="Z165" i="1" s="1"/>
  <c r="AE123" i="1"/>
  <c r="AD123" i="1"/>
  <c r="AL109" i="1"/>
  <c r="AC123" i="1"/>
  <c r="AL115" i="1"/>
  <c r="AB123" i="1"/>
  <c r="AL117" i="1"/>
  <c r="AL116" i="1"/>
  <c r="AL27" i="1"/>
  <c r="W164" i="1"/>
  <c r="W166" i="1" s="1"/>
  <c r="M80" i="8" l="1"/>
  <c r="N80" i="8" s="1"/>
  <c r="M50" i="8"/>
  <c r="N50" i="8" s="1"/>
  <c r="M101" i="8"/>
  <c r="N101" i="8" s="1"/>
  <c r="M64" i="8"/>
  <c r="N64" i="8" s="1"/>
  <c r="M106" i="8"/>
  <c r="N106" i="8" s="1"/>
  <c r="M32" i="8"/>
  <c r="N32" i="8" s="1"/>
  <c r="M66" i="8"/>
  <c r="N66" i="8" s="1"/>
  <c r="M40" i="8"/>
  <c r="N40" i="8" s="1"/>
  <c r="M71" i="8"/>
  <c r="N71" i="8" s="1"/>
  <c r="M48" i="8"/>
  <c r="N48" i="8" s="1"/>
  <c r="M82" i="8"/>
  <c r="O82" i="8" s="1"/>
  <c r="M56" i="8"/>
  <c r="N56" i="8" s="1"/>
  <c r="M103" i="8"/>
  <c r="N103" i="8" s="1"/>
  <c r="M21" i="8"/>
  <c r="N21" i="8" s="1"/>
  <c r="M72" i="8"/>
  <c r="O72" i="8" s="1"/>
  <c r="M88" i="8"/>
  <c r="N88" i="8" s="1"/>
  <c r="M28" i="8"/>
  <c r="N28" i="8" s="1"/>
  <c r="M96" i="8"/>
  <c r="N96" i="8" s="1"/>
  <c r="M98" i="8"/>
  <c r="N98" i="8" s="1"/>
  <c r="M52" i="8"/>
  <c r="O52" i="8" s="1"/>
  <c r="M53" i="8"/>
  <c r="N53" i="8" s="1"/>
  <c r="M38" i="8"/>
  <c r="N38" i="8" s="1"/>
  <c r="M87" i="8"/>
  <c r="N87" i="8" s="1"/>
  <c r="M29" i="8"/>
  <c r="N29" i="8" s="1"/>
  <c r="M68" i="8"/>
  <c r="N68" i="8" s="1"/>
  <c r="M69" i="8"/>
  <c r="N69" i="8" s="1"/>
  <c r="M54" i="8"/>
  <c r="O54" i="8" s="1"/>
  <c r="M104" i="8"/>
  <c r="N104" i="8" s="1"/>
  <c r="M59" i="8"/>
  <c r="N59" i="8" s="1"/>
  <c r="M39" i="8"/>
  <c r="O39" i="8" s="1"/>
  <c r="M51" i="8"/>
  <c r="N51" i="8" s="1"/>
  <c r="M84" i="8"/>
  <c r="N84" i="8" s="1"/>
  <c r="M85" i="8"/>
  <c r="N85" i="8" s="1"/>
  <c r="M70" i="8"/>
  <c r="N70" i="8" s="1"/>
  <c r="M27" i="8"/>
  <c r="O27" i="8" s="1"/>
  <c r="M57" i="8"/>
  <c r="N57" i="8" s="1"/>
  <c r="M67" i="8"/>
  <c r="O67" i="8" s="1"/>
  <c r="M100" i="8"/>
  <c r="N100" i="8" s="1"/>
  <c r="M41" i="8"/>
  <c r="N41" i="8" s="1"/>
  <c r="M62" i="8"/>
  <c r="N62" i="8" s="1"/>
  <c r="M33" i="8"/>
  <c r="N33" i="8" s="1"/>
  <c r="M83" i="8"/>
  <c r="O83" i="8" s="1"/>
  <c r="M102" i="8"/>
  <c r="N102" i="8" s="1"/>
  <c r="M60" i="8"/>
  <c r="N60" i="8" s="1"/>
  <c r="M89" i="8"/>
  <c r="N89" i="8" s="1"/>
  <c r="M105" i="8"/>
  <c r="N105" i="8" s="1"/>
  <c r="M49" i="8"/>
  <c r="N49" i="8" s="1"/>
  <c r="M99" i="8"/>
  <c r="O99" i="8" s="1"/>
  <c r="M90" i="8"/>
  <c r="N90" i="8" s="1"/>
  <c r="M77" i="8"/>
  <c r="N77" i="8" s="1"/>
  <c r="M93" i="8"/>
  <c r="N93" i="8" s="1"/>
  <c r="M94" i="8"/>
  <c r="N94" i="8" s="1"/>
  <c r="M63" i="8"/>
  <c r="N63" i="8" s="1"/>
  <c r="M79" i="8"/>
  <c r="N79" i="8" s="1"/>
  <c r="M65" i="8"/>
  <c r="N65" i="8" s="1"/>
  <c r="M26" i="8"/>
  <c r="N26" i="8" s="1"/>
  <c r="M75" i="8"/>
  <c r="N75" i="8" s="1"/>
  <c r="M95" i="8"/>
  <c r="N95" i="8" s="1"/>
  <c r="M58" i="8"/>
  <c r="N58" i="8" s="1"/>
  <c r="M78" i="8"/>
  <c r="N78" i="8" s="1"/>
  <c r="M97" i="8"/>
  <c r="N97" i="8" s="1"/>
  <c r="M92" i="8"/>
  <c r="N92" i="8" s="1"/>
  <c r="M61" i="8"/>
  <c r="N61" i="8" s="1"/>
  <c r="M47" i="8"/>
  <c r="N47" i="8" s="1"/>
  <c r="M81" i="8"/>
  <c r="N81" i="8" s="1"/>
  <c r="M76" i="8"/>
  <c r="N76" i="8" s="1"/>
  <c r="M45" i="8"/>
  <c r="N45" i="8" s="1"/>
  <c r="M46" i="8"/>
  <c r="O46" i="8" s="1"/>
  <c r="M73" i="8"/>
  <c r="N73" i="8" s="1"/>
  <c r="M74" i="8"/>
  <c r="N74" i="8" s="1"/>
  <c r="M91" i="8"/>
  <c r="O91" i="8" s="1"/>
  <c r="M55" i="8"/>
  <c r="N55" i="8" s="1"/>
  <c r="M34" i="8"/>
  <c r="N34" i="8" s="1"/>
  <c r="K4" i="7"/>
  <c r="K37" i="7"/>
  <c r="K56" i="7"/>
  <c r="K49" i="7"/>
  <c r="K21" i="7"/>
  <c r="K69" i="7"/>
  <c r="K50" i="7"/>
  <c r="K30" i="7"/>
  <c r="K66" i="7"/>
  <c r="K22" i="7"/>
  <c r="K47" i="7"/>
  <c r="K3" i="7"/>
  <c r="K63" i="7"/>
  <c r="K54" i="7"/>
  <c r="K11" i="7"/>
  <c r="K70" i="7"/>
  <c r="K59" i="7"/>
  <c r="K51" i="7"/>
  <c r="K67" i="7"/>
  <c r="K23" i="7"/>
  <c r="K26" i="7"/>
  <c r="K32" i="7"/>
  <c r="K61" i="7"/>
  <c r="K55" i="7"/>
  <c r="K64" i="7"/>
  <c r="K74" i="7"/>
  <c r="K68" i="7"/>
  <c r="K33" i="7"/>
  <c r="K5" i="7"/>
  <c r="K12" i="7"/>
  <c r="K46" i="7"/>
  <c r="K62" i="7"/>
  <c r="K43" i="7"/>
  <c r="M3" i="8"/>
  <c r="L1" i="8"/>
  <c r="M1" i="8" s="1"/>
  <c r="AG164" i="1"/>
  <c r="AG165" i="1" s="1"/>
  <c r="AH164" i="1"/>
  <c r="AH165" i="1" s="1"/>
  <c r="AD164" i="1"/>
  <c r="AD165" i="1" s="1"/>
  <c r="AL30" i="1"/>
  <c r="AC164" i="1"/>
  <c r="AC165" i="1" s="1"/>
  <c r="AF164" i="1"/>
  <c r="AF165" i="1" s="1"/>
  <c r="AE164" i="1"/>
  <c r="AE165" i="1" s="1"/>
  <c r="AB164" i="1"/>
  <c r="AB165" i="1" s="1"/>
  <c r="AL36" i="1"/>
  <c r="AL123" i="1"/>
  <c r="K1" i="7" l="1"/>
  <c r="AL165" i="1"/>
  <c r="AL16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 S I</author>
  </authors>
  <commentList>
    <comment ref="N64" authorId="0" shapeId="0" xr:uid="{FBAA4213-9254-48ED-9A55-FDC1FC69946C}">
      <text>
        <r>
          <rPr>
            <b/>
            <sz val="9"/>
            <color indexed="81"/>
            <rFont val="Tahoma"/>
            <family val="2"/>
          </rPr>
          <t>M S I:</t>
        </r>
        <r>
          <rPr>
            <sz val="9"/>
            <color indexed="81"/>
            <rFont val="Tahoma"/>
            <family val="2"/>
          </rPr>
          <t xml:space="preserve">
porqué hay dos filas para una misma actividad y un mismo item</t>
        </r>
      </text>
    </comment>
  </commentList>
</comments>
</file>

<file path=xl/sharedStrings.xml><?xml version="1.0" encoding="utf-8"?>
<sst xmlns="http://schemas.openxmlformats.org/spreadsheetml/2006/main" count="6175" uniqueCount="481">
  <si>
    <t>PLAN OPERATIVO ANUAL (POA) 2026</t>
  </si>
  <si>
    <t>EJE ESTRATÉGICO INSTITUCIONAL</t>
  </si>
  <si>
    <t>OBJETIVO ESTRATÉGICO INSTITUCIONAL</t>
  </si>
  <si>
    <t>EJE PND</t>
  </si>
  <si>
    <t>OBJETIVO PND</t>
  </si>
  <si>
    <t>POLÍTICA PND</t>
  </si>
  <si>
    <t>META PND</t>
  </si>
  <si>
    <t>E1</t>
  </si>
  <si>
    <t>Docencia</t>
  </si>
  <si>
    <t>1. Implementar un modelo educativo que propicie el diálogo de epistemes, entre los saberes occidentales y los saberes basados en las lógicas de pensamiento de las nacionalidades y pueblos consistente con el derecho a la educación de las nacionalidades y pueblos</t>
  </si>
  <si>
    <t>Social</t>
  </si>
  <si>
    <t>2. Potenciar las capacidades de la ciudadanía con acceso universal a una educación inclusiva de calidad, acceso a espacios de intercambio cultural y una vida activa.</t>
  </si>
  <si>
    <t>2.3 Impulsar un sistema nacional de educación superior transparente e innovador, con oferta académica inclusiva, pertinente e integral, acorde a las necesidades del país y su población a nivel nacional.</t>
  </si>
  <si>
    <t xml:space="preserve">Incrementar la tasa bruta de matrícula en educación de tercer nivel de 42,80% en el 2023 a 48,60% al 2029. </t>
  </si>
  <si>
    <t>E2</t>
  </si>
  <si>
    <t>Investigación</t>
  </si>
  <si>
    <t xml:space="preserve">2. Aportar a la democratización de la creación, difusión y aplicación de conocimientos y saberes diversos. </t>
  </si>
  <si>
    <t>2.4 Impulsar la investigación científica, la innovación, la transferencia de tecnología, la protección de saberes ancestrales y de propiedad intelectual, con programas que permitan la inclusión, permanencia y educación continua.</t>
  </si>
  <si>
    <t>Incrementar el número de  investigadores por cada mil integrantes de la Población Económicamente Activa de 0,96 en el 2024 a 1,83 al 2029.</t>
  </si>
  <si>
    <t>E3</t>
  </si>
  <si>
    <t>Vinculación con la sociedad</t>
  </si>
  <si>
    <t xml:space="preserve">3. Contribuir a que los planes de vida de las nacionalidades y pueblos indígenas, afroecuatoriano y montubio se hagan realidad en armonía con las visiones democráticas del desarrollo local, regional y nacional. </t>
  </si>
  <si>
    <t>E4</t>
  </si>
  <si>
    <t>Eficiencia Institucional</t>
  </si>
  <si>
    <t>4. Contribuir al desarrollo de una sociedad intercultural y plurinacional en el marco del Sumak Kawsay</t>
  </si>
  <si>
    <t>Institucional</t>
  </si>
  <si>
    <t>8. Fortalecer la institucionalidad pública de forma eficiente, transparente y participativa.</t>
  </si>
  <si>
    <t>8.2 Consolidar la gobernabilidad democrática y la cohesión territorial, con la provisión de servicios públicos de calidad y la gestión pública articulada en el territorio.</t>
  </si>
  <si>
    <t>Incrementar el índice de percepción de la calidad de los servicios públicos en general de 6,35 en el 2024 a 6,67 al 2029</t>
  </si>
  <si>
    <t>ALINEACIÓN A LA PLANIFICACIÓN INSTITUCIONAL</t>
  </si>
  <si>
    <t>ALINEACIÓN AL MODELO DE EVALUACIÓN 2023 CACES</t>
  </si>
  <si>
    <t xml:space="preserve">ANUAL </t>
  </si>
  <si>
    <t>ID</t>
  </si>
  <si>
    <t>EJE</t>
  </si>
  <si>
    <t>CODIGO ESTRATEGIA</t>
  </si>
  <si>
    <t>CÓDIGO_CRITERIO</t>
  </si>
  <si>
    <t>CÓDIGO_SUBCRITERIO</t>
  </si>
  <si>
    <t>CÓDIGO_INDICADOR</t>
  </si>
  <si>
    <t>PROGRAMA INSTITUCIONAL</t>
  </si>
  <si>
    <t>PROYECTO</t>
  </si>
  <si>
    <t>COMPONENTE</t>
  </si>
  <si>
    <t>UNIDAD RESPONSABLE N1</t>
  </si>
  <si>
    <t>UNIDAD RESPONSABLE N2</t>
  </si>
  <si>
    <t>ACTIVIDAD ESPECIFICA</t>
  </si>
  <si>
    <t xml:space="preserve">ESTADO </t>
  </si>
  <si>
    <t>GRUPO DE GASTO</t>
  </si>
  <si>
    <t>ITEM PRESUPUESTARIO</t>
  </si>
  <si>
    <t>DESCRIPCIÓN ITEM PRESUPUESTARIO</t>
  </si>
  <si>
    <t>GEOGRAFICO</t>
  </si>
  <si>
    <t>FUENTE</t>
  </si>
  <si>
    <t>ORGANISMO</t>
  </si>
  <si>
    <t>CORRELATIVO</t>
  </si>
  <si>
    <t xml:space="preserve">PRIORIDAD </t>
  </si>
  <si>
    <t>PERIODICIDAD</t>
  </si>
  <si>
    <t>ENERO</t>
  </si>
  <si>
    <t>FEBRERO</t>
  </si>
  <si>
    <t>MARZO</t>
  </si>
  <si>
    <t>ABRIL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</si>
  <si>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</si>
  <si>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</si>
  <si>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</si>
  <si>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</si>
  <si>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</si>
  <si>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</si>
  <si>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</si>
  <si>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</si>
  <si>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</si>
  <si>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4. Eficiencia Institucional</t>
  </si>
  <si>
    <t>OE4-E4</t>
  </si>
  <si>
    <t>c1</t>
  </si>
  <si>
    <t>sc2</t>
  </si>
  <si>
    <t>c1 -I.4</t>
  </si>
  <si>
    <t>01-Administración Central</t>
  </si>
  <si>
    <t>No aplica</t>
  </si>
  <si>
    <t>Coordinación Administrativa Financiera</t>
  </si>
  <si>
    <t>Dirección Administrativa</t>
  </si>
  <si>
    <t>Pago del servicio de agua potable de la Universidad Intercultural de las Nacionalidades y Pueblos Indigenas Amawtay Wasi. (2025)</t>
  </si>
  <si>
    <t>ARRASTRE</t>
  </si>
  <si>
    <t>Agua Potable</t>
  </si>
  <si>
    <t>Pago del servicio de agua potable de la Universidad Intercultural de las Nacionalidades y Pueblos Indigenas Amawtay Wasi.</t>
  </si>
  <si>
    <t>NUEVO</t>
  </si>
  <si>
    <t>Servicio de energía eléctrica para la Universidad Intercultural de las Nacionalidades y Pueblos Indígenas Amawtay Wasi</t>
  </si>
  <si>
    <t>Energía Eléctrica</t>
  </si>
  <si>
    <t>Servicio de energía eléctrica para la Universidad Intercultural de las Nacionalidades y Pueblos Indígenas Amawtay Wasi (2025)</t>
  </si>
  <si>
    <t>Servicio telefónico de la Universidad Intercultural de las Nacionalidades y Pueblos Indigenas Amawtay Wasi (2025)</t>
  </si>
  <si>
    <t>Telecomunicaciones</t>
  </si>
  <si>
    <t>Servicio telefónico de la Universidad Intercultural de las Nacionalidades y Pueblos Indigenas Amawtay Wasi</t>
  </si>
  <si>
    <t>Contratación del servicio de rastreo satelital para el parque automotor de la Universidad Intercultural de las Nacionalidades y Pueblos Indígenas Amawtay Wasi</t>
  </si>
  <si>
    <t>82-Formación y gestión académica</t>
  </si>
  <si>
    <t>Contratación del servicio de seguridad y vigilancia para el edificio Prometeo de la Universidad Intercultural de las Nacionalidades y Pueblos Indígenas Amawtay Wasi (CND)</t>
  </si>
  <si>
    <t>CND</t>
  </si>
  <si>
    <t>Servicio de Seguridad y Vigilancia</t>
  </si>
  <si>
    <t>Contratación del servicio de seguridad y vigilancia para el edificio Prometeo de la Universidad Intercultural de las Nacionalidades y Pueblos Indígenas Amawtay Wasi</t>
  </si>
  <si>
    <t>Contratación del servicio de aseo y limpieza para el edificio Prometeo de la Universidad Intercultural de las Nacionalidades y Pueblos Indígenas Amawtay Wasi</t>
  </si>
  <si>
    <t>Servicios de Aseo, Lavado de Vestimenta de Trabajo, Fumigación, Desinfección, Limpieza de Instalaciones, manejo</t>
  </si>
  <si>
    <t>Contratación del servicio de aseo y limpieza para el edificio Ave María de la Universidad Intercultural de las Nacionalidades y Pueblos Indígenas Amawtay Wasi.</t>
  </si>
  <si>
    <t>Contratacion del servicio de provisión de combustible para el parque automotor de la Universidad Intercultural de las Nacionalidades y Pueblos Indígenas Amawtay Wasi.</t>
  </si>
  <si>
    <t>Combustibles</t>
  </si>
  <si>
    <t>Reembolso de provisión de combustible para el parque automotor de la Universidad Intercultural de las Nacionalidades y Pueblos Indígenas Amawtay Wasi.</t>
  </si>
  <si>
    <t xml:space="preserve">Reembolso de pasajes aéreos interior </t>
  </si>
  <si>
    <t>Pasajes al Interior</t>
  </si>
  <si>
    <t>Contratación del servicio de pasajes aéreos nacionales e internacionales para la Universidad Intercultural de las Nacionalidades y Pueblos Indígenas Amawtay Wasi</t>
  </si>
  <si>
    <t>Pasajes al Exterior</t>
  </si>
  <si>
    <t>Reembolso por Movilización y Transporte</t>
  </si>
  <si>
    <t xml:space="preserve">Reembolso de pasajes aéreos al exterior </t>
  </si>
  <si>
    <t>Viáticos al interior</t>
  </si>
  <si>
    <t>Viáticos y Subsistencias en el Interior</t>
  </si>
  <si>
    <t xml:space="preserve">Pago de la alícuota del espacio de uso del edificio Ave María para la Universidad Intercultural de las Nacionalidades y Pueblos Indígenas Amawtay Wasi </t>
  </si>
  <si>
    <t>Edificios, Locales, Residencias y Cableado Estructurado (Instalación, Mantenimiento y Reparación)</t>
  </si>
  <si>
    <t>Adquisición e instalación de paneles piso-techo y puertas para el Consultorio Juridico Lázaro Condo y Planta Baja de la Universidad Intercultural de las Nacionalidades y Pueblos Indígenas Amawtay Wasi</t>
  </si>
  <si>
    <t>Mobiliarios</t>
  </si>
  <si>
    <t>Adquisición de suministros, materiales y accesorios de oficina no catalogados para la Universidad Intercultural de las Nacionalidades y Pueblos Indígenas Amawtay Wasi.</t>
  </si>
  <si>
    <t>Materiales de Oficina</t>
  </si>
  <si>
    <t>Adquisición de suministros, materiales y accesorios de oficina catalogados para la Universidad Intercultural de las Nacionalidades y Pueblos Indígenas Amawtay Wasi</t>
  </si>
  <si>
    <t>Contratación del servicio de mantenimiento preventivo y correctivo del parque automotor de la Universidad Intercultural de las Nacionalidades y Pueblos Indígenas Amawtay Wasi - Con convenio Marco</t>
  </si>
  <si>
    <t>Vehículos (Servicio para Mantenimiento y Reparación)</t>
  </si>
  <si>
    <t>Contratación del servicio de mantenimiento preventivo y correctivo parque automotor de la Universidad Intercultural de las Nacionalidades y Pueblos Indígenas Amawtay Wasi - Con convenio Marco (Marca Chevrolet)</t>
  </si>
  <si>
    <t>Contratación del servicio de mantenimiento preventivo y correctivo del bus Institucional de la Universidad Interculturalde las Nacionalidades y PueblosIndígenas Amawtay Wasi - Con convenio Marco</t>
  </si>
  <si>
    <t>Seguros</t>
  </si>
  <si>
    <t>Inclusión de bienes a la póliza de seguros de la Universidad Intercultural de las Nacionalidades y Pueblos Indígenas Amawtay Wasi</t>
  </si>
  <si>
    <t>Adquisición de toners para las impresoras LEXMARK de la Universidad Intercultural de las Nacionalidades y Pueblos Indígenas Amawtay Wasi</t>
  </si>
  <si>
    <t>Materiales de Impresión, Fotografía, Reproducción y Publicaciones</t>
  </si>
  <si>
    <t>Adquisición de tintas para las impresoras EPSON de la Universidad Intercultural de las Nacionalidades y Pueblos Indígenas Amawtay Wasi</t>
  </si>
  <si>
    <t>Adquisición de suministros para equipos de impresión de la Universidad Intercultural de las Nacionalidades y Pueblos Indígenas Amawtay Wasi</t>
  </si>
  <si>
    <t>Suministro e instalacion de señaleticas de Accesibilidad Universal del Edificio Prometeo de la Universidad Amawtay Wasi</t>
  </si>
  <si>
    <t>Contratación del servicio de mantenimiento preventivo y correctivo del ascensor del Edificio Ave María de la Universidad Intercultural de las Nacionalidades y Pueblos Indígenas Amawtay Wasi</t>
  </si>
  <si>
    <t>Maquinarias y Equipos (Instalación, Mantenimiento y Reparación)</t>
  </si>
  <si>
    <t>Contratación del servicio de mantenimiento preventivo y correctivo del ascensor del Edificio Prometeo de la Universidad Intercultural de las Nacionalidades y Pueblos Indígenas Amawtay Wasi</t>
  </si>
  <si>
    <t>Gastos a través de caja chica para la Dirección Administrativa</t>
  </si>
  <si>
    <t>Insumos, Materiales y Suministros para Construcción, Electricidad, Plomería, Carpintería, Señalización Vial, Navegación, Contra Incendios y Placas</t>
  </si>
  <si>
    <t>Pago de Patente Municipal y tasas de la Universidad Intercultural de las Nacionalidades y Pueblos Indígenas Amawtay Wasi - Edificio Prometeo</t>
  </si>
  <si>
    <t>Tasas Generales, Impuestos, Contribuciones, Permisos, Licencias y Patentes.</t>
  </si>
  <si>
    <t>Pago de Impuesto predial de la Universidad Intercultural de las Nacionalidades y Pueblos Indígenas Amawtay Wasi - Edificio Prometeo</t>
  </si>
  <si>
    <t>Reembolso de peajes para el parque automotor de la Universidad Intercultural de las Nacionalidades y Pueblos Indígenas Amawtay Wasi.</t>
  </si>
  <si>
    <t>Matriculación y  Revisión Vehicular del parque automotor de la Universidad Intercultural de las Nacionalidades y Pueblos Indígenas Amawtay Wasi</t>
  </si>
  <si>
    <t xml:space="preserve">Adquisición de un mesón de atención doble altura para la biblioteca de la Universidad Intercultural de las Nacionalidades y Pueblos Indígenas Amawtay Wasi </t>
  </si>
  <si>
    <t>Maquinarias y Equipos</t>
  </si>
  <si>
    <t>c1-I.4</t>
  </si>
  <si>
    <t>Dirección de Tecnologías de la Información y Comunicación</t>
  </si>
  <si>
    <t>Arrendamiento y Licencias de Uso de Paquetes Informáticos</t>
  </si>
  <si>
    <t>83-Gestión de la Investigación</t>
  </si>
  <si>
    <t>Contratación del servicio de acceso a la red avanzada de investigación y academia para la Universidad Intercultural de las Nacionalidades y Pueblos Indígenas Amawtay Wasi.</t>
  </si>
  <si>
    <t>Adquisición, instalacion y puesta en marcha de Servidor de almacenamiento en red (NAS) para la Universidad  Intercultural de  las  Nacionalidades  y Pueblos  Indígenas  Amawtay Wasi</t>
  </si>
  <si>
    <t>Equipos, Sistemas y Paquetes Informáticos</t>
  </si>
  <si>
    <t>Adquisición de equipo Biométricos y aplicativo de control para  la Universidad  Intercultural de las  Nacionalidades  y Pueblos  Indígenas  Amawtay Wasi</t>
  </si>
  <si>
    <t>Contratación del servicio de mantenimiento preventivo de las computadoras marca SPEEDMIND con convenio marco</t>
  </si>
  <si>
    <t>Mantenimiento y Reparación de Equipos y Sistemas Informáticos</t>
  </si>
  <si>
    <t>Adquisición instalación y puesta en funcionamiento de equipos para la infraestructura informática del data center de la Universidad Amawtay Wasi (Mantenimiento 1)</t>
  </si>
  <si>
    <t>Adquisición de equipos computacionales para la implementación de la Dirección de Desarrollo e Implementación del Modelo Educativo Intercultural y Comunitario (Mantenimiento)</t>
  </si>
  <si>
    <t>Adquisición de equipos de telecomunicaciones, almacenamiento, seguridad perimetral y configuración de la Universidad Intercultural de las Nacionalidades y Pueblos Indígenas Amawtay Wasi</t>
  </si>
  <si>
    <t>c6</t>
  </si>
  <si>
    <t>N/A</t>
  </si>
  <si>
    <t>c6-I.32</t>
  </si>
  <si>
    <t>Dirección Financiera</t>
  </si>
  <si>
    <t>Contratación del Servicio de Auditoría Externa para la Universidad Intercultural de las Nacionalidad y Pueblos Amawtay Wasi</t>
  </si>
  <si>
    <t>Consultoría, Asesoría e Investigación Especializada</t>
  </si>
  <si>
    <t>c3</t>
  </si>
  <si>
    <t>sc4</t>
  </si>
  <si>
    <t>c3 -I.13</t>
  </si>
  <si>
    <t>Dirección Talento Humano</t>
  </si>
  <si>
    <t>Remuneraciones Unificadas</t>
  </si>
  <si>
    <t>Salarios Unificados</t>
  </si>
  <si>
    <t>Remuneracion Mensual Unificada de Docentes del Magisterio y Docentes e Investigadores Universitarios</t>
  </si>
  <si>
    <t>Decimotercer Sueldo</t>
  </si>
  <si>
    <t>Decimocuarto Sueldo</t>
  </si>
  <si>
    <t>Compensacion por Transporte</t>
  </si>
  <si>
    <t>Alimentacion</t>
  </si>
  <si>
    <t>Horas Extraordinarias y Suplementarias</t>
  </si>
  <si>
    <t>Servicios Personales por Contrato</t>
  </si>
  <si>
    <t>Subrogacion</t>
  </si>
  <si>
    <t>Encargos</t>
  </si>
  <si>
    <t>Aporte Patronal</t>
  </si>
  <si>
    <t>Fondo de Reserva</t>
  </si>
  <si>
    <t>Vacaciones no gozadas</t>
  </si>
  <si>
    <t>Servicios Personales por Contrato Docente</t>
  </si>
  <si>
    <t>84-Gestión de la vinculación con la colectividad</t>
  </si>
  <si>
    <t>Servicios Personales por Contrato Docente  del Magisterio y Docentes e Investigadores Universitarios</t>
  </si>
  <si>
    <t>Adquisición de Equipo Médico para la unidad de medicina ocupacional de la Universidad Intercultural de las Nacionalidades y Pueblos Indígenas Amawtay Wasi</t>
  </si>
  <si>
    <t>Pago del beneficio de guarderías</t>
  </si>
  <si>
    <t>Adquisición de vestimenta para el personal de Código de Trabajo</t>
  </si>
  <si>
    <t>Adquisición de calzado para el personal de Código de Trabajo de la Universidad Intercultural de las Nacionalidades y Pueblos Indígenas Amawtay Wasi</t>
  </si>
  <si>
    <t>Pago de viáticos por gastos de residencia</t>
  </si>
  <si>
    <t>Viáticos por Gastos de Residencia</t>
  </si>
  <si>
    <t>OE4-E1</t>
  </si>
  <si>
    <t>Rectorado</t>
  </si>
  <si>
    <t>Dirección de Comunicación</t>
  </si>
  <si>
    <t>Eventos Públicos Promocionales</t>
  </si>
  <si>
    <t>Contratación de servicio de pautaje en medios de comunicación digitales para la Universidad Intercultural de las Nacionalidades y Pueblos Indígenas Amawtay Wasi</t>
  </si>
  <si>
    <t>Difusión, Información y Publicidad</t>
  </si>
  <si>
    <t>Adquisición de material promocional y publicitario para la Universidad Intercultural de las Nacionalidades y Pueblos Indígenas Amawtay Wasi</t>
  </si>
  <si>
    <t>Edición,Impresión,Reproducción,Publicaciones,Suscripciones,Fotocopiado,Traducción,Empastado,Enmarcación,Serigrafía, Fotografía, Carnetización, Filmación e Imágenes Satelitales.</t>
  </si>
  <si>
    <t>Contratación del servicio de logística para el evento de la ceremonia de graduación de la Universidad Intercultural de las Nacionalidades y Pueblos Indígenas Amawtay Wasi.</t>
  </si>
  <si>
    <t>Contratación del servicio de impresión de títulos y porta títulos para la Universidad Intercultural de las Nacionalidades y Pueblos Indígenas Amawtay Wasi</t>
  </si>
  <si>
    <t>Contratación del servicio de edición y producción de videos para la Universidad Intercultural de las Nacionalidades y Pueblos Indígenas Amawtay Wasi</t>
  </si>
  <si>
    <t>Procuraduría</t>
  </si>
  <si>
    <t>Contratación del servicio de consulta web de normativa legal para la Universidad Intercultural de las Nacionalidades y Pueblos</t>
  </si>
  <si>
    <t>1. Docencia</t>
  </si>
  <si>
    <t>OE1-E6</t>
  </si>
  <si>
    <t>sc1</t>
  </si>
  <si>
    <t>c1 -I.2</t>
  </si>
  <si>
    <t>Vicerrectorado Académico, Intercultural y Comunitario</t>
  </si>
  <si>
    <t>Dirección de Bienestar Universitario Intercultural y Comunitario</t>
  </si>
  <si>
    <t>Otorgamiento becas y ayudas económicas  para estudiantes</t>
  </si>
  <si>
    <t>580208</t>
  </si>
  <si>
    <t>Becas y Ayudas Económicas</t>
  </si>
  <si>
    <t>Extensión de póliza de seguro para estudiantes de la Universidad Intercultural de las Nacionalidades y Pueblos</t>
  </si>
  <si>
    <t xml:space="preserve">ARRASTRE </t>
  </si>
  <si>
    <t>Contratación de una póliza para seguro de estudiantes de la Universidad Intercultural de las Nacionalidades y Pueblos Indígenas Amawtay Wasi 2026-2027</t>
  </si>
  <si>
    <t>Inclusión estudiantil a la póliza de seguros de estudiantes de la Universidad Intercultural de las Nacionalidades y Pueblos Indígenas Amawtay Wasi</t>
  </si>
  <si>
    <t>Adquisición de materiales, accesorios y mobiliario portátil de ajedrez para la Universidad Intercultural de las Nacionalidades y Pueblos Indígenas Amawtay Wasi</t>
  </si>
  <si>
    <t>Materiales Didácticos</t>
  </si>
  <si>
    <t>OE1-E5</t>
  </si>
  <si>
    <t>c1 -I.5</t>
  </si>
  <si>
    <t>Dirección de Bibliotecas y Centros de Documentación</t>
  </si>
  <si>
    <t>Contratación del servicio de suscripción a SCOPUS para la Universidad Intercultural de las Nacionalidades y Pueblos Indígenas Amawtay Wasi</t>
  </si>
  <si>
    <t xml:space="preserve">Contratación del servicio de suscripción a E-libro para la Universidad Intercultural de las Nacionalidades y Pueblos Indígenas Amawtay Wasi </t>
  </si>
  <si>
    <t xml:space="preserve">Contratación del servicio de suscripción a Jstor para la Universidad Intercultural de las Nacionalidades y Pueblos Indígenas Amawtay Wasi </t>
  </si>
  <si>
    <t>53</t>
  </si>
  <si>
    <t xml:space="preserve">Suscripción  de la biblioteca virtual vLex Ecuador para la Universidad Intercultural de las Nacionalidades y Pueblos Indígenas Amawtay Wasi </t>
  </si>
  <si>
    <t xml:space="preserve">Servicio de actualización del Repositorio Digital DSPACE y capacitación en el manejo y uso </t>
  </si>
  <si>
    <t>3. Vinculación con la sociedad</t>
  </si>
  <si>
    <t>OE3-E4</t>
  </si>
  <si>
    <t>c5</t>
  </si>
  <si>
    <t>c5 -I.29</t>
  </si>
  <si>
    <t>Vicerrectorado de Gestión Comunitaria, Investigación y Vinculación con la Sociedad</t>
  </si>
  <si>
    <t>Dirección de Vinculación con la Sociedad</t>
  </si>
  <si>
    <t>Contratación del servicio de diseño, edición e impresión de materiales informativos para los proyectos de Vinculación con la Sociedad de la Universidad Intercultural de las Nacionalidades y Pueblos Indígenas Amawtay Wasi</t>
  </si>
  <si>
    <t>Edición,Impresión,Reproducción,Publicaciones, Suscripciones,Fotocopiado, Traducción,Empastado, Enmarcación,Serigrafía, Fotografía, Carnetización, Filmación e Imágenes Satelitales.</t>
  </si>
  <si>
    <t>Financiamiento para proyectos de vinculación con la Sociedad</t>
  </si>
  <si>
    <t>2. Investigación</t>
  </si>
  <si>
    <t>OE2-E3</t>
  </si>
  <si>
    <t>c4</t>
  </si>
  <si>
    <t>sc7</t>
  </si>
  <si>
    <t>c4 -I.26</t>
  </si>
  <si>
    <t>Instituto de Biodiversidad</t>
  </si>
  <si>
    <t>Asociación del Instituto de Biodiversidad de la UINPIAW a la Red de investigación del Consejo Latinoamericano de Ciencias Sociales CLACSO</t>
  </si>
  <si>
    <t>Membrecías</t>
  </si>
  <si>
    <t>sc6</t>
  </si>
  <si>
    <t>c4 -I.25</t>
  </si>
  <si>
    <t xml:space="preserve">Dirección General de Investigación </t>
  </si>
  <si>
    <t>Contratación civil del personal, para el proyecto  sistematizacion de experiencias de transicion agroecologicas en Ecuador</t>
  </si>
  <si>
    <t>Honorarios</t>
  </si>
  <si>
    <t xml:space="preserve">Contratación de personal técnico por servicios profesionales </t>
  </si>
  <si>
    <t>Vinculación de personal bajo contrato civil de servicios para los proyectos de investigación</t>
  </si>
  <si>
    <t>Honorarios por Contratos Civiles de Servicios</t>
  </si>
  <si>
    <t>Adquisición GPS y herramientas menores y materiales de investigación para el proyecto de “Mitigación del cambio climático global a través de biocarbón en las chacras amazónicas".</t>
  </si>
  <si>
    <t>Herramientas y Equipos menores</t>
  </si>
  <si>
    <t>Adquisición de insumos para el proyecto de “Caracterización de las problemáticas en torno a la calidad de los cuerpos hídricos de la Microcuenca de Chugchilán y su Relación con la Salud Territorial y los Paisajes Bioculturales”.</t>
  </si>
  <si>
    <t>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</t>
  </si>
  <si>
    <t>Edición, Impresión, Reproducción, Publicaciones, Suscripciones, Fotocopiado, Traducción, Empastado, Enmarcación,
Serigrafía, Fotografía, Carnetización, Filmación e Imágenes Satelitales</t>
  </si>
  <si>
    <t>Adquisición de equipos de audio y video para el proyecto de investigación “Análisis cualitativo del contexto de aprendizaje del estudiantado de la UINPIAW”</t>
  </si>
  <si>
    <t>Afiliaciones y pago de membresia a redes de investigación</t>
  </si>
  <si>
    <t>Membresías</t>
  </si>
  <si>
    <r>
      <t xml:space="preserve">Contratación de servicios especializados para la </t>
    </r>
    <r>
      <rPr>
        <sz val="8"/>
        <color indexed="8"/>
        <rFont val="Aptos Narrow"/>
        <family val="2"/>
      </rPr>
      <t>publicación artículos de investigación que tributen al perfeccionamiento del proceso de enseñanza-aprendizaje de las carreras  de la Universidad Intercultural de las Nacionalidades y Pueblos Indígenas Amawtay Wasi</t>
    </r>
  </si>
  <si>
    <t>Dirección Editorial y de Publicaciones</t>
  </si>
  <si>
    <t>Contratación de servicio de una productora de sonido para producción de audiolibros</t>
  </si>
  <si>
    <t>Servicios y Derechos en Producción y Programación de Radio y Televisión</t>
  </si>
  <si>
    <t>Suscripción de uso del sistema Open Monograph Press (OMP) y asignación de códigos DOI</t>
  </si>
  <si>
    <t>TOTAL</t>
  </si>
  <si>
    <t>TECHO MEF</t>
  </si>
  <si>
    <t>DIF</t>
  </si>
  <si>
    <t>Etiquetas de fila</t>
  </si>
  <si>
    <t>Total general</t>
  </si>
  <si>
    <t>51</t>
  </si>
  <si>
    <t>57</t>
  </si>
  <si>
    <t>58</t>
  </si>
  <si>
    <t>84</t>
  </si>
  <si>
    <t>Total 51</t>
  </si>
  <si>
    <t>Total 53</t>
  </si>
  <si>
    <t>Total 57</t>
  </si>
  <si>
    <t>Total 84</t>
  </si>
  <si>
    <t>Total 58</t>
  </si>
  <si>
    <t>Total 001</t>
  </si>
  <si>
    <t>%PRESUPUESTO</t>
  </si>
  <si>
    <t>PRESUPUESTO 2026</t>
  </si>
  <si>
    <t>Viáticos al Exterior</t>
  </si>
  <si>
    <t>Viáticos y Subsistencias en el Exterior</t>
  </si>
  <si>
    <t>Especialista de Planificación Institucional</t>
  </si>
  <si>
    <t>Directora de Planificación y Gestión Estratégica</t>
  </si>
  <si>
    <t>Rector</t>
  </si>
  <si>
    <t>Consolidado:</t>
  </si>
  <si>
    <t>Revisado:</t>
  </si>
  <si>
    <t>Aprobado:</t>
  </si>
  <si>
    <t xml:space="preserve">PRESUPUESTO </t>
  </si>
  <si>
    <t>Contratación del servicio de acceso a la red avanzada de investigación y academia para la Universidad Intercultural de las Nacionalidades y Pueblos Indígenas Amawtay Wasi.(CONTRATO ADMINISTRATIVO No. UINPIAW-2024-0008)</t>
  </si>
  <si>
    <t>Contratación del servicio de acceso a la red avanzada de investigación y academia para la Universidad Intercultural de las Nacionalidades y Pueblos Indígenas Amawtay Wasi.(CONTRATO ADMINISTRATIVO No. UINPIAW-2025-0012)</t>
  </si>
  <si>
    <t xml:space="preserve">Armando Homero Muyolema Calle </t>
  </si>
  <si>
    <t>Pamela Andrea Moreno Álvarez</t>
  </si>
  <si>
    <t>Soledad Narciza Tsenkush Chamik</t>
  </si>
  <si>
    <t xml:space="preserve">Suma de PRESUPUESTO </t>
  </si>
  <si>
    <t>Total 01-Administración Central</t>
  </si>
  <si>
    <t>Total 82-Formación y gestión académica</t>
  </si>
  <si>
    <t>Total 83-Gestión de la Investigación</t>
  </si>
  <si>
    <t>Total 84-Gestión de la vinculación con la colectividad</t>
  </si>
  <si>
    <t>PROGRAMA</t>
  </si>
  <si>
    <t xml:space="preserve">ITEM </t>
  </si>
  <si>
    <t>Suma de CODIFICADO</t>
  </si>
  <si>
    <t>ADMINISTRACION CENTRAL</t>
  </si>
  <si>
    <t>Total 3</t>
  </si>
  <si>
    <t>Total ADMINISTRACION CENTRAL</t>
  </si>
  <si>
    <t>FORMACION Y GESTION ACADEMICA</t>
  </si>
  <si>
    <t>Total 1</t>
  </si>
  <si>
    <t>Total FORMACION Y GESTION ACADEMICA</t>
  </si>
  <si>
    <t>ESIGEF</t>
  </si>
  <si>
    <t>POA</t>
  </si>
  <si>
    <t>ÍTEM PRESUPUESTARIO</t>
  </si>
  <si>
    <t>REDUCCIÓN</t>
  </si>
  <si>
    <t>INCREMENTO</t>
  </si>
  <si>
    <t>PROGRAMA2</t>
  </si>
  <si>
    <t>Total 82</t>
  </si>
  <si>
    <t>001</t>
  </si>
  <si>
    <t>PROGRAMA 82-01</t>
  </si>
  <si>
    <t>PROGRAMA 82</t>
  </si>
  <si>
    <t>PROGRAMA 82-83</t>
  </si>
  <si>
    <t>FUENTE 001</t>
  </si>
  <si>
    <t>FUENTE 003</t>
  </si>
  <si>
    <t>003</t>
  </si>
  <si>
    <t xml:space="preserve">TOTAL </t>
  </si>
  <si>
    <t>PROGRAMA 82-84</t>
  </si>
  <si>
    <t>PROGRAMA 82 -003</t>
  </si>
  <si>
    <t>PROGRAMA 01-82</t>
  </si>
  <si>
    <t>Total 530000</t>
  </si>
  <si>
    <t>Total 570000</t>
  </si>
  <si>
    <t>Total 2</t>
  </si>
  <si>
    <t>Total 580000</t>
  </si>
  <si>
    <t>GESTION DE LA INVESTIGACION</t>
  </si>
  <si>
    <t>Total GESTION DE LA INVESTIGACION</t>
  </si>
  <si>
    <t>Total 83</t>
  </si>
  <si>
    <t>FUENTE 002</t>
  </si>
  <si>
    <t>GRUPO GASTO 53</t>
  </si>
  <si>
    <t>002</t>
  </si>
  <si>
    <t>GRUPO GASTO 53-84</t>
  </si>
  <si>
    <t>GRUPO GASTO 53-58</t>
  </si>
  <si>
    <t>cod programa</t>
  </si>
  <si>
    <t>01</t>
  </si>
  <si>
    <t>82</t>
  </si>
  <si>
    <t>83</t>
  </si>
  <si>
    <t>cod g.g.</t>
  </si>
  <si>
    <t>30151510105</t>
  </si>
  <si>
    <t>30151510106</t>
  </si>
  <si>
    <t>38251510108</t>
  </si>
  <si>
    <t>38251510512</t>
  </si>
  <si>
    <t>18251510518</t>
  </si>
  <si>
    <t>28353530202</t>
  </si>
  <si>
    <t>10153530203</t>
  </si>
  <si>
    <t>10153530204</t>
  </si>
  <si>
    <t>10153530207</t>
  </si>
  <si>
    <t>10153530226</t>
  </si>
  <si>
    <t>10153530249</t>
  </si>
  <si>
    <t>18353530249</t>
  </si>
  <si>
    <t>20153530301</t>
  </si>
  <si>
    <t>10153530403</t>
  </si>
  <si>
    <t>10153530502</t>
  </si>
  <si>
    <t>10153530601</t>
  </si>
  <si>
    <t>10153530612</t>
  </si>
  <si>
    <t>28253530612</t>
  </si>
  <si>
    <t>10153530702</t>
  </si>
  <si>
    <t>10153530704</t>
  </si>
  <si>
    <t>10153530801</t>
  </si>
  <si>
    <t>18253530801</t>
  </si>
  <si>
    <t>10153530805</t>
  </si>
  <si>
    <t>18353530807</t>
  </si>
  <si>
    <t>28353530807</t>
  </si>
  <si>
    <t>10153530809</t>
  </si>
  <si>
    <t>10153530811</t>
  </si>
  <si>
    <t>10153530813</t>
  </si>
  <si>
    <t>10153530826</t>
  </si>
  <si>
    <t>18353530829</t>
  </si>
  <si>
    <t>18253531403</t>
  </si>
  <si>
    <t>18253531408</t>
  </si>
  <si>
    <t>10157570206</t>
  </si>
  <si>
    <t>filtro1 POA</t>
  </si>
  <si>
    <t xml:space="preserve">filtro2 Esigef </t>
  </si>
  <si>
    <t xml:space="preserve">Monto eSIGEF  </t>
  </si>
  <si>
    <t>filtro2 esigef</t>
  </si>
  <si>
    <t>Filtro1 POA</t>
  </si>
  <si>
    <t>MONTO POA</t>
  </si>
  <si>
    <t>MONTO Esigef</t>
  </si>
  <si>
    <t>diferencia</t>
  </si>
  <si>
    <t>Incremento</t>
  </si>
  <si>
    <t>Disminuir</t>
  </si>
  <si>
    <t>aplicar a esigef</t>
  </si>
  <si>
    <t>Esigef</t>
  </si>
  <si>
    <t>FILTRO 3</t>
  </si>
  <si>
    <t>1</t>
  </si>
  <si>
    <t>3</t>
  </si>
  <si>
    <t>Suma de Incremento</t>
  </si>
  <si>
    <t>Suma de Disminuir</t>
  </si>
  <si>
    <t>510518</t>
  </si>
  <si>
    <t>510105</t>
  </si>
  <si>
    <t>510106</t>
  </si>
  <si>
    <t>510108</t>
  </si>
  <si>
    <t>510512</t>
  </si>
  <si>
    <t>Suma de MONTO POA</t>
  </si>
  <si>
    <t xml:space="preserve">Suma de Monto eSIGEF  </t>
  </si>
  <si>
    <t>(Todas)</t>
  </si>
  <si>
    <t>2</t>
  </si>
  <si>
    <t>530202</t>
  </si>
  <si>
    <t>530203</t>
  </si>
  <si>
    <t>530204</t>
  </si>
  <si>
    <t>530207</t>
  </si>
  <si>
    <t>530226</t>
  </si>
  <si>
    <t>530249</t>
  </si>
  <si>
    <t>530301</t>
  </si>
  <si>
    <t>530403</t>
  </si>
  <si>
    <t>530502</t>
  </si>
  <si>
    <t>530601</t>
  </si>
  <si>
    <t>530612</t>
  </si>
  <si>
    <t>530702</t>
  </si>
  <si>
    <t>530704</t>
  </si>
  <si>
    <t>530801</t>
  </si>
  <si>
    <t>530805</t>
  </si>
  <si>
    <t>530807</t>
  </si>
  <si>
    <t>530809</t>
  </si>
  <si>
    <t>530811</t>
  </si>
  <si>
    <t>530813</t>
  </si>
  <si>
    <t>530826</t>
  </si>
  <si>
    <t>530829</t>
  </si>
  <si>
    <t>531403</t>
  </si>
  <si>
    <t>531408</t>
  </si>
  <si>
    <t>570206</t>
  </si>
  <si>
    <t>510203</t>
  </si>
  <si>
    <t>510204</t>
  </si>
  <si>
    <t>510304</t>
  </si>
  <si>
    <t>510306</t>
  </si>
  <si>
    <t>510509</t>
  </si>
  <si>
    <t>510510</t>
  </si>
  <si>
    <t>510513</t>
  </si>
  <si>
    <t>510601</t>
  </si>
  <si>
    <t>510602</t>
  </si>
  <si>
    <t>510707</t>
  </si>
  <si>
    <t>530101</t>
  </si>
  <si>
    <t>530104</t>
  </si>
  <si>
    <t>530105</t>
  </si>
  <si>
    <t>530208</t>
  </si>
  <si>
    <t>530209</t>
  </si>
  <si>
    <t>530210</t>
  </si>
  <si>
    <t>530222</t>
  </si>
  <si>
    <t>530239</t>
  </si>
  <si>
    <t>530255</t>
  </si>
  <si>
    <t>530302</t>
  </si>
  <si>
    <t>530303</t>
  </si>
  <si>
    <t>530304</t>
  </si>
  <si>
    <t>530306</t>
  </si>
  <si>
    <t>530402</t>
  </si>
  <si>
    <t>530404</t>
  </si>
  <si>
    <t>530405</t>
  </si>
  <si>
    <t>530606</t>
  </si>
  <si>
    <t>530802</t>
  </si>
  <si>
    <t>530804</t>
  </si>
  <si>
    <t>530812</t>
  </si>
  <si>
    <t>531404</t>
  </si>
  <si>
    <t>531406</t>
  </si>
  <si>
    <t>531407</t>
  </si>
  <si>
    <t>570102</t>
  </si>
  <si>
    <t>570201</t>
  </si>
  <si>
    <t>840103</t>
  </si>
  <si>
    <t>840104</t>
  </si>
  <si>
    <t>840107</t>
  </si>
  <si>
    <t>840113</t>
  </si>
  <si>
    <t>ACTIVIDAD</t>
  </si>
  <si>
    <t>03</t>
  </si>
  <si>
    <t>01-Fortalecimiento Academico</t>
  </si>
  <si>
    <t>04-Gestión de la Investigación</t>
  </si>
  <si>
    <t>ACTIVIDAD ESIGEF</t>
  </si>
  <si>
    <t>ACTIVIDAD POA</t>
  </si>
  <si>
    <t>02,03</t>
  </si>
  <si>
    <t xml:space="preserve">01-Gestión de la vinculación </t>
  </si>
  <si>
    <t>(en blanco)</t>
  </si>
  <si>
    <t xml:space="preserve"> Incremento</t>
  </si>
  <si>
    <t>TOTAL 01</t>
  </si>
  <si>
    <t>TOTAL 03</t>
  </si>
  <si>
    <t>TOTAL 02</t>
  </si>
  <si>
    <t>Total 002</t>
  </si>
  <si>
    <t>Total 003</t>
  </si>
  <si>
    <t>PRESUPUESTO POA</t>
  </si>
  <si>
    <t xml:space="preserve">01-Fortalecimiento de vinculación </t>
  </si>
  <si>
    <t xml:space="preserve">01-Fortalecimiento de  vinculación </t>
  </si>
  <si>
    <t>01-Fortalecimiento Investigación</t>
  </si>
  <si>
    <t>Contratación de material publicitario para el proyecto Caracterización de las problemáticas en torno a la calidad de los cuerpos hídricos de la Microcuenca de Chugchilán y su Relación con la Salud Territorial y los Paisajes Bioculturales</t>
  </si>
  <si>
    <t xml:space="preserve">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</si>
</sst>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* #,##0.00\ _€_-;\-* #,##0.00\ _€_-;_-* &quot;-&quot;??\ _€_-;_-@_-"/>
    <numFmt numFmtId="165" formatCode="0000"/>
    <numFmt numFmtId="166" formatCode="000"/>
    <numFmt numFmtId="167" formatCode="_-* #,##0.00\ _€_-;\-* #,##0.00\ _€_-;_-* &quot;-&quot;??\ _€_-;_-@"/>
    <numFmt numFmtId="168" formatCode="&quot;$&quot;#,##0.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2"/>
      <color theme="1"/>
      <name val="Calibri"/>
      <family val="2"/>
    </font>
    <font>
      <sz val="8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b/>
      <sz val="7"/>
      <color theme="0"/>
      <name val="Aptos Narrow"/>
      <family val="2"/>
      <scheme val="minor"/>
    </font>
    <font>
      <sz val="7"/>
      <name val="Aptos Narrow"/>
      <family val="2"/>
      <scheme val="minor"/>
    </font>
    <font>
      <b/>
      <sz val="7"/>
      <name val="Aptos Narrow"/>
      <family val="2"/>
      <scheme val="minor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sz val="8"/>
      <color theme="0"/>
      <name val="Calibri"/>
      <family val="2"/>
    </font>
    <font>
      <sz val="8"/>
      <name val="Aptos Narrow"/>
      <family val="2"/>
      <scheme val="minor"/>
    </font>
    <font>
      <sz val="8"/>
      <name val="Calibri"/>
      <family val="2"/>
    </font>
    <font>
      <sz val="8"/>
      <color rgb="FF000000"/>
      <name val="Aptos Narrow"/>
      <family val="2"/>
      <scheme val="minor"/>
    </font>
    <font>
      <sz val="8"/>
      <color indexed="8"/>
      <name val="Aptos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Calibri Light"/>
      <family val="2"/>
    </font>
    <font>
      <b/>
      <sz val="14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rgb="FFB9BE1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9CC2E5"/>
        <bgColor rgb="FF9CC2E5"/>
      </patternFill>
    </fill>
    <fill>
      <patternFill patternType="solid">
        <fgColor rgb="FFFFFF00"/>
        <bgColor rgb="FF9CC2E5"/>
      </patternFill>
    </fill>
    <fill>
      <patternFill patternType="solid">
        <fgColor theme="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0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0">
    <xf numFmtId="0" fontId="0" fillId="0" borderId="0" xfId="0"/>
    <xf numFmtId="0" fontId="3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4" fontId="6" fillId="0" borderId="0" xfId="1" applyFont="1" applyFill="1" applyBorder="1" applyAlignment="1">
      <alignment horizontal="center" vertical="center"/>
    </xf>
    <xf numFmtId="164" fontId="7" fillId="0" borderId="0" xfId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6" fillId="0" borderId="0" xfId="1" applyFont="1" applyBorder="1" applyAlignment="1">
      <alignment horizontal="center" vertical="center"/>
    </xf>
    <xf numFmtId="164" fontId="7" fillId="0" borderId="8" xfId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vertical="center"/>
    </xf>
    <xf numFmtId="49" fontId="10" fillId="5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left" vertical="center"/>
    </xf>
    <xf numFmtId="1" fontId="9" fillId="6" borderId="3" xfId="0" applyNumberFormat="1" applyFont="1" applyFill="1" applyBorder="1" applyAlignment="1">
      <alignment horizontal="center" vertical="center"/>
    </xf>
    <xf numFmtId="165" fontId="9" fillId="6" borderId="3" xfId="0" applyNumberFormat="1" applyFont="1" applyFill="1" applyBorder="1" applyAlignment="1">
      <alignment horizontal="center" vertical="center"/>
    </xf>
    <xf numFmtId="166" fontId="9" fillId="6" borderId="3" xfId="0" applyNumberFormat="1" applyFont="1" applyFill="1" applyBorder="1" applyAlignment="1">
      <alignment horizontal="center" vertical="center"/>
    </xf>
    <xf numFmtId="165" fontId="9" fillId="7" borderId="3" xfId="0" applyNumberFormat="1" applyFont="1" applyFill="1" applyBorder="1" applyAlignment="1">
      <alignment horizontal="center" vertical="center" wrapText="1"/>
    </xf>
    <xf numFmtId="164" fontId="9" fillId="6" borderId="3" xfId="1" applyFont="1" applyFill="1" applyBorder="1" applyAlignment="1">
      <alignment horizontal="left" vertical="center"/>
    </xf>
    <xf numFmtId="164" fontId="9" fillId="8" borderId="3" xfId="1" applyFont="1" applyFill="1" applyBorder="1" applyAlignment="1">
      <alignment horizontal="left" vertical="center"/>
    </xf>
    <xf numFmtId="167" fontId="10" fillId="5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44" fontId="3" fillId="0" borderId="3" xfId="1" applyNumberFormat="1" applyFont="1" applyFill="1" applyBorder="1" applyAlignment="1">
      <alignment vertical="center"/>
    </xf>
    <xf numFmtId="49" fontId="3" fillId="0" borderId="6" xfId="1" applyNumberFormat="1" applyFont="1" applyFill="1" applyBorder="1" applyAlignment="1">
      <alignment horizontal="center" vertical="center"/>
    </xf>
    <xf numFmtId="49" fontId="11" fillId="0" borderId="6" xfId="1" applyNumberFormat="1" applyFont="1" applyFill="1" applyBorder="1" applyAlignment="1">
      <alignment horizontal="center" vertical="center"/>
    </xf>
    <xf numFmtId="164" fontId="3" fillId="0" borderId="3" xfId="1" applyFont="1" applyFill="1" applyBorder="1" applyAlignment="1">
      <alignment vertical="center"/>
    </xf>
    <xf numFmtId="44" fontId="11" fillId="0" borderId="3" xfId="0" applyNumberFormat="1" applyFont="1" applyBorder="1" applyAlignment="1">
      <alignment vertical="center"/>
    </xf>
    <xf numFmtId="44" fontId="3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44" fontId="11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left" vertical="center"/>
    </xf>
    <xf numFmtId="166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3" fillId="9" borderId="3" xfId="0" applyFont="1" applyFill="1" applyBorder="1" applyAlignment="1">
      <alignment horizontal="left" vertical="center"/>
    </xf>
    <xf numFmtId="0" fontId="3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1" fontId="11" fillId="9" borderId="3" xfId="0" applyNumberFormat="1" applyFont="1" applyFill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44" fontId="3" fillId="9" borderId="3" xfId="1" applyNumberFormat="1" applyFont="1" applyFill="1" applyBorder="1" applyAlignment="1">
      <alignment vertical="center"/>
    </xf>
    <xf numFmtId="165" fontId="3" fillId="9" borderId="3" xfId="0" applyNumberFormat="1" applyFont="1" applyFill="1" applyBorder="1" applyAlignment="1">
      <alignment horizontal="center" vertical="center"/>
    </xf>
    <xf numFmtId="166" fontId="3" fillId="9" borderId="3" xfId="0" applyNumberFormat="1" applyFont="1" applyFill="1" applyBorder="1" applyAlignment="1">
      <alignment horizontal="center" vertical="center"/>
    </xf>
    <xf numFmtId="44" fontId="11" fillId="0" borderId="3" xfId="1" applyNumberFormat="1" applyFont="1" applyFill="1" applyBorder="1" applyAlignment="1">
      <alignment horizontal="center" vertical="center"/>
    </xf>
    <xf numFmtId="1" fontId="11" fillId="0" borderId="6" xfId="1" applyNumberFormat="1" applyFont="1" applyFill="1" applyBorder="1" applyAlignment="1">
      <alignment horizontal="center" vertical="center"/>
    </xf>
    <xf numFmtId="44" fontId="3" fillId="0" borderId="3" xfId="0" applyNumberFormat="1" applyFont="1" applyBorder="1" applyAlignment="1">
      <alignment vertical="center"/>
    </xf>
    <xf numFmtId="1" fontId="3" fillId="0" borderId="3" xfId="0" applyNumberFormat="1" applyFont="1" applyBorder="1" applyAlignment="1">
      <alignment horizontal="left" vertical="center"/>
    </xf>
    <xf numFmtId="168" fontId="3" fillId="9" borderId="3" xfId="1" applyNumberFormat="1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49" fontId="3" fillId="0" borderId="3" xfId="1" applyNumberFormat="1" applyFont="1" applyFill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166" fontId="3" fillId="0" borderId="3" xfId="0" applyNumberFormat="1" applyFont="1" applyBorder="1" applyAlignment="1">
      <alignment vertical="center"/>
    </xf>
    <xf numFmtId="44" fontId="3" fillId="0" borderId="3" xfId="2" applyFont="1" applyFill="1" applyBorder="1" applyAlignment="1">
      <alignment vertical="center"/>
    </xf>
    <xf numFmtId="44" fontId="3" fillId="0" borderId="6" xfId="2" applyFont="1" applyFill="1" applyBorder="1" applyAlignment="1">
      <alignment vertical="center"/>
    </xf>
    <xf numFmtId="44" fontId="3" fillId="0" borderId="6" xfId="1" applyNumberFormat="1" applyFont="1" applyFill="1" applyBorder="1" applyAlignment="1">
      <alignment vertical="center"/>
    </xf>
    <xf numFmtId="44" fontId="3" fillId="0" borderId="0" xfId="2" applyFont="1" applyFill="1" applyBorder="1" applyAlignment="1">
      <alignment vertical="center"/>
    </xf>
    <xf numFmtId="49" fontId="3" fillId="0" borderId="0" xfId="1" applyNumberFormat="1" applyFont="1" applyFill="1" applyBorder="1" applyAlignment="1">
      <alignment horizontal="center" vertical="center"/>
    </xf>
    <xf numFmtId="44" fontId="3" fillId="0" borderId="3" xfId="2" applyFont="1" applyBorder="1" applyAlignment="1">
      <alignment vertical="center"/>
    </xf>
    <xf numFmtId="49" fontId="3" fillId="0" borderId="3" xfId="1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vertical="center"/>
    </xf>
    <xf numFmtId="166" fontId="3" fillId="0" borderId="11" xfId="0" applyNumberFormat="1" applyFont="1" applyBorder="1" applyAlignment="1">
      <alignment horizontal="center" vertical="center"/>
    </xf>
    <xf numFmtId="44" fontId="3" fillId="0" borderId="11" xfId="2" applyFont="1" applyFill="1" applyBorder="1" applyAlignment="1">
      <alignment vertical="center"/>
    </xf>
    <xf numFmtId="49" fontId="3" fillId="0" borderId="11" xfId="1" applyNumberFormat="1" applyFont="1" applyFill="1" applyBorder="1" applyAlignment="1">
      <alignment horizontal="center" vertical="center"/>
    </xf>
    <xf numFmtId="49" fontId="3" fillId="0" borderId="11" xfId="1" applyNumberFormat="1" applyFont="1" applyFill="1" applyBorder="1" applyAlignment="1">
      <alignment horizontal="left" vertical="center"/>
    </xf>
    <xf numFmtId="44" fontId="3" fillId="0" borderId="11" xfId="2" applyFont="1" applyBorder="1" applyAlignment="1">
      <alignment vertical="center"/>
    </xf>
    <xf numFmtId="166" fontId="3" fillId="0" borderId="3" xfId="0" applyNumberFormat="1" applyFont="1" applyBorder="1" applyAlignment="1">
      <alignment vertical="center" wrapText="1"/>
    </xf>
    <xf numFmtId="1" fontId="8" fillId="0" borderId="3" xfId="0" applyNumberFormat="1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center" vertical="center"/>
    </xf>
    <xf numFmtId="44" fontId="3" fillId="0" borderId="3" xfId="1" applyNumberFormat="1" applyFont="1" applyFill="1" applyBorder="1" applyAlignment="1">
      <alignment horizontal="right" vertical="center"/>
    </xf>
    <xf numFmtId="1" fontId="11" fillId="0" borderId="3" xfId="1" applyNumberFormat="1" applyFont="1" applyFill="1" applyBorder="1" applyAlignment="1">
      <alignment horizontal="center" vertical="center"/>
    </xf>
    <xf numFmtId="44" fontId="3" fillId="0" borderId="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11" fillId="0" borderId="3" xfId="1" applyNumberFormat="1" applyFont="1" applyFill="1" applyBorder="1" applyAlignment="1">
      <alignment horizontal="center" vertical="center"/>
    </xf>
    <xf numFmtId="1" fontId="11" fillId="0" borderId="3" xfId="0" applyNumberFormat="1" applyFont="1" applyBorder="1" applyAlignment="1">
      <alignment horizontal="left" vertical="center"/>
    </xf>
    <xf numFmtId="164" fontId="3" fillId="0" borderId="0" xfId="1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44" fontId="3" fillId="0" borderId="0" xfId="1" applyNumberFormat="1" applyFont="1" applyFill="1" applyAlignment="1">
      <alignment vertical="center"/>
    </xf>
    <xf numFmtId="9" fontId="3" fillId="0" borderId="0" xfId="3" applyFont="1" applyAlignment="1">
      <alignment vertical="center"/>
    </xf>
    <xf numFmtId="44" fontId="3" fillId="3" borderId="0" xfId="0" applyNumberFormat="1" applyFont="1" applyFill="1" applyAlignment="1">
      <alignment vertical="center"/>
    </xf>
    <xf numFmtId="44" fontId="3" fillId="0" borderId="0" xfId="0" applyNumberFormat="1" applyFont="1" applyAlignment="1">
      <alignment horizontal="left" vertical="center"/>
    </xf>
    <xf numFmtId="165" fontId="3" fillId="0" borderId="0" xfId="0" applyNumberFormat="1" applyFont="1" applyAlignment="1">
      <alignment vertical="center"/>
    </xf>
    <xf numFmtId="165" fontId="3" fillId="0" borderId="11" xfId="0" applyNumberFormat="1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166" fontId="0" fillId="0" borderId="0" xfId="0" applyNumberFormat="1"/>
    <xf numFmtId="10" fontId="0" fillId="0" borderId="0" xfId="3" applyNumberFormat="1" applyFont="1"/>
    <xf numFmtId="10" fontId="0" fillId="0" borderId="0" xfId="0" applyNumberFormat="1"/>
    <xf numFmtId="10" fontId="3" fillId="0" borderId="0" xfId="3" applyNumberFormat="1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vertical="center"/>
    </xf>
    <xf numFmtId="164" fontId="17" fillId="0" borderId="0" xfId="1" applyFont="1" applyFill="1" applyAlignment="1">
      <alignment vertical="center"/>
    </xf>
    <xf numFmtId="165" fontId="17" fillId="0" borderId="3" xfId="0" applyNumberFormat="1" applyFont="1" applyBorder="1" applyAlignment="1">
      <alignment horizontal="center" vertical="center"/>
    </xf>
    <xf numFmtId="44" fontId="17" fillId="0" borderId="3" xfId="1" applyNumberFormat="1" applyFont="1" applyFill="1" applyBorder="1" applyAlignment="1">
      <alignment vertical="center"/>
    </xf>
    <xf numFmtId="44" fontId="17" fillId="0" borderId="3" xfId="0" applyNumberFormat="1" applyFont="1" applyBorder="1" applyAlignment="1">
      <alignment vertical="center"/>
    </xf>
    <xf numFmtId="0" fontId="11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49" fontId="8" fillId="9" borderId="3" xfId="0" applyNumberFormat="1" applyFont="1" applyFill="1" applyBorder="1" applyAlignment="1">
      <alignment horizontal="left" vertical="center" wrapText="1"/>
    </xf>
    <xf numFmtId="0" fontId="3" fillId="9" borderId="3" xfId="0" applyFont="1" applyFill="1" applyBorder="1" applyAlignment="1">
      <alignment vertical="center" wrapText="1"/>
    </xf>
    <xf numFmtId="0" fontId="3" fillId="9" borderId="11" xfId="0" applyFont="1" applyFill="1" applyBorder="1" applyAlignment="1">
      <alignment vertical="center" wrapText="1"/>
    </xf>
    <xf numFmtId="0" fontId="19" fillId="0" borderId="0" xfId="0" applyFont="1"/>
    <xf numFmtId="0" fontId="0" fillId="0" borderId="0" xfId="0" applyAlignment="1">
      <alignment horizontal="right"/>
    </xf>
    <xf numFmtId="44" fontId="19" fillId="0" borderId="0" xfId="0" applyNumberFormat="1" applyFont="1"/>
    <xf numFmtId="0" fontId="0" fillId="10" borderId="0" xfId="0" applyFill="1"/>
    <xf numFmtId="166" fontId="0" fillId="10" borderId="0" xfId="0" applyNumberFormat="1" applyFill="1"/>
    <xf numFmtId="0" fontId="20" fillId="11" borderId="3" xfId="0" applyFont="1" applyFill="1" applyBorder="1" applyAlignment="1">
      <alignment horizontal="center" vertical="center" wrapText="1"/>
    </xf>
    <xf numFmtId="0" fontId="0" fillId="0" borderId="3" xfId="0" applyBorder="1"/>
    <xf numFmtId="49" fontId="0" fillId="0" borderId="3" xfId="0" applyNumberFormat="1" applyBorder="1"/>
    <xf numFmtId="44" fontId="0" fillId="0" borderId="3" xfId="0" applyNumberFormat="1" applyBorder="1"/>
    <xf numFmtId="0" fontId="0" fillId="10" borderId="3" xfId="0" applyFill="1" applyBorder="1"/>
    <xf numFmtId="0" fontId="0" fillId="12" borderId="0" xfId="0" applyFill="1"/>
    <xf numFmtId="0" fontId="0" fillId="12" borderId="3" xfId="0" applyFill="1" applyBorder="1"/>
    <xf numFmtId="44" fontId="0" fillId="0" borderId="0" xfId="2" applyFont="1"/>
    <xf numFmtId="44" fontId="0" fillId="0" borderId="3" xfId="2" applyFont="1" applyBorder="1"/>
    <xf numFmtId="0" fontId="0" fillId="0" borderId="3" xfId="0" applyBorder="1" applyAlignment="1">
      <alignment wrapText="1"/>
    </xf>
    <xf numFmtId="0" fontId="0" fillId="0" borderId="3" xfId="0" applyBorder="1" applyAlignment="1">
      <alignment horizontal="center" wrapText="1"/>
    </xf>
    <xf numFmtId="0" fontId="0" fillId="13" borderId="0" xfId="0" applyFill="1"/>
    <xf numFmtId="0" fontId="0" fillId="14" borderId="0" xfId="0" applyFill="1"/>
    <xf numFmtId="0" fontId="0" fillId="3" borderId="0" xfId="0" applyFill="1"/>
    <xf numFmtId="44" fontId="0" fillId="3" borderId="0" xfId="0" applyNumberFormat="1" applyFill="1"/>
    <xf numFmtId="0" fontId="19" fillId="3" borderId="0" xfId="0" applyFont="1" applyFill="1"/>
    <xf numFmtId="44" fontId="19" fillId="3" borderId="0" xfId="0" applyNumberFormat="1" applyFont="1" applyFill="1"/>
    <xf numFmtId="44" fontId="18" fillId="0" borderId="0" xfId="0" applyNumberFormat="1" applyFont="1"/>
    <xf numFmtId="44" fontId="19" fillId="10" borderId="0" xfId="0" applyNumberFormat="1" applyFont="1" applyFill="1"/>
    <xf numFmtId="0" fontId="0" fillId="0" borderId="3" xfId="0" applyBorder="1" applyAlignment="1">
      <alignment horizontal="center" vertical="center" wrapText="1"/>
    </xf>
    <xf numFmtId="44" fontId="19" fillId="0" borderId="3" xfId="0" applyNumberFormat="1" applyFont="1" applyBorder="1"/>
    <xf numFmtId="0" fontId="0" fillId="15" borderId="0" xfId="0" applyFill="1"/>
    <xf numFmtId="44" fontId="0" fillId="15" borderId="0" xfId="0" applyNumberFormat="1" applyFill="1"/>
    <xf numFmtId="0" fontId="0" fillId="16" borderId="0" xfId="0" applyFill="1"/>
    <xf numFmtId="44" fontId="0" fillId="16" borderId="0" xfId="0" applyNumberFormat="1" applyFill="1"/>
    <xf numFmtId="0" fontId="0" fillId="15" borderId="3" xfId="0" applyFill="1" applyBorder="1"/>
    <xf numFmtId="44" fontId="0" fillId="15" borderId="3" xfId="0" applyNumberFormat="1" applyFill="1" applyBorder="1"/>
    <xf numFmtId="44" fontId="0" fillId="15" borderId="3" xfId="2" applyFont="1" applyFill="1" applyBorder="1"/>
    <xf numFmtId="0" fontId="6" fillId="0" borderId="3" xfId="0" applyFont="1" applyBorder="1" applyAlignment="1">
      <alignment horizontal="left" vertical="center"/>
    </xf>
    <xf numFmtId="49" fontId="0" fillId="0" borderId="0" xfId="0" applyNumberFormat="1"/>
    <xf numFmtId="164" fontId="0" fillId="0" borderId="0" xfId="1" applyFont="1"/>
    <xf numFmtId="43" fontId="0" fillId="0" borderId="0" xfId="0" applyNumberFormat="1"/>
    <xf numFmtId="0" fontId="19" fillId="17" borderId="0" xfId="0" applyFont="1" applyFill="1"/>
    <xf numFmtId="0" fontId="0" fillId="18" borderId="0" xfId="0" applyFill="1"/>
    <xf numFmtId="0" fontId="19" fillId="18" borderId="0" xfId="0" applyFont="1" applyFill="1"/>
    <xf numFmtId="164" fontId="21" fillId="0" borderId="0" xfId="1" applyFont="1"/>
    <xf numFmtId="0" fontId="0" fillId="17" borderId="0" xfId="0" applyFill="1"/>
    <xf numFmtId="164" fontId="0" fillId="17" borderId="0" xfId="1" applyFont="1" applyFill="1"/>
    <xf numFmtId="164" fontId="0" fillId="0" borderId="0" xfId="0" applyNumberFormat="1"/>
    <xf numFmtId="164" fontId="0" fillId="0" borderId="0" xfId="1" applyFont="1" applyFill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49" fontId="0" fillId="17" borderId="0" xfId="0" applyNumberFormat="1" applyFill="1"/>
    <xf numFmtId="49" fontId="0" fillId="18" borderId="0" xfId="0" applyNumberFormat="1" applyFill="1"/>
    <xf numFmtId="164" fontId="18" fillId="0" borderId="0" xfId="0" applyNumberFormat="1" applyFont="1"/>
    <xf numFmtId="43" fontId="18" fillId="0" borderId="0" xfId="0" applyNumberFormat="1" applyFont="1"/>
    <xf numFmtId="164" fontId="18" fillId="0" borderId="0" xfId="1" applyFont="1"/>
    <xf numFmtId="49" fontId="0" fillId="0" borderId="0" xfId="1" applyNumberFormat="1" applyFont="1"/>
    <xf numFmtId="0" fontId="0" fillId="20" borderId="0" xfId="0" applyFill="1"/>
    <xf numFmtId="0" fontId="22" fillId="19" borderId="3" xfId="0" applyFont="1" applyFill="1" applyBorder="1" applyAlignment="1">
      <alignment wrapText="1"/>
    </xf>
    <xf numFmtId="0" fontId="22" fillId="0" borderId="3" xfId="0" applyFont="1" applyBorder="1"/>
    <xf numFmtId="0" fontId="23" fillId="0" borderId="3" xfId="0" applyFont="1" applyBorder="1"/>
    <xf numFmtId="164" fontId="23" fillId="0" borderId="3" xfId="0" applyNumberFormat="1" applyFont="1" applyBorder="1"/>
    <xf numFmtId="164" fontId="24" fillId="0" borderId="3" xfId="0" applyNumberFormat="1" applyFont="1" applyBorder="1"/>
    <xf numFmtId="164" fontId="22" fillId="12" borderId="3" xfId="0" applyNumberFormat="1" applyFont="1" applyFill="1" applyBorder="1"/>
    <xf numFmtId="164" fontId="22" fillId="19" borderId="3" xfId="0" applyNumberFormat="1" applyFont="1" applyFill="1" applyBorder="1"/>
    <xf numFmtId="0" fontId="22" fillId="21" borderId="3" xfId="0" applyFont="1" applyFill="1" applyBorder="1" applyAlignment="1">
      <alignment horizontal="center" vertical="center" wrapText="1"/>
    </xf>
    <xf numFmtId="164" fontId="22" fillId="21" borderId="3" xfId="1" applyFont="1" applyFill="1" applyBorder="1" applyAlignment="1">
      <alignment horizontal="center" vertical="center" wrapText="1"/>
    </xf>
    <xf numFmtId="164" fontId="23" fillId="0" borderId="3" xfId="1" applyFont="1" applyBorder="1"/>
    <xf numFmtId="0" fontId="23" fillId="0" borderId="3" xfId="0" applyFont="1" applyBorder="1" applyAlignment="1">
      <alignment horizontal="center" vertical="center" wrapText="1"/>
    </xf>
    <xf numFmtId="164" fontId="22" fillId="21" borderId="3" xfId="1" applyFont="1" applyFill="1" applyBorder="1" applyAlignment="1">
      <alignment vertical="center"/>
    </xf>
    <xf numFmtId="164" fontId="22" fillId="21" borderId="3" xfId="1" applyFont="1" applyFill="1" applyBorder="1"/>
    <xf numFmtId="164" fontId="22" fillId="22" borderId="3" xfId="1" applyFont="1" applyFill="1" applyBorder="1"/>
    <xf numFmtId="0" fontId="23" fillId="0" borderId="3" xfId="0" applyFont="1" applyBorder="1" applyAlignment="1">
      <alignment vertical="center"/>
    </xf>
    <xf numFmtId="164" fontId="23" fillId="0" borderId="3" xfId="1" applyFont="1" applyBorder="1" applyAlignment="1">
      <alignment vertical="center"/>
    </xf>
    <xf numFmtId="49" fontId="23" fillId="0" borderId="3" xfId="0" applyNumberFormat="1" applyFont="1" applyBorder="1"/>
    <xf numFmtId="0" fontId="3" fillId="13" borderId="3" xfId="0" applyFont="1" applyFill="1" applyBorder="1" applyAlignment="1">
      <alignment vertical="center"/>
    </xf>
    <xf numFmtId="0" fontId="3" fillId="13" borderId="3" xfId="0" applyFont="1" applyFill="1" applyBorder="1" applyAlignment="1">
      <alignment vertical="center" wrapText="1"/>
    </xf>
    <xf numFmtId="0" fontId="11" fillId="13" borderId="3" xfId="0" applyFont="1" applyFill="1" applyBorder="1" applyAlignment="1">
      <alignment vertical="center" wrapText="1"/>
    </xf>
    <xf numFmtId="0" fontId="3" fillId="13" borderId="3" xfId="0" applyFont="1" applyFill="1" applyBorder="1" applyAlignment="1">
      <alignment horizontal="left" vertical="center" wrapText="1"/>
    </xf>
    <xf numFmtId="49" fontId="8" fillId="13" borderId="3" xfId="0" applyNumberFormat="1" applyFont="1" applyFill="1" applyBorder="1" applyAlignment="1">
      <alignment horizontal="center" vertical="center"/>
    </xf>
    <xf numFmtId="1" fontId="3" fillId="13" borderId="3" xfId="0" applyNumberFormat="1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left" vertical="center"/>
    </xf>
    <xf numFmtId="165" fontId="3" fillId="13" borderId="3" xfId="0" applyNumberFormat="1" applyFont="1" applyFill="1" applyBorder="1" applyAlignment="1">
      <alignment horizontal="center" vertical="center"/>
    </xf>
    <xf numFmtId="166" fontId="3" fillId="13" borderId="3" xfId="0" applyNumberFormat="1" applyFont="1" applyFill="1" applyBorder="1" applyAlignment="1">
      <alignment horizontal="center" vertical="center"/>
    </xf>
    <xf numFmtId="44" fontId="3" fillId="13" borderId="3" xfId="1" applyNumberFormat="1" applyFont="1" applyFill="1" applyBorder="1" applyAlignment="1">
      <alignment vertical="center"/>
    </xf>
    <xf numFmtId="0" fontId="3" fillId="13" borderId="3" xfId="0" applyFont="1" applyFill="1" applyBorder="1" applyAlignment="1">
      <alignment horizontal="center" vertical="center"/>
    </xf>
    <xf numFmtId="164" fontId="3" fillId="13" borderId="3" xfId="1" applyFont="1" applyFill="1" applyBorder="1" applyAlignment="1">
      <alignment vertical="center"/>
    </xf>
    <xf numFmtId="44" fontId="11" fillId="13" borderId="3" xfId="0" applyNumberFormat="1" applyFont="1" applyFill="1" applyBorder="1" applyAlignment="1">
      <alignment vertical="center"/>
    </xf>
    <xf numFmtId="0" fontId="3" fillId="13" borderId="0" xfId="0" applyFont="1" applyFill="1" applyAlignment="1">
      <alignment vertical="center"/>
    </xf>
    <xf numFmtId="0" fontId="11" fillId="13" borderId="3" xfId="0" applyFont="1" applyFill="1" applyBorder="1" applyAlignment="1">
      <alignment horizontal="left" vertical="center"/>
    </xf>
    <xf numFmtId="44" fontId="11" fillId="13" borderId="3" xfId="1" applyNumberFormat="1" applyFont="1" applyFill="1" applyBorder="1" applyAlignment="1">
      <alignment vertical="center"/>
    </xf>
    <xf numFmtId="1" fontId="8" fillId="13" borderId="3" xfId="0" applyNumberFormat="1" applyFont="1" applyFill="1" applyBorder="1" applyAlignment="1">
      <alignment horizontal="center" vertical="center"/>
    </xf>
    <xf numFmtId="166" fontId="8" fillId="13" borderId="3" xfId="0" applyNumberFormat="1" applyFont="1" applyFill="1" applyBorder="1" applyAlignment="1">
      <alignment horizontal="center" vertical="center"/>
    </xf>
    <xf numFmtId="165" fontId="8" fillId="13" borderId="3" xfId="0" applyNumberFormat="1" applyFont="1" applyFill="1" applyBorder="1" applyAlignment="1">
      <alignment horizontal="center" vertical="center"/>
    </xf>
    <xf numFmtId="1" fontId="11" fillId="13" borderId="3" xfId="0" applyNumberFormat="1" applyFont="1" applyFill="1" applyBorder="1" applyAlignment="1">
      <alignment horizontal="center" vertical="center"/>
    </xf>
    <xf numFmtId="44" fontId="3" fillId="13" borderId="3" xfId="0" applyNumberFormat="1" applyFont="1" applyFill="1" applyBorder="1" applyAlignment="1">
      <alignment vertical="center"/>
    </xf>
    <xf numFmtId="49" fontId="8" fillId="13" borderId="3" xfId="0" applyNumberFormat="1" applyFont="1" applyFill="1" applyBorder="1" applyAlignment="1">
      <alignment horizontal="left" vertical="center" wrapText="1"/>
    </xf>
    <xf numFmtId="1" fontId="8" fillId="13" borderId="3" xfId="0" applyNumberFormat="1" applyFont="1" applyFill="1" applyBorder="1" applyAlignment="1">
      <alignment horizontal="left" vertical="center"/>
    </xf>
    <xf numFmtId="1" fontId="12" fillId="13" borderId="3" xfId="0" applyNumberFormat="1" applyFont="1" applyFill="1" applyBorder="1" applyAlignment="1">
      <alignment horizontal="center" vertical="center"/>
    </xf>
    <xf numFmtId="166" fontId="12" fillId="13" borderId="3" xfId="0" applyNumberFormat="1" applyFont="1" applyFill="1" applyBorder="1" applyAlignment="1">
      <alignment horizontal="center" vertical="center"/>
    </xf>
    <xf numFmtId="165" fontId="12" fillId="13" borderId="3" xfId="0" applyNumberFormat="1" applyFont="1" applyFill="1" applyBorder="1" applyAlignment="1">
      <alignment horizontal="center" vertical="center"/>
    </xf>
    <xf numFmtId="166" fontId="3" fillId="13" borderId="3" xfId="0" applyNumberFormat="1" applyFont="1" applyFill="1" applyBorder="1" applyAlignment="1">
      <alignment vertical="center" wrapText="1"/>
    </xf>
    <xf numFmtId="44" fontId="3" fillId="13" borderId="3" xfId="2" applyFont="1" applyFill="1" applyBorder="1" applyAlignment="1">
      <alignment vertical="center"/>
    </xf>
    <xf numFmtId="49" fontId="3" fillId="13" borderId="3" xfId="1" applyNumberFormat="1" applyFont="1" applyFill="1" applyBorder="1" applyAlignment="1">
      <alignment horizontal="left" vertical="center"/>
    </xf>
    <xf numFmtId="168" fontId="3" fillId="13" borderId="3" xfId="1" applyNumberFormat="1" applyFont="1" applyFill="1" applyBorder="1" applyAlignment="1">
      <alignment vertical="center"/>
    </xf>
    <xf numFmtId="44" fontId="8" fillId="13" borderId="3" xfId="0" applyNumberFormat="1" applyFont="1" applyFill="1" applyBorder="1" applyAlignment="1">
      <alignment horizontal="center" vertical="center"/>
    </xf>
    <xf numFmtId="44" fontId="11" fillId="13" borderId="3" xfId="1" applyNumberFormat="1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 wrapText="1"/>
    </xf>
    <xf numFmtId="166" fontId="3" fillId="13" borderId="3" xfId="0" applyNumberFormat="1" applyFont="1" applyFill="1" applyBorder="1" applyAlignment="1">
      <alignment vertical="center"/>
    </xf>
    <xf numFmtId="0" fontId="11" fillId="13" borderId="3" xfId="0" applyFont="1" applyFill="1" applyBorder="1" applyAlignment="1">
      <alignment horizontal="center" vertical="center"/>
    </xf>
    <xf numFmtId="44" fontId="13" fillId="13" borderId="3" xfId="1" applyNumberFormat="1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 wrapText="1"/>
    </xf>
    <xf numFmtId="0" fontId="11" fillId="18" borderId="3" xfId="0" applyFont="1" applyFill="1" applyBorder="1" applyAlignment="1">
      <alignment vertical="center" wrapText="1"/>
    </xf>
    <xf numFmtId="0" fontId="3" fillId="18" borderId="3" xfId="0" applyFont="1" applyFill="1" applyBorder="1" applyAlignment="1">
      <alignment horizontal="left" vertical="center" wrapText="1"/>
    </xf>
    <xf numFmtId="0" fontId="3" fillId="18" borderId="3" xfId="0" applyFont="1" applyFill="1" applyBorder="1" applyAlignment="1">
      <alignment horizontal="center" vertical="center"/>
    </xf>
    <xf numFmtId="1" fontId="3" fillId="18" borderId="3" xfId="0" applyNumberFormat="1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left" vertical="center"/>
    </xf>
    <xf numFmtId="1" fontId="8" fillId="18" borderId="3" xfId="0" applyNumberFormat="1" applyFont="1" applyFill="1" applyBorder="1" applyAlignment="1">
      <alignment horizontal="center" vertical="center"/>
    </xf>
    <xf numFmtId="166" fontId="8" fillId="18" borderId="3" xfId="0" applyNumberFormat="1" applyFont="1" applyFill="1" applyBorder="1" applyAlignment="1">
      <alignment horizontal="center" vertical="center"/>
    </xf>
    <xf numFmtId="165" fontId="8" fillId="18" borderId="3" xfId="0" applyNumberFormat="1" applyFont="1" applyFill="1" applyBorder="1" applyAlignment="1">
      <alignment horizontal="center" vertical="center"/>
    </xf>
    <xf numFmtId="44" fontId="3" fillId="18" borderId="3" xfId="1" applyNumberFormat="1" applyFont="1" applyFill="1" applyBorder="1" applyAlignment="1">
      <alignment vertical="center"/>
    </xf>
    <xf numFmtId="164" fontId="3" fillId="18" borderId="3" xfId="1" applyFont="1" applyFill="1" applyBorder="1" applyAlignment="1">
      <alignment vertical="center"/>
    </xf>
    <xf numFmtId="44" fontId="11" fillId="18" borderId="3" xfId="1" applyNumberFormat="1" applyFont="1" applyFill="1" applyBorder="1" applyAlignment="1">
      <alignment vertical="center"/>
    </xf>
    <xf numFmtId="0" fontId="3" fillId="18" borderId="0" xfId="0" applyFont="1" applyFill="1" applyAlignment="1">
      <alignment vertical="center"/>
    </xf>
    <xf numFmtId="49" fontId="8" fillId="18" borderId="3" xfId="0" applyNumberFormat="1" applyFont="1" applyFill="1" applyBorder="1" applyAlignment="1">
      <alignment horizontal="left" vertical="center" wrapText="1"/>
    </xf>
    <xf numFmtId="1" fontId="11" fillId="18" borderId="3" xfId="0" applyNumberFormat="1" applyFont="1" applyFill="1" applyBorder="1" applyAlignment="1">
      <alignment horizontal="center" vertical="center"/>
    </xf>
    <xf numFmtId="44" fontId="3" fillId="18" borderId="3" xfId="0" applyNumberFormat="1" applyFont="1" applyFill="1" applyBorder="1" applyAlignment="1">
      <alignment vertical="center"/>
    </xf>
    <xf numFmtId="165" fontId="3" fillId="18" borderId="3" xfId="0" applyNumberFormat="1" applyFont="1" applyFill="1" applyBorder="1" applyAlignment="1">
      <alignment horizontal="center" vertical="center"/>
    </xf>
    <xf numFmtId="44" fontId="11" fillId="18" borderId="3" xfId="0" applyNumberFormat="1" applyFont="1" applyFill="1" applyBorder="1" applyAlignment="1">
      <alignment vertical="center"/>
    </xf>
    <xf numFmtId="49" fontId="8" fillId="18" borderId="3" xfId="0" applyNumberFormat="1" applyFont="1" applyFill="1" applyBorder="1" applyAlignment="1">
      <alignment horizontal="center" vertical="center"/>
    </xf>
    <xf numFmtId="166" fontId="3" fillId="18" borderId="3" xfId="0" applyNumberFormat="1" applyFont="1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center" vertical="center" wrapText="1"/>
    </xf>
    <xf numFmtId="0" fontId="0" fillId="10" borderId="13" xfId="0" applyFill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10" borderId="3" xfId="0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left" vertical="center" wrapText="1"/>
    </xf>
    <xf numFmtId="1" fontId="9" fillId="0" borderId="5" xfId="0" applyNumberFormat="1" applyFont="1" applyBorder="1" applyAlignment="1">
      <alignment horizontal="left" vertical="center" wrapText="1"/>
    </xf>
    <xf numFmtId="1" fontId="9" fillId="0" borderId="7" xfId="0" applyNumberFormat="1" applyFont="1" applyBorder="1" applyAlignment="1">
      <alignment horizontal="left" vertical="center" wrapText="1"/>
    </xf>
    <xf numFmtId="1" fontId="9" fillId="0" borderId="6" xfId="0" applyNumberFormat="1" applyFont="1" applyBorder="1" applyAlignment="1">
      <alignment horizontal="center" vertical="center" wrapText="1"/>
    </xf>
    <xf numFmtId="1" fontId="9" fillId="0" borderId="5" xfId="0" applyNumberFormat="1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2" fillId="12" borderId="6" xfId="0" applyFont="1" applyFill="1" applyBorder="1" applyAlignment="1">
      <alignment horizontal="center" wrapText="1"/>
    </xf>
    <xf numFmtId="0" fontId="22" fillId="12" borderId="5" xfId="0" applyFont="1" applyFill="1" applyBorder="1" applyAlignment="1">
      <alignment horizontal="center" wrapText="1"/>
    </xf>
    <xf numFmtId="0" fontId="22" fillId="12" borderId="7" xfId="0" applyFont="1" applyFill="1" applyBorder="1" applyAlignment="1">
      <alignment horizontal="center" wrapText="1"/>
    </xf>
    <xf numFmtId="0" fontId="22" fillId="12" borderId="6" xfId="0" applyFont="1" applyFill="1" applyBorder="1" applyAlignment="1">
      <alignment horizontal="center"/>
    </xf>
    <xf numFmtId="0" fontId="22" fillId="12" borderId="5" xfId="0" applyFont="1" applyFill="1" applyBorder="1" applyAlignment="1">
      <alignment horizontal="center"/>
    </xf>
    <xf numFmtId="0" fontId="22" fillId="12" borderId="7" xfId="0" applyFont="1" applyFill="1" applyBorder="1" applyAlignment="1">
      <alignment horizontal="center"/>
    </xf>
    <xf numFmtId="0" fontId="25" fillId="19" borderId="6" xfId="0" applyFont="1" applyFill="1" applyBorder="1" applyAlignment="1">
      <alignment horizontal="center"/>
    </xf>
    <xf numFmtId="0" fontId="25" fillId="19" borderId="5" xfId="0" applyFont="1" applyFill="1" applyBorder="1" applyAlignment="1">
      <alignment horizontal="center"/>
    </xf>
    <xf numFmtId="0" fontId="25" fillId="19" borderId="7" xfId="0" applyFont="1" applyFill="1" applyBorder="1" applyAlignment="1">
      <alignment horizontal="center"/>
    </xf>
    <xf numFmtId="0" fontId="22" fillId="21" borderId="6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0" fontId="22" fillId="21" borderId="7" xfId="0" applyFont="1" applyFill="1" applyBorder="1" applyAlignment="1">
      <alignment horizontal="left" vertical="center" wrapText="1"/>
    </xf>
    <xf numFmtId="0" fontId="22" fillId="21" borderId="6" xfId="0" applyFont="1" applyFill="1" applyBorder="1" applyAlignment="1">
      <alignment horizontal="left" vertical="center"/>
    </xf>
    <xf numFmtId="0" fontId="22" fillId="21" borderId="5" xfId="0" applyFont="1" applyFill="1" applyBorder="1" applyAlignment="1">
      <alignment horizontal="left" vertical="center"/>
    </xf>
    <xf numFmtId="0" fontId="22" fillId="21" borderId="7" xfId="0" applyFont="1" applyFill="1" applyBorder="1" applyAlignment="1">
      <alignment horizontal="left" vertical="center"/>
    </xf>
    <xf numFmtId="0" fontId="22" fillId="21" borderId="6" xfId="0" applyFont="1" applyFill="1" applyBorder="1" applyAlignment="1">
      <alignment horizontal="left"/>
    </xf>
    <xf numFmtId="0" fontId="22" fillId="21" borderId="5" xfId="0" applyFont="1" applyFill="1" applyBorder="1" applyAlignment="1">
      <alignment horizontal="left"/>
    </xf>
    <xf numFmtId="0" fontId="22" fillId="21" borderId="7" xfId="0" applyFont="1" applyFill="1" applyBorder="1" applyAlignment="1">
      <alignment horizontal="left"/>
    </xf>
    <xf numFmtId="0" fontId="22" fillId="22" borderId="6" xfId="0" applyFont="1" applyFill="1" applyBorder="1" applyAlignment="1">
      <alignment horizontal="left" wrapText="1"/>
    </xf>
    <xf numFmtId="0" fontId="22" fillId="22" borderId="5" xfId="0" applyFont="1" applyFill="1" applyBorder="1" applyAlignment="1">
      <alignment horizontal="left" wrapText="1"/>
    </xf>
    <xf numFmtId="0" fontId="22" fillId="22" borderId="7" xfId="0" applyFont="1" applyFill="1" applyBorder="1" applyAlignment="1">
      <alignment horizontal="left" wrapText="1"/>
    </xf>
    <xf numFmtId="0" fontId="11" fillId="18" borderId="3" xfId="0" applyFont="1" applyFill="1" applyBorder="1" applyAlignment="1">
      <alignment horizontal="center" vertical="center"/>
    </xf>
    <xf numFmtId="1" fontId="11" fillId="18" borderId="3" xfId="0" applyNumberFormat="1" applyFont="1" applyFill="1" applyBorder="1" applyAlignment="1">
      <alignment horizontal="left" vertical="center"/>
    </xf>
    <xf numFmtId="44" fontId="11" fillId="18" borderId="3" xfId="1" applyNumberFormat="1" applyFont="1" applyFill="1" applyBorder="1" applyAlignment="1">
      <alignment horizontal="center" vertical="center"/>
    </xf>
    <xf numFmtId="1" fontId="12" fillId="18" borderId="3" xfId="0" applyNumberFormat="1" applyFont="1" applyFill="1" applyBorder="1" applyAlignment="1">
      <alignment horizontal="center" vertical="center"/>
    </xf>
    <xf numFmtId="166" fontId="12" fillId="18" borderId="3" xfId="0" applyNumberFormat="1" applyFont="1" applyFill="1" applyBorder="1" applyAlignment="1">
      <alignment horizontal="center" vertical="center"/>
    </xf>
    <xf numFmtId="165" fontId="12" fillId="18" borderId="3" xfId="0" applyNumberFormat="1" applyFont="1" applyFill="1" applyBorder="1" applyAlignment="1">
      <alignment horizontal="center" vertical="center"/>
    </xf>
    <xf numFmtId="1" fontId="8" fillId="13" borderId="3" xfId="0" applyNumberFormat="1" applyFont="1" applyFill="1" applyBorder="1" applyAlignment="1">
      <alignment horizontal="center" vertical="center" wrapText="1"/>
    </xf>
    <xf numFmtId="1" fontId="11" fillId="13" borderId="3" xfId="0" applyNumberFormat="1" applyFont="1" applyFill="1" applyBorder="1" applyAlignment="1">
      <alignment horizontal="left" vertical="center"/>
    </xf>
    <xf numFmtId="0" fontId="11" fillId="18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54">
    <dxf>
      <alignment wrapText="1"/>
    </dxf>
    <dxf>
      <alignment wrapText="1"/>
    </dxf>
    <dxf>
      <font>
        <color rgb="FFFF000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_-* #,##0.00\ _€_-;\-* #,##0.00\ _€_-;_-* &quot;-&quot;??\ _€_-;_-@_-"/>
    </dxf>
    <dxf>
      <numFmt numFmtId="164" formatCode="_-* #,##0.00\ _€_-;\-* #,##0.00\ _€_-;_-* &quot;-&quot;??\ _€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rgb="FFFFFF00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b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right"/>
    </dxf>
    <dxf>
      <fill>
        <patternFill patternType="solid">
          <bgColor rgb="FF92D050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b/>
      </font>
    </dxf>
    <dxf>
      <alignment horizontal="right"/>
    </dxf>
    <dxf>
      <font>
        <b/>
      </font>
    </dxf>
    <dxf>
      <font>
        <b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numFmt numFmtId="34" formatCode="_ &quot;$&quot;* #,##0.00_ ;_ &quot;$&quot;* \-#,##0.00_ ;_ &quot;$&quot;* &quot;-&quot;??_ ;_ @_ "/>
    </dxf>
    <dxf>
      <font>
        <b/>
      </font>
    </dxf>
    <dxf>
      <font>
        <b/>
      </font>
    </dxf>
    <dxf>
      <font>
        <b/>
      </font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95250</xdr:rowOff>
    </xdr:from>
    <xdr:to>
      <xdr:col>14</xdr:col>
      <xdr:colOff>76200</xdr:colOff>
      <xdr:row>0</xdr:row>
      <xdr:rowOff>666750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F01B88E-5D40-4906-BC5A-6281D76847C2}"/>
            </a:ext>
          </a:extLst>
        </xdr:cNvPr>
        <xdr:cNvGrpSpPr>
          <a:grpSpLocks/>
        </xdr:cNvGrpSpPr>
      </xdr:nvGrpSpPr>
      <xdr:grpSpPr bwMode="auto">
        <a:xfrm>
          <a:off x="57150" y="95250"/>
          <a:ext cx="6366510" cy="571500"/>
          <a:chOff x="0" y="0"/>
          <a:chExt cx="3152140" cy="464820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94D56BA7-B5B4-B403-75E1-25D5DBEC1C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0" y="0"/>
            <a:ext cx="1247140" cy="42989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B012F7EB-4540-E24C-41CF-CA6DA9323FD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820545" cy="46482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REPORTE%20ESIGEF%20CORTE%20AL%2002_01_2026_%20PRESUPUESTO%202026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27.695603935186" createdVersion="8" refreshedVersion="8" minRefreshableVersion="3" recordCount="153" xr:uid="{49B6201A-CF6A-4363-96D6-A00ED4E0DCA4}">
  <cacheSource type="worksheet">
    <worksheetSource ref="A10:AK163" sheet="POA 2026"/>
  </cacheSource>
  <cacheFields count="36">
    <cacheField name="ID" numFmtId="0">
      <sharedItems containsSemiMixedTypes="0" containsString="0" containsNumber="1" containsInteger="1" minValue="1" maxValue="153"/>
    </cacheField>
    <cacheField name="EJE" numFmtId="0">
      <sharedItems/>
    </cacheField>
    <cacheField name="OBJETIVO ESTRATÉGICO INSTITUCIONAL" numFmtId="0">
      <sharedItems longText="1"/>
    </cacheField>
    <cacheField name="CODIGO ESTRATEGIA" numFmtId="0">
      <sharedItems/>
    </cacheField>
    <cacheField name="CÓDIGO_CRITERIO" numFmtId="0">
      <sharedItems/>
    </cacheField>
    <cacheField name="CÓDIGO_SUBCRITERIO" numFmtId="0">
      <sharedItems/>
    </cacheField>
    <cacheField name="CÓDIGO_INDICADOR" numFmtId="0">
      <sharedItems/>
    </cacheField>
    <cacheField name="PROGRAMA INSTITUCIONAL" numFmtId="0">
      <sharedItems count="4">
        <s v="01-Administración Central"/>
        <s v="82-Formación y gestión académica"/>
        <s v="83-Gestión de la Investigación"/>
        <s v="84-Gestión de la vinculación con la colectividad"/>
      </sharedItems>
    </cacheField>
    <cacheField name="PROYECTO" numFmtId="0">
      <sharedItems/>
    </cacheField>
    <cacheField name="COMPONENTE" numFmtId="0">
      <sharedItems/>
    </cacheField>
    <cacheField name="UNIDAD RESPONSABLE N1" numFmtId="0">
      <sharedItems/>
    </cacheField>
    <cacheField name="UNIDAD RESPONSABLE N2" numFmtId="0">
      <sharedItems count="12">
        <s v="Dirección Administrativa"/>
        <s v="Dirección de Tecnologías de la Información y Comunicación"/>
        <s v="Dirección Financiera"/>
        <s v="Dirección Talento Humano"/>
        <s v="Dirección de Comunicación"/>
        <s v="Procuraduría"/>
        <s v="Dirección de Bienestar Universitario Intercultural y Comunitario"/>
        <s v="Dirección de Bibliotecas y Centros de Documentación"/>
        <s v="Dirección de Vinculación con la Sociedad"/>
        <s v="Instituto de Biodiversidad"/>
        <s v="Dirección General de Investigación "/>
        <s v="Dirección Editorial y de Publicaciones"/>
      </sharedItems>
    </cacheField>
    <cacheField name="ACTIVIDAD ESPECIFICA" numFmtId="0">
      <sharedItems longText="1"/>
    </cacheField>
    <cacheField name="ESTADO " numFmtId="0">
      <sharedItems/>
    </cacheField>
    <cacheField name="GRUPO DE GASTO" numFmtId="1">
      <sharedItems count="5">
        <s v="53"/>
        <s v="84"/>
        <s v="57"/>
        <s v="51"/>
        <s v="58"/>
      </sharedItems>
    </cacheField>
    <cacheField name="ITEM PRESUPUESTARIO" numFmtId="0">
      <sharedItems containsMixedTypes="1" containsNumber="1" containsInteger="1" minValue="510105" maxValue="840113" count="55">
        <n v="530101"/>
        <n v="530104"/>
        <n v="530105"/>
        <n v="530208"/>
        <n v="530209"/>
        <n v="530255"/>
        <n v="530301"/>
        <n v="530302"/>
        <n v="530303"/>
        <n v="530304"/>
        <n v="530402"/>
        <n v="840103"/>
        <n v="530804"/>
        <n v="530405"/>
        <n v="570201"/>
        <n v="530807"/>
        <n v="530404"/>
        <n v="530811"/>
        <n v="570102"/>
        <n v="530702"/>
        <n v="840107"/>
        <n v="530704"/>
        <n v="530601"/>
        <n v="510105"/>
        <n v="510106"/>
        <n v="510108"/>
        <n v="510203"/>
        <n v="510204"/>
        <n v="510304"/>
        <n v="510306"/>
        <n v="510509"/>
        <n v="510510"/>
        <n v="510512"/>
        <n v="510513"/>
        <n v="510601"/>
        <n v="510602"/>
        <n v="510518"/>
        <n v="531403"/>
        <n v="531404"/>
        <n v="531406"/>
        <n v="840104"/>
        <n v="840113"/>
        <n v="530210"/>
        <n v="530802"/>
        <n v="510707"/>
        <n v="530306"/>
        <n v="530207"/>
        <n v="530204"/>
        <n v="530249"/>
        <s v="580208"/>
        <n v="530812"/>
        <n v="530239"/>
        <n v="530606"/>
        <n v="531407"/>
        <n v="530222"/>
      </sharedItems>
    </cacheField>
    <cacheField name="DESCRIPCIÓN ITEM PRESUPUESTARIO" numFmtId="0">
      <sharedItems/>
    </cacheField>
    <cacheField name="GEOGRAFICO" numFmtId="0">
      <sharedItems containsSemiMixedTypes="0" containsString="0" containsNumber="1" containsInteger="1" minValue="1700" maxValue="1701"/>
    </cacheField>
    <cacheField name="FUENTE" numFmtId="166">
      <sharedItems containsSemiMixedTypes="0" containsString="0" containsNumber="1" containsInteger="1" minValue="1" maxValue="3" count="3">
        <n v="1"/>
        <n v="2"/>
        <n v="3"/>
      </sharedItems>
    </cacheField>
    <cacheField name="ORGANISMO" numFmtId="165">
      <sharedItems containsSemiMixedTypes="0" containsString="0" containsNumber="1" containsInteger="1" minValue="0" maxValue="0"/>
    </cacheField>
    <cacheField name="CORRELATIVO" numFmtId="165">
      <sharedItems containsSemiMixedTypes="0" containsString="0" containsNumber="1" containsInteger="1" minValue="0" maxValue="0"/>
    </cacheField>
    <cacheField name="PRESUPUESTO " numFmtId="44">
      <sharedItems containsSemiMixedTypes="0" containsString="0" containsNumber="1" minValue="1" maxValue="957044"/>
    </cacheField>
    <cacheField name="PRIORIDAD " numFmtId="0">
      <sharedItems containsSemiMixedTypes="0" containsString="0" containsNumber="1" containsInteger="1" minValue="1" maxValue="3"/>
    </cacheField>
    <cacheField name="PERIODICIDAD" numFmtId="0">
      <sharedItems/>
    </cacheField>
    <cacheField name="ENERO" numFmtId="0">
      <sharedItems containsSemiMixedTypes="0" containsString="0" containsNumber="1" minValue="0" maxValue="191408.8"/>
    </cacheField>
    <cacheField name="FEBRERO" numFmtId="0">
      <sharedItems containsSemiMixedTypes="0" containsString="0" containsNumber="1" minValue="0" maxValue="191408.8"/>
    </cacheField>
    <cacheField name="MARZO" numFmtId="0">
      <sharedItems containsSemiMixedTypes="0" containsString="0" containsNumber="1" minValue="0" maxValue="191408.8"/>
    </cacheField>
    <cacheField name="ABRIL" numFmtId="0">
      <sharedItems containsSemiMixedTypes="0" containsString="0" containsNumber="1" minValue="0" maxValue="191408.8"/>
    </cacheField>
    <cacheField name="MAYO " numFmtId="0">
      <sharedItems containsSemiMixedTypes="0" containsString="0" containsNumber="1" minValue="0" maxValue="191408.8"/>
    </cacheField>
    <cacheField name="JUNIO" numFmtId="0">
      <sharedItems containsString="0" containsBlank="1" containsNumber="1" minValue="0" maxValue="22539"/>
    </cacheField>
    <cacheField name="JULIO" numFmtId="0">
      <sharedItems containsSemiMixedTypes="0" containsString="0" containsNumber="1" minValue="0" maxValue="110000"/>
    </cacheField>
    <cacheField name="AGOSTO" numFmtId="0">
      <sharedItems containsString="0" containsBlank="1" containsNumber="1" minValue="0" maxValue="22539"/>
    </cacheField>
    <cacheField name="SEPTIEMBRE" numFmtId="0">
      <sharedItems containsSemiMixedTypes="0" containsString="0" containsNumber="1" minValue="0" maxValue="22539"/>
    </cacheField>
    <cacheField name="OCTUBRE" numFmtId="0">
      <sharedItems containsSemiMixedTypes="0" containsString="0" containsNumber="1" minValue="0" maxValue="22539"/>
    </cacheField>
    <cacheField name="NOVIEMBRE" numFmtId="0">
      <sharedItems containsSemiMixedTypes="0" containsString="0" containsNumber="1" minValue="0" maxValue="22539"/>
    </cacheField>
    <cacheField name="DICIEMBRE" numFmtId="0">
      <sharedItems containsString="0" containsBlank="1" containsNumber="1" minValue="0" maxValue="37327.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29.436164236111" createdVersion="8" refreshedVersion="8" minRefreshableVersion="3" recordCount="74" xr:uid="{E21CF4A1-6120-4CE0-BEAE-9B91CC1D9BAD}">
  <cacheSource type="worksheet">
    <worksheetSource ref="A1:S75" sheet="R2026-01-02_21-05-44" r:id="rId2"/>
  </cacheSource>
  <cacheFields count="19">
    <cacheField name="DESCRIPCIÓN DEL GRUPO G" numFmtId="0">
      <sharedItems/>
    </cacheField>
    <cacheField name="PROGRAMA" numFmtId="0">
      <sharedItems containsMixedTypes="1" containsNumber="1" containsInteger="1" minValue="1" maxValue="83" count="6">
        <s v="ADMINISTRACION CENTRAL"/>
        <s v="FORMACION Y GESTION ACADEMICA"/>
        <s v="GESTION DE LA INVESTIGACION"/>
        <n v="1" u="1"/>
        <n v="82" u="1"/>
        <n v="83" u="1"/>
      </sharedItems>
    </cacheField>
    <cacheField name="DESCRIPCIÓN DE FUENTE" numFmtId="0">
      <sharedItems/>
    </cacheField>
    <cacheField name="DESCRIPCIÓN DE ITEM" numFmtId="0">
      <sharedItems/>
    </cacheField>
    <cacheField name="ASIGNADO" numFmtId="0">
      <sharedItems containsSemiMixedTypes="0" containsString="0" containsNumber="1" minValue="100" maxValue="737973.5"/>
    </cacheField>
    <cacheField name="MODIFICADO" numFmtId="0">
      <sharedItems containsSemiMixedTypes="0" containsString="0" containsNumber="1" containsInteger="1" minValue="0" maxValue="0"/>
    </cacheField>
    <cacheField name="CODIFICADO" numFmtId="0">
      <sharedItems containsSemiMixedTypes="0" containsString="0" containsNumber="1" minValue="100" maxValue="737973.5" count="47">
        <n v="3750"/>
        <n v="6000"/>
        <n v="3000"/>
        <n v="1000"/>
        <n v="100"/>
        <n v="10000"/>
        <n v="22381"/>
        <n v="348913"/>
        <n v="2000"/>
        <n v="5000"/>
        <n v="1500"/>
        <n v="500"/>
        <n v="530"/>
        <n v="114680"/>
        <n v="72720"/>
        <n v="33036.720000000001"/>
        <n v="11875"/>
        <n v="800"/>
        <n v="4000"/>
        <n v="1200"/>
        <n v="90077.119999999995"/>
        <n v="18614.060000000001"/>
        <n v="7319.29"/>
        <n v="389354.93"/>
        <n v="16500"/>
        <n v="15281"/>
        <n v="1701.01"/>
        <n v="190000"/>
        <n v="154700"/>
        <n v="2600"/>
        <n v="600"/>
        <n v="1993.06"/>
        <n v="2500"/>
        <n v="1300"/>
        <n v="160"/>
        <n v="154431.57999999999"/>
        <n v="737973.5"/>
        <n v="3700"/>
        <n v="8800"/>
        <n v="260312.81"/>
        <n v="2400"/>
        <n v="3200"/>
        <n v="12500"/>
        <n v="13010"/>
        <n v="6110"/>
        <n v="380448"/>
        <n v="251515.46"/>
      </sharedItems>
    </cacheField>
    <cacheField name="MONTO CERTIFICADO" numFmtId="0">
      <sharedItems containsSemiMixedTypes="0" containsString="0" containsNumber="1" containsInteger="1" minValue="0" maxValue="0"/>
    </cacheField>
    <cacheField name="COMPROMETIDO" numFmtId="0">
      <sharedItems containsSemiMixedTypes="0" containsString="0" containsNumber="1" containsInteger="1" minValue="0" maxValue="0"/>
    </cacheField>
    <cacheField name="DEVENGADO" numFmtId="0">
      <sharedItems containsSemiMixedTypes="0" containsString="0" containsNumber="1" containsInteger="1" minValue="0" maxValue="0"/>
    </cacheField>
    <cacheField name="PAGADO" numFmtId="0">
      <sharedItems containsSemiMixedTypes="0" containsString="0" containsNumber="1" containsInteger="1" minValue="0" maxValue="0"/>
    </cacheField>
    <cacheField name="SALDO POR COMPROMETER" numFmtId="0">
      <sharedItems containsSemiMixedTypes="0" containsString="0" containsNumber="1" minValue="100" maxValue="737973.5"/>
    </cacheField>
    <cacheField name="SALDO POR DEVENGAR" numFmtId="0">
      <sharedItems containsSemiMixedTypes="0" containsString="0" containsNumber="1" minValue="100" maxValue="737973.5"/>
    </cacheField>
    <cacheField name="SALDO POR PAGAR" numFmtId="0">
      <sharedItems containsSemiMixedTypes="0" containsString="0" containsNumber="1" containsInteger="1" minValue="0" maxValue="0"/>
    </cacheField>
    <cacheField name="% EJE" numFmtId="0">
      <sharedItems containsSemiMixedTypes="0" containsString="0" containsNumber="1" containsInteger="1" minValue="0" maxValue="0"/>
    </cacheField>
    <cacheField name="GRUPO DE GASTO" numFmtId="0">
      <sharedItems containsSemiMixedTypes="0" containsString="0" containsNumber="1" containsInteger="1" minValue="510000" maxValue="730000" count="5">
        <n v="530000"/>
        <n v="510000"/>
        <n v="570000"/>
        <n v="580000"/>
        <n v="730000"/>
      </sharedItems>
    </cacheField>
    <cacheField name="PROGRAMA2" numFmtId="0">
      <sharedItems containsSemiMixedTypes="0" containsString="0" containsNumber="1" containsInteger="1" minValue="1" maxValue="83" count="3">
        <n v="1"/>
        <n v="82"/>
        <n v="83"/>
      </sharedItems>
    </cacheField>
    <cacheField name="FUENTE" numFmtId="0">
      <sharedItems containsSemiMixedTypes="0" containsString="0" containsNumber="1" containsInteger="1" minValue="1" maxValue="701" count="4">
        <n v="1"/>
        <n v="2"/>
        <n v="3"/>
        <n v="701"/>
      </sharedItems>
    </cacheField>
    <cacheField name="ITEM " numFmtId="0">
      <sharedItems containsSemiMixedTypes="0" containsString="0" containsNumber="1" containsInteger="1" minValue="510105" maxValue="730606" count="57">
        <n v="530101"/>
        <n v="530405"/>
        <n v="530601"/>
        <n v="530612"/>
        <n v="530801"/>
        <n v="531403"/>
        <n v="530807"/>
        <n v="510601"/>
        <n v="510602"/>
        <n v="530207"/>
        <n v="530304"/>
        <n v="530403"/>
        <n v="530404"/>
        <n v="530204"/>
        <n v="530702"/>
        <n v="530829"/>
        <n v="530255"/>
        <n v="510204"/>
        <n v="530303"/>
        <n v="530811"/>
        <n v="570102"/>
        <n v="510105"/>
        <n v="510106"/>
        <n v="530105"/>
        <n v="530502"/>
        <n v="530802"/>
        <n v="530804"/>
        <n v="530813"/>
        <n v="570201"/>
        <n v="510203"/>
        <n v="510512"/>
        <n v="530249"/>
        <n v="580208"/>
        <n v="530202"/>
        <n v="730606"/>
        <n v="530104"/>
        <n v="530203"/>
        <n v="530210"/>
        <n v="530301"/>
        <n v="530302"/>
        <n v="530805"/>
        <n v="530809"/>
        <n v="531408"/>
        <n v="570206"/>
        <n v="510518"/>
        <n v="530704"/>
        <n v="530606"/>
        <n v="530239"/>
        <n v="530208"/>
        <n v="530209"/>
        <n v="530226"/>
        <n v="530306"/>
        <n v="530402"/>
        <n v="530826"/>
        <n v="530812"/>
        <n v="510108"/>
        <n v="5105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30.572215856482" createdVersion="8" refreshedVersion="8" minRefreshableVersion="3" recordCount="153" xr:uid="{F2C8DCBF-CA84-46DC-AE3E-BC5C50E7BAB4}">
  <cacheSource type="worksheet">
    <worksheetSource ref="A10:W163" sheet="POA 2026"/>
  </cacheSource>
  <cacheFields count="23">
    <cacheField name="ID" numFmtId="0">
      <sharedItems containsSemiMixedTypes="0" containsString="0" containsNumber="1" containsInteger="1" minValue="1" maxValue="153"/>
    </cacheField>
    <cacheField name="EJE" numFmtId="0">
      <sharedItems/>
    </cacheField>
    <cacheField name="OBJETIVO ESTRATÉGICO INSTITUCIONAL" numFmtId="0">
      <sharedItems longText="1"/>
    </cacheField>
    <cacheField name="CODIGO ESTRATEGIA" numFmtId="0">
      <sharedItems/>
    </cacheField>
    <cacheField name="CÓDIGO_CRITERIO" numFmtId="0">
      <sharedItems/>
    </cacheField>
    <cacheField name="CÓDIGO_SUBCRITERIO" numFmtId="0">
      <sharedItems/>
    </cacheField>
    <cacheField name="CÓDIGO_INDICADOR" numFmtId="0">
      <sharedItems/>
    </cacheField>
    <cacheField name="PROGRAMA INSTITUCIONAL" numFmtId="0">
      <sharedItems count="4">
        <s v="01-Administración Central"/>
        <s v="82-Formación y gestión académica"/>
        <s v="83-Gestión de la Investigación"/>
        <s v="84-Gestión de la vinculación con la colectividad"/>
      </sharedItems>
    </cacheField>
    <cacheField name="ACTIVIDAD" numFmtId="0">
      <sharedItems count="4">
        <s v="01-Administración Central"/>
        <s v="01-Fortalecimiento Academico"/>
        <s v="04-Gestión de la Investigación"/>
        <s v="01-Gestión de la vinculación "/>
      </sharedItems>
    </cacheField>
    <cacheField name="PROYECTO" numFmtId="0">
      <sharedItems/>
    </cacheField>
    <cacheField name="COMPONENTE" numFmtId="0">
      <sharedItems/>
    </cacheField>
    <cacheField name="UNIDAD RESPONSABLE N1" numFmtId="0">
      <sharedItems/>
    </cacheField>
    <cacheField name="UNIDAD RESPONSABLE N2" numFmtId="0">
      <sharedItems/>
    </cacheField>
    <cacheField name="ACTIVIDAD ESPECIFICA" numFmtId="0">
      <sharedItems longText="1"/>
    </cacheField>
    <cacheField name="ESTADO " numFmtId="0">
      <sharedItems/>
    </cacheField>
    <cacheField name="GRUPO DE GASTO" numFmtId="1">
      <sharedItems count="5">
        <s v="53"/>
        <s v="84"/>
        <s v="57"/>
        <s v="51"/>
        <s v="58"/>
      </sharedItems>
    </cacheField>
    <cacheField name="ITEM PRESUPUESTARIO" numFmtId="0">
      <sharedItems containsMixedTypes="1" containsNumber="1" containsInteger="1" minValue="510105" maxValue="840113"/>
    </cacheField>
    <cacheField name="DESCRIPCIÓN ITEM PRESUPUESTARIO" numFmtId="0">
      <sharedItems/>
    </cacheField>
    <cacheField name="GEOGRAFICO" numFmtId="0">
      <sharedItems containsSemiMixedTypes="0" containsString="0" containsNumber="1" containsInteger="1" minValue="1700" maxValue="1701"/>
    </cacheField>
    <cacheField name="FUENTE" numFmtId="166">
      <sharedItems containsSemiMixedTypes="0" containsString="0" containsNumber="1" containsInteger="1" minValue="1" maxValue="3" count="3">
        <n v="1"/>
        <n v="2"/>
        <n v="3"/>
      </sharedItems>
    </cacheField>
    <cacheField name="ORGANISMO" numFmtId="165">
      <sharedItems containsSemiMixedTypes="0" containsString="0" containsNumber="1" containsInteger="1" minValue="0" maxValue="0"/>
    </cacheField>
    <cacheField name="CORRELATIVO" numFmtId="165">
      <sharedItems containsSemiMixedTypes="0" containsString="0" containsNumber="1" containsInteger="1" minValue="0" maxValue="0"/>
    </cacheField>
    <cacheField name="PRESUPUESTO " numFmtId="44">
      <sharedItems containsSemiMixedTypes="0" containsString="0" containsNumber="1" minValue="1" maxValue="95704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oledad Narciza Tsenkush Chamik" refreshedDate="46030.657498379631" createdVersion="8" refreshedVersion="8" minRefreshableVersion="3" recordCount="138" xr:uid="{2E9D9386-2C97-4B46-BB60-55EC111395FA}">
  <cacheSource type="worksheet">
    <worksheetSource ref="A2:O140" sheet="POA"/>
  </cacheSource>
  <cacheFields count="15">
    <cacheField name="FILTRO 3" numFmtId="0">
      <sharedItems count="2">
        <s v="POA"/>
        <s v="Esigef"/>
      </sharedItems>
    </cacheField>
    <cacheField name="FUENTE" numFmtId="49">
      <sharedItems count="3">
        <s v="1"/>
        <s v="3"/>
        <s v="2"/>
      </sharedItems>
    </cacheField>
    <cacheField name="PROGRAMA INSTITUCIONAL" numFmtId="0">
      <sharedItems/>
    </cacheField>
    <cacheField name="cod programa" numFmtId="49">
      <sharedItems count="4">
        <s v="01"/>
        <s v="82"/>
        <s v="84"/>
        <s v="83"/>
      </sharedItems>
    </cacheField>
    <cacheField name="GRUPO DE GASTO" numFmtId="49">
      <sharedItems count="5">
        <s v="51"/>
        <s v="53"/>
        <s v="57"/>
        <s v="84"/>
        <s v="58"/>
      </sharedItems>
    </cacheField>
    <cacheField name="ACTIVIDAD POA" numFmtId="49">
      <sharedItems containsBlank="1" containsMixedTypes="1" containsNumber="1" containsInteger="1" minValue="0" maxValue="0" count="3">
        <s v="01"/>
        <m/>
        <n v="0" u="1"/>
      </sharedItems>
    </cacheField>
    <cacheField name="ACTIVIDAD ESIGEF" numFmtId="49">
      <sharedItems containsBlank="1" containsMixedTypes="1" containsNumber="1" containsInteger="1" minValue="0" maxValue="0" count="5">
        <m/>
        <s v="01"/>
        <s v="03"/>
        <s v="02,03"/>
        <n v="0" u="1"/>
      </sharedItems>
    </cacheField>
    <cacheField name="ITEM PRESUPUESTARIO" numFmtId="49">
      <sharedItems count="69">
        <s v="510105"/>
        <s v="510106"/>
        <s v="510108"/>
        <s v="510203"/>
        <s v="510204"/>
        <s v="510304"/>
        <s v="510306"/>
        <s v="510509"/>
        <s v="510510"/>
        <s v="510512"/>
        <s v="510513"/>
        <s v="510518"/>
        <s v="510601"/>
        <s v="510602"/>
        <s v="510707"/>
        <s v="530101"/>
        <s v="530104"/>
        <s v="530105"/>
        <s v="530204"/>
        <s v="530207"/>
        <s v="530208"/>
        <s v="530209"/>
        <s v="530210"/>
        <s v="530222"/>
        <s v="530239"/>
        <s v="530249"/>
        <s v="530255"/>
        <s v="530301"/>
        <s v="530302"/>
        <s v="530303"/>
        <s v="530304"/>
        <s v="530306"/>
        <s v="530402"/>
        <s v="530404"/>
        <s v="530405"/>
        <s v="530601"/>
        <s v="530606"/>
        <s v="530702"/>
        <s v="530704"/>
        <s v="530802"/>
        <s v="530804"/>
        <s v="530807"/>
        <s v="530811"/>
        <s v="530812"/>
        <s v="531403"/>
        <s v="531404"/>
        <s v="531406"/>
        <s v="531407"/>
        <s v="570102"/>
        <s v="570201"/>
        <s v="840103"/>
        <s v="840104"/>
        <s v="840107"/>
        <s v="840113"/>
        <s v="580208"/>
        <s v="530202"/>
        <s v="530203"/>
        <s v="530226"/>
        <s v="530403"/>
        <s v="530502"/>
        <s v="530612"/>
        <s v="530801"/>
        <s v="530805"/>
        <s v="530809"/>
        <s v="530813"/>
        <s v="530826"/>
        <s v="530829"/>
        <s v="531408"/>
        <s v="570206"/>
      </sharedItems>
    </cacheField>
    <cacheField name="MONTO POA" numFmtId="0">
      <sharedItems containsString="0" containsBlank="1" containsNumber="1" minValue="13.8" maxValue="957044"/>
    </cacheField>
    <cacheField name="filtro1 POA" numFmtId="0">
      <sharedItems/>
    </cacheField>
    <cacheField name="filtro2 Esigef " numFmtId="0">
      <sharedItems/>
    </cacheField>
    <cacheField name="Monto eSIGEF  " numFmtId="164">
      <sharedItems containsSemiMixedTypes="0" containsString="0" containsNumber="1" minValue="0" maxValue="737973.5"/>
    </cacheField>
    <cacheField name="diferencia" numFmtId="0">
      <sharedItems containsString="0" containsBlank="1" containsNumber="1" minValue="-294192.30150000006" maxValue="802612.42"/>
    </cacheField>
    <cacheField name="Incremento" numFmtId="0">
      <sharedItems containsString="0" containsBlank="1" containsNumber="1" minValue="0" maxValue="802612.42"/>
    </cacheField>
    <cacheField name="Disminuir" numFmtId="0">
      <sharedItems containsString="0" containsBlank="1" containsNumber="1" minValue="68.179999999999836" maxValue="737973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n v="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l servicio de agua potable de la Universidad Intercultural de las Nacionalidades y Pueblos Indigenas Amawtay Wasi. (2025)"/>
    <s v="ARRASTRE"/>
    <x v="0"/>
    <x v="0"/>
    <s v="Agua Potable"/>
    <n v="1701"/>
    <x v="0"/>
    <n v="0"/>
    <n v="0"/>
    <n v="500"/>
    <n v="1"/>
    <s v="ANUAL "/>
    <n v="500"/>
    <n v="0"/>
    <n v="0"/>
    <n v="0"/>
    <n v="0"/>
    <n v="0"/>
    <n v="0"/>
    <n v="0"/>
    <n v="0"/>
    <n v="0"/>
    <n v="0"/>
    <n v="0"/>
  </r>
  <r>
    <n v="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l servicio de agua potable de la Universidad Intercultural de las Nacionalidades y Pueblos Indigenas Amawtay Wasi."/>
    <s v="NUEVO"/>
    <x v="0"/>
    <x v="0"/>
    <s v="Agua Potable"/>
    <n v="1701"/>
    <x v="0"/>
    <n v="0"/>
    <n v="0"/>
    <n v="3181.82"/>
    <n v="1"/>
    <s v="ANUAL "/>
    <n v="0"/>
    <n v="318.2"/>
    <n v="318.18"/>
    <n v="318.18"/>
    <n v="318.18"/>
    <n v="318.18"/>
    <n v="318.18"/>
    <n v="318.18"/>
    <n v="318.18"/>
    <n v="318.18"/>
    <n v="318.18"/>
    <n v="0"/>
  </r>
  <r>
    <n v="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de energía eléctrica para la Universidad Intercultural de las Nacionalidades y Pueblos Indígenas Amawtay Wasi"/>
    <s v="NUEVO"/>
    <x v="0"/>
    <x v="1"/>
    <s v="Energía Eléctrica"/>
    <n v="1701"/>
    <x v="0"/>
    <n v="0"/>
    <n v="0"/>
    <n v="5913.6"/>
    <n v="1"/>
    <s v="ANUAL "/>
    <n v="0"/>
    <n v="591.36"/>
    <n v="591.36"/>
    <n v="591.36"/>
    <n v="591.36"/>
    <n v="591.36"/>
    <n v="591.36"/>
    <n v="591.36"/>
    <n v="591.36"/>
    <n v="591.36"/>
    <n v="591.36"/>
    <n v="0"/>
  </r>
  <r>
    <n v="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de energía eléctrica para la Universidad Intercultural de las Nacionalidades y Pueblos Indígenas Amawtay Wasi (2025)"/>
    <s v="ARRASTRE"/>
    <x v="0"/>
    <x v="1"/>
    <s v="Energía Eléctrica"/>
    <n v="1701"/>
    <x v="0"/>
    <n v="0"/>
    <n v="0"/>
    <n v="1000"/>
    <n v="1"/>
    <s v="ANUAL "/>
    <n v="1000"/>
    <n v="0"/>
    <n v="0"/>
    <n v="0"/>
    <n v="0"/>
    <n v="0"/>
    <n v="0"/>
    <n v="0"/>
    <n v="0"/>
    <n v="0"/>
    <n v="0"/>
    <n v="0"/>
  </r>
  <r>
    <n v="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telefónico de la Universidad Intercultural de las Nacionalidades y Pueblos Indigenas Amawtay Wasi (2025)"/>
    <s v="ARRASTRE"/>
    <x v="0"/>
    <x v="2"/>
    <s v="Telecomunicaciones"/>
    <n v="1701"/>
    <x v="0"/>
    <n v="0"/>
    <n v="0"/>
    <n v="60"/>
    <n v="1"/>
    <s v="ANUAL "/>
    <n v="60"/>
    <n v="0"/>
    <n v="0"/>
    <n v="0"/>
    <n v="0"/>
    <n v="0"/>
    <n v="0"/>
    <n v="0"/>
    <n v="0"/>
    <n v="0"/>
    <n v="0"/>
    <n v="0"/>
  </r>
  <r>
    <n v="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ervicio telefónico de la Universidad Intercultural de las Nacionalidades y Pueblos Indigenas Amawtay Wasi"/>
    <s v="NUEVO"/>
    <x v="0"/>
    <x v="2"/>
    <s v="Telecomunicaciones"/>
    <n v="1701"/>
    <x v="0"/>
    <n v="0"/>
    <n v="0"/>
    <n v="500"/>
    <n v="1"/>
    <s v="ANUAL "/>
    <n v="0"/>
    <n v="50"/>
    <n v="50"/>
    <n v="50"/>
    <n v="50"/>
    <n v="50"/>
    <n v="50"/>
    <n v="50"/>
    <n v="50"/>
    <n v="50"/>
    <n v="50"/>
    <n v="0"/>
  </r>
  <r>
    <n v="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rastreo satelital para el parque automotor de la Universidad Intercultural de las Nacionalidades y Pueblos Indígenas Amawtay Wasi"/>
    <s v="NUEVO"/>
    <x v="0"/>
    <x v="2"/>
    <s v="Telecomunicaciones"/>
    <n v="1701"/>
    <x v="0"/>
    <n v="0"/>
    <n v="0"/>
    <n v="400"/>
    <n v="1"/>
    <s v="ANUAL "/>
    <n v="0"/>
    <n v="400"/>
    <n v="0"/>
    <n v="0"/>
    <n v="0"/>
    <n v="0"/>
    <n v="0"/>
    <n v="0"/>
    <n v="0"/>
    <n v="0"/>
    <n v="0"/>
    <n v="0"/>
  </r>
  <r>
    <n v="8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seguridad y vigilancia para el edificio Prometeo de la Universidad Intercultural de las Nacionalidades y Pueblos Indígenas Amawtay Wasi (CND)"/>
    <s v="CND"/>
    <x v="0"/>
    <x v="3"/>
    <s v="Servicio de Seguridad y Vigilancia"/>
    <n v="1701"/>
    <x v="0"/>
    <n v="0"/>
    <n v="0"/>
    <n v="20792"/>
    <n v="1"/>
    <s v="ANUAL "/>
    <n v="5198"/>
    <n v="2599"/>
    <n v="2599"/>
    <n v="2599"/>
    <n v="2599"/>
    <n v="2599"/>
    <n v="2599"/>
    <n v="0"/>
    <n v="0"/>
    <n v="0"/>
    <n v="0"/>
    <n v="0"/>
  </r>
  <r>
    <n v="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seguridad y vigilancia para el edificio Prometeo de la Universidad Intercultural de las Nacionalidades y Pueblos Indígenas Amawtay Wasi"/>
    <s v="NUEVO"/>
    <x v="0"/>
    <x v="3"/>
    <s v="Servicio de Seguridad y Vigilancia"/>
    <n v="1701"/>
    <x v="0"/>
    <n v="0"/>
    <n v="0"/>
    <n v="22854.48"/>
    <n v="1"/>
    <s v="PLURIANUAL"/>
    <n v="0"/>
    <n v="0"/>
    <n v="0"/>
    <n v="0"/>
    <n v="0"/>
    <n v="0"/>
    <n v="3809.08"/>
    <n v="3809.08"/>
    <n v="3809.08"/>
    <n v="3809.08"/>
    <n v="3809.08"/>
    <n v="3809.08"/>
  </r>
  <r>
    <n v="10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aseo y limpieza para el edificio Prometeo de la Universidad Intercultural de las Nacionalidades y Pueblos Indígenas Amawtay Wasi"/>
    <s v="CND"/>
    <x v="0"/>
    <x v="4"/>
    <s v="Servicios de Aseo, Lavado de Vestimenta de Trabajo, Fumigación, Desinfección, Limpieza de Instalaciones, manejo"/>
    <n v="1701"/>
    <x v="0"/>
    <n v="0"/>
    <n v="0"/>
    <n v="27364.65"/>
    <n v="1"/>
    <s v="ANUAL "/>
    <n v="4660.6499999999996"/>
    <n v="2064"/>
    <n v="2064"/>
    <n v="2064"/>
    <n v="2064"/>
    <n v="2064"/>
    <n v="2064"/>
    <n v="2064"/>
    <n v="2064"/>
    <n v="2064"/>
    <n v="2064"/>
    <n v="2064"/>
  </r>
  <r>
    <n v="1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Prometeo de la Universidad Intercultural de las Nacionalidades y Pueblos Indígenas Amawtay Wasi"/>
    <s v="NUEVO"/>
    <x v="0"/>
    <x v="4"/>
    <s v="Servicios de Aseo, Lavado de Vestimenta de Trabajo, Fumigación, Desinfección, Limpieza de Instalaciones, manejo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0"/>
    <n v="1"/>
  </r>
  <r>
    <n v="1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CND"/>
    <x v="0"/>
    <x v="4"/>
    <s v="Servicios de Aseo, Lavado de Vestimenta de Trabajo, Fumigación, Desinfección, Limpieza de Instalaciones, manejo"/>
    <n v="1701"/>
    <x v="0"/>
    <n v="0"/>
    <n v="0"/>
    <n v="22740.12"/>
    <n v="1"/>
    <s v="ANUAL "/>
    <n v="0"/>
    <n v="3790.02"/>
    <n v="1895.01"/>
    <n v="1895.01"/>
    <n v="1895.01"/>
    <n v="1895.01"/>
    <n v="1895.01"/>
    <n v="1895.01"/>
    <n v="1895.01"/>
    <n v="1895.01"/>
    <n v="1895.01"/>
    <n v="1895.01"/>
  </r>
  <r>
    <n v="13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ARRASTRE"/>
    <x v="0"/>
    <x v="4"/>
    <s v="Servicios de Aseo, Lavado de Vestimenta de Trabajo, Fumigación, Desinfección, Limpieza de Instalaciones, manejo"/>
    <n v="1701"/>
    <x v="0"/>
    <n v="0"/>
    <n v="0"/>
    <n v="1777.49"/>
    <n v="1"/>
    <s v="ANUAL "/>
    <n v="1777.49"/>
    <n v="0"/>
    <n v="0"/>
    <n v="0"/>
    <n v="0"/>
    <n v="0"/>
    <n v="0"/>
    <n v="0"/>
    <n v="0"/>
    <n v="0"/>
    <n v="0"/>
    <n v="0"/>
  </r>
  <r>
    <n v="1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aseo y limpieza para el edificio Ave María de la Universidad Intercultural de las Nacionalidades y Pueblos Indígenas Amawtay Wasi."/>
    <s v="NUEVO"/>
    <x v="0"/>
    <x v="4"/>
    <s v="Servicios de Aseo, Lavado de Vestimenta de Trabajo, Fumigación, Desinfección, Limpieza de Instalaciones, manejo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1"/>
    <n v="0"/>
  </r>
  <r>
    <n v="1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on del servicio de provisión de combustible para el parque automotor de la Universidad Intercultural de las Nacionalidades y Pueblos Indígenas Amawtay Wasi."/>
    <s v="NUEVO"/>
    <x v="0"/>
    <x v="5"/>
    <s v="Combustibles"/>
    <n v="1701"/>
    <x v="1"/>
    <n v="0"/>
    <n v="0"/>
    <n v="5000"/>
    <n v="1"/>
    <s v="ANUAL "/>
    <n v="0"/>
    <n v="0"/>
    <n v="0"/>
    <n v="0"/>
    <n v="5000"/>
    <n v="0"/>
    <n v="0"/>
    <n v="0"/>
    <n v="0"/>
    <n v="0"/>
    <n v="0"/>
    <n v="0"/>
  </r>
  <r>
    <n v="1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rovisión de combustible para el parque automotor de la Universidad Intercultural de las Nacionalidades y Pueblos Indígenas Amawtay Wasi."/>
    <s v="NUEVO"/>
    <x v="0"/>
    <x v="5"/>
    <s v="Combustibles"/>
    <n v="1701"/>
    <x v="0"/>
    <n v="0"/>
    <n v="0"/>
    <n v="500"/>
    <n v="1"/>
    <s v="ANUAL 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  <n v="41.666666666666664"/>
  </r>
  <r>
    <n v="1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asajes aéreos interior "/>
    <s v="NUEVO"/>
    <x v="0"/>
    <x v="6"/>
    <s v="Pasajes al Interior"/>
    <n v="1701"/>
    <x v="0"/>
    <n v="0"/>
    <n v="0"/>
    <n v="500"/>
    <n v="2"/>
    <s v="ANUAL "/>
    <n v="83.333333333333329"/>
    <n v="83.333333333333329"/>
    <n v="83.333333333333329"/>
    <n v="83.333333333333329"/>
    <n v="83.333333333333329"/>
    <n v="83.333333333333329"/>
    <n v="0"/>
    <n v="0"/>
    <n v="0"/>
    <n v="0"/>
    <n v="0"/>
    <n v="0"/>
  </r>
  <r>
    <n v="1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CND"/>
    <x v="0"/>
    <x v="6"/>
    <s v="Pasajes al Interior"/>
    <n v="1701"/>
    <x v="0"/>
    <n v="0"/>
    <n v="0"/>
    <n v="4938.72"/>
    <n v="1"/>
    <s v="ANUAL "/>
    <n v="0"/>
    <n v="4938.72"/>
    <n v="0"/>
    <n v="0"/>
    <n v="0"/>
    <n v="0"/>
    <n v="0"/>
    <n v="0"/>
    <n v="0"/>
    <n v="0"/>
    <n v="0"/>
    <n v="0"/>
  </r>
  <r>
    <n v="1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CND"/>
    <x v="0"/>
    <x v="7"/>
    <s v="Pasajes al Exterior"/>
    <n v="1701"/>
    <x v="0"/>
    <n v="0"/>
    <n v="0"/>
    <n v="293.95999999999998"/>
    <n v="1"/>
    <s v="ANUAL "/>
    <n v="0"/>
    <n v="293.95999999999998"/>
    <n v="0"/>
    <n v="0"/>
    <n v="0"/>
    <n v="0"/>
    <n v="0"/>
    <n v="0"/>
    <n v="0"/>
    <n v="0"/>
    <n v="0"/>
    <n v="0"/>
  </r>
  <r>
    <n v="2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NUEVO"/>
    <x v="0"/>
    <x v="6"/>
    <s v="Pasajes al Interior"/>
    <n v="1701"/>
    <x v="0"/>
    <n v="0"/>
    <n v="0"/>
    <n v="5061.28"/>
    <n v="1"/>
    <s v="ANUAL "/>
    <n v="0"/>
    <n v="0"/>
    <n v="0"/>
    <n v="843.54666666666662"/>
    <n v="843.54666666666662"/>
    <n v="843.54666666666662"/>
    <n v="843.54666666666662"/>
    <n v="843.54666666666662"/>
    <n v="843.54666666666662"/>
    <n v="0"/>
    <n v="0"/>
    <n v="0"/>
  </r>
  <r>
    <n v="2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pasajes aéreos nacionales e internacionales para la Universidad Intercultural de las Nacionalidades y Pueblos Indígenas Amawtay Wasi"/>
    <s v="NUEVO"/>
    <x v="0"/>
    <x v="7"/>
    <s v="Pasajes al Exterior"/>
    <n v="1701"/>
    <x v="0"/>
    <n v="0"/>
    <n v="0"/>
    <n v="10000"/>
    <n v="1"/>
    <s v="ANUAL "/>
    <n v="0"/>
    <n v="0"/>
    <n v="0"/>
    <n v="1250"/>
    <n v="1250"/>
    <n v="1250"/>
    <n v="1250"/>
    <n v="1250"/>
    <n v="1250"/>
    <n v="1250"/>
    <n v="1250"/>
    <m/>
  </r>
  <r>
    <n v="22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por Movilización y Transporte"/>
    <s v="NUEVO"/>
    <x v="0"/>
    <x v="6"/>
    <s v="Pasajes al Interior"/>
    <n v="1701"/>
    <x v="0"/>
    <n v="0"/>
    <n v="0"/>
    <n v="160"/>
    <n v="3"/>
    <s v="ANUAL "/>
    <n v="0"/>
    <n v="16"/>
    <n v="16"/>
    <n v="16"/>
    <n v="16"/>
    <n v="16"/>
    <n v="16"/>
    <n v="16"/>
    <n v="16"/>
    <n v="16"/>
    <n v="16"/>
    <n v="0"/>
  </r>
  <r>
    <n v="2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asajes aéreos al exterior "/>
    <s v="NUEVO"/>
    <x v="0"/>
    <x v="7"/>
    <s v="Pasajes al Exterior"/>
    <n v="1701"/>
    <x v="0"/>
    <n v="0"/>
    <n v="0"/>
    <n v="500"/>
    <n v="3"/>
    <s v="ANUAL "/>
    <n v="0"/>
    <n v="500"/>
    <n v="0"/>
    <n v="0"/>
    <n v="0"/>
    <n v="0"/>
    <n v="0"/>
    <n v="0"/>
    <n v="0"/>
    <n v="0"/>
    <n v="0"/>
    <n v="0"/>
  </r>
  <r>
    <n v="2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Viáticos al interior"/>
    <s v="NUEVO"/>
    <x v="0"/>
    <x v="8"/>
    <s v="Viáticos y Subsistencias en el Interior"/>
    <n v="1701"/>
    <x v="0"/>
    <n v="0"/>
    <n v="0"/>
    <n v="5000"/>
    <n v="1"/>
    <s v="ANUAL "/>
    <n v="833.33333333333337"/>
    <n v="833.33333333333337"/>
    <n v="833.33333333333337"/>
    <n v="833.33333333333337"/>
    <n v="833.33333333333337"/>
    <n v="833.33333333333337"/>
    <n v="0"/>
    <n v="0"/>
    <n v="0"/>
    <n v="0"/>
    <n v="0"/>
    <n v="0"/>
  </r>
  <r>
    <n v="2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Viáticos al Exterior"/>
    <s v="NUEVO"/>
    <x v="0"/>
    <x v="9"/>
    <s v="Viáticos y Subsistencias en el Exterior"/>
    <n v="1701"/>
    <x v="0"/>
    <n v="0"/>
    <n v="0"/>
    <n v="500"/>
    <n v="1"/>
    <s v="ANUAL "/>
    <n v="0"/>
    <n v="200"/>
    <n v="200"/>
    <n v="100"/>
    <n v="0"/>
    <n v="0"/>
    <n v="0"/>
    <n v="0"/>
    <n v="0"/>
    <n v="0"/>
    <n v="0"/>
    <n v="0"/>
  </r>
  <r>
    <n v="2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la alícuota del espacio de uso del edificio Ave María para la Universidad Intercultural de las Nacionalidades y Pueblos Indígenas Amawtay Wasi "/>
    <s v="NUEVO"/>
    <x v="0"/>
    <x v="10"/>
    <s v="Edificios, Locales, Residencias y Cableado Estructurado (Instalación, Mantenimiento y Reparación)"/>
    <n v="1701"/>
    <x v="0"/>
    <n v="0"/>
    <n v="0"/>
    <n v="28000"/>
    <n v="1"/>
    <s v="ANUAL 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  <n v="2333.3333333333335"/>
  </r>
  <r>
    <n v="27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Adquisición e instalación de paneles piso-techo y puertas para el Consultorio Juridico Lázaro Condo y Planta Baja de la Universidad Intercultural de las Nacionalidades y Pueblos Indígenas Amawtay Wasi"/>
    <s v="ARRASTRE"/>
    <x v="1"/>
    <x v="11"/>
    <s v="Mobiliarios"/>
    <n v="1701"/>
    <x v="0"/>
    <n v="0"/>
    <n v="0"/>
    <n v="7182"/>
    <n v="1"/>
    <s v="ANUAL "/>
    <n v="0"/>
    <n v="7182"/>
    <n v="0"/>
    <n v="0"/>
    <n v="0"/>
    <n v="0"/>
    <n v="0"/>
    <n v="0"/>
    <n v="0"/>
    <n v="0"/>
    <n v="0"/>
    <n v="0"/>
  </r>
  <r>
    <n v="28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Adquisición e instalación de paneles piso-techo y puertas para el Consultorio Juridico Lázaro Condo y Planta Baja de la Universidad Intercultural de las Nacionalidades y Pueblos Indígenas Amawtay Wasi"/>
    <s v="ARRASTRE"/>
    <x v="0"/>
    <x v="10"/>
    <s v="Edificios, Locales, Residencias y Cableado Estructurado (Instalación, Mantenimiento y Reparación)"/>
    <n v="1701"/>
    <x v="0"/>
    <n v="0"/>
    <n v="0"/>
    <n v="1595"/>
    <n v="1"/>
    <s v="ANUAL "/>
    <n v="0"/>
    <n v="1595"/>
    <n v="0"/>
    <n v="0"/>
    <n v="0"/>
    <n v="0"/>
    <n v="0"/>
    <n v="0"/>
    <n v="0"/>
    <n v="0"/>
    <n v="0"/>
    <n v="0"/>
  </r>
  <r>
    <n v="2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no catalogados para la Universidad Intercultural de las Nacionalidades y Pueblos Indígenas Amawtay Wasi."/>
    <s v="NUEVO"/>
    <x v="0"/>
    <x v="12"/>
    <s v="Materiales de Oficina"/>
    <n v="1701"/>
    <x v="0"/>
    <n v="0"/>
    <n v="0"/>
    <n v="1000"/>
    <n v="2"/>
    <s v="ANUAL "/>
    <n v="0"/>
    <n v="0"/>
    <n v="0"/>
    <n v="1000"/>
    <n v="0"/>
    <n v="0"/>
    <n v="0"/>
    <n v="0"/>
    <n v="0"/>
    <n v="0"/>
    <n v="0"/>
    <n v="0"/>
  </r>
  <r>
    <n v="3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catalogados para la Universidad Intercultural de las Nacionalidades y Pueblos Indígenas Amawtay Wasi"/>
    <s v="NUEVO"/>
    <x v="0"/>
    <x v="12"/>
    <s v="Materiales de Oficina"/>
    <n v="1701"/>
    <x v="0"/>
    <n v="0"/>
    <n v="0"/>
    <n v="8000"/>
    <n v="1"/>
    <s v="ANUAL "/>
    <n v="0"/>
    <n v="0"/>
    <n v="0"/>
    <n v="8000"/>
    <n v="0"/>
    <n v="0"/>
    <n v="0"/>
    <n v="0"/>
    <n v="0"/>
    <n v="0"/>
    <n v="0"/>
    <n v="0"/>
  </r>
  <r>
    <n v="3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, materiales y accesorios de oficina catalogados para la Universidad Intercultural de las Nacionalidades y Pueblos Indígenas Amawtay Wasi"/>
    <s v="ARRASTRE"/>
    <x v="0"/>
    <x v="12"/>
    <s v="Materiales de Oficina"/>
    <n v="1701"/>
    <x v="0"/>
    <n v="0"/>
    <n v="0"/>
    <n v="667.7"/>
    <n v="1"/>
    <s v="ANUAL "/>
    <n v="667.7"/>
    <n v="0"/>
    <n v="0"/>
    <n v="0"/>
    <n v="0"/>
    <n v="0"/>
    <n v="0"/>
    <n v="0"/>
    <n v="0"/>
    <n v="0"/>
    <n v="0"/>
    <n v="0"/>
  </r>
  <r>
    <n v="32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mantenimiento preventivo y correctivo del parque automotor de la Universidad Intercultural de las Nacionalidades y Pueblos Indígenas Amawtay Wasi - Con convenio Marco"/>
    <s v="ARRASTRE"/>
    <x v="0"/>
    <x v="13"/>
    <s v="Vehículos (Servicio para Mantenimiento y Reparación)"/>
    <n v="1701"/>
    <x v="0"/>
    <n v="0"/>
    <n v="0"/>
    <n v="1500"/>
    <n v="1"/>
    <s v="ANUAL "/>
    <n v="0"/>
    <n v="1500"/>
    <n v="0"/>
    <n v="0"/>
    <n v="0"/>
    <n v="0"/>
    <n v="0"/>
    <n v="0"/>
    <n v="0"/>
    <n v="0"/>
    <n v="0"/>
    <n v="0"/>
  </r>
  <r>
    <n v="3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parque automotor de la Universidad Intercultural de las Nacionalidades y Pueblos Indígenas Amawtay Wasi - Con convenio Marco (Marca Chevrolet)"/>
    <s v="NUEVO"/>
    <x v="0"/>
    <x v="13"/>
    <s v="Vehículos (Servicio para Mantenimiento y Reparación)"/>
    <n v="1701"/>
    <x v="0"/>
    <n v="0"/>
    <n v="0"/>
    <n v="4000"/>
    <n v="1"/>
    <s v="ANUAL "/>
    <n v="0"/>
    <n v="0"/>
    <n v="400"/>
    <n v="400"/>
    <n v="400"/>
    <n v="400"/>
    <n v="400"/>
    <n v="400"/>
    <n v="400"/>
    <n v="400"/>
    <n v="400"/>
    <n v="400"/>
  </r>
  <r>
    <n v="3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parque automotor de la Universidad Intercultural de las Nacionalidades y Pueblos Indígenas Amawtay Wasi - Con convenio Marco"/>
    <s v="NUEVO"/>
    <x v="0"/>
    <x v="13"/>
    <s v="Vehículos (Servicio para Mantenimiento y Reparación)"/>
    <n v="1701"/>
    <x v="0"/>
    <n v="0"/>
    <n v="0"/>
    <n v="4000"/>
    <n v="1"/>
    <s v="ANUAL "/>
    <n v="0"/>
    <n v="0"/>
    <n v="400"/>
    <n v="400"/>
    <n v="400"/>
    <n v="400"/>
    <n v="400"/>
    <n v="400"/>
    <n v="400"/>
    <n v="400"/>
    <n v="400"/>
    <n v="400"/>
  </r>
  <r>
    <n v="3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bus Institucional de la Universidad Interculturalde las Nacionalidades y PueblosIndígenas Amawtay Wasi - Con convenio Marco"/>
    <s v="NUEVO"/>
    <x v="0"/>
    <x v="13"/>
    <s v="Vehículos (Servicio para Mantenimiento y Reparación)"/>
    <n v="1701"/>
    <x v="0"/>
    <n v="0"/>
    <n v="0"/>
    <n v="5500"/>
    <n v="1"/>
    <s v="ANUAL "/>
    <n v="0"/>
    <n v="0"/>
    <n v="550"/>
    <n v="550"/>
    <n v="550"/>
    <n v="550"/>
    <n v="550"/>
    <n v="550"/>
    <n v="550"/>
    <n v="550"/>
    <n v="550"/>
    <n v="550"/>
  </r>
  <r>
    <n v="3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Inclusión de bienes a la póliza de seguros de la Universidad Intercultural de las Nacionalidades y Pueblos Indígenas Amawtay Wasi"/>
    <s v="NUEVO"/>
    <x v="2"/>
    <x v="14"/>
    <s v="Seguros"/>
    <n v="1701"/>
    <x v="0"/>
    <n v="0"/>
    <n v="0"/>
    <n v="500"/>
    <n v="1"/>
    <s v="ANUAL "/>
    <n v="0"/>
    <n v="500"/>
    <n v="0"/>
    <n v="0"/>
    <n v="0"/>
    <m/>
    <n v="0"/>
    <n v="0"/>
    <n v="0"/>
    <n v="0"/>
    <n v="0"/>
    <n v="0"/>
  </r>
  <r>
    <n v="3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toners para las impresoras LEXMARK de la Universidad Intercultural de las Nacionalidades y Pueblos Indígenas Amawtay Wasi"/>
    <s v="NUEVO"/>
    <x v="0"/>
    <x v="15"/>
    <s v="Materiales de Impresión, Fotografía, Reproducción y Publicaciones"/>
    <n v="1701"/>
    <x v="1"/>
    <n v="0"/>
    <n v="0"/>
    <n v="3200"/>
    <n v="1"/>
    <s v="ANUAL "/>
    <n v="0"/>
    <n v="3200"/>
    <n v="0"/>
    <n v="0"/>
    <n v="0"/>
    <n v="0"/>
    <n v="0"/>
    <n v="0"/>
    <n v="0"/>
    <n v="0"/>
    <n v="0"/>
    <n v="0"/>
  </r>
  <r>
    <n v="3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tintas para las impresoras EPSON de la Universidad Intercultural de las Nacionalidades y Pueblos Indígenas Amawtay Wasi"/>
    <s v="NUEVO"/>
    <x v="0"/>
    <x v="15"/>
    <s v="Materiales de Impresión, Fotografía, Reproducción y Publicaciones"/>
    <n v="1701"/>
    <x v="0"/>
    <n v="0"/>
    <n v="0"/>
    <n v="5800"/>
    <n v="1"/>
    <s v="ANUAL "/>
    <n v="0"/>
    <n v="5800"/>
    <n v="0"/>
    <n v="0"/>
    <n v="0"/>
    <n v="0"/>
    <n v="0"/>
    <n v="0"/>
    <n v="0"/>
    <n v="0"/>
    <n v="0"/>
    <n v="0"/>
  </r>
  <r>
    <n v="3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suministros para equipos de impresión de la Universidad Intercultural de las Nacionalidades y Pueblos Indígenas Amawtay Wasi"/>
    <s v="NUEVO"/>
    <x v="0"/>
    <x v="15"/>
    <s v="Materiales de Impresión, Fotografía, Reproducción y Publicaciones"/>
    <n v="1701"/>
    <x v="0"/>
    <n v="0"/>
    <n v="0"/>
    <n v="2000"/>
    <n v="1"/>
    <s v="ANUAL "/>
    <n v="0"/>
    <n v="2000"/>
    <n v="0"/>
    <n v="0"/>
    <n v="0"/>
    <n v="0"/>
    <n v="0"/>
    <n v="0"/>
    <n v="0"/>
    <n v="0"/>
    <n v="0"/>
    <n v="0"/>
  </r>
  <r>
    <n v="40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Suministro e instalacion de señaleticas de Accesibilidad Universal del Edificio Prometeo de la Universidad Amawtay Wasi"/>
    <s v="NUEVO"/>
    <x v="0"/>
    <x v="10"/>
    <s v="Edificios, Locales, Residencias y Cableado Estructurado (Instalación, Mantenimiento y Reparación)"/>
    <n v="1701"/>
    <x v="1"/>
    <n v="0"/>
    <n v="0"/>
    <n v="6000"/>
    <n v="1"/>
    <s v="ANUAL "/>
    <n v="0"/>
    <n v="6000"/>
    <n v="0"/>
    <n v="0"/>
    <n v="0"/>
    <n v="0"/>
    <n v="0"/>
    <n v="0"/>
    <n v="0"/>
    <n v="0"/>
    <n v="0"/>
    <n v="0"/>
  </r>
  <r>
    <n v="41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ascensor del Edificio Ave María de la Universidad Intercultural de las Nacionalidades y Pueblos Indígenas Amawtay Wasi"/>
    <s v="NUEVO"/>
    <x v="0"/>
    <x v="16"/>
    <s v="Maquinarias y Equipos (Instalación, Mantenimiento y Reparación)"/>
    <n v="1701"/>
    <x v="0"/>
    <n v="0"/>
    <n v="0"/>
    <n v="5000"/>
    <n v="1"/>
    <s v="ANUAL "/>
    <n v="0"/>
    <n v="0"/>
    <n v="0"/>
    <n v="0"/>
    <n v="0"/>
    <n v="0"/>
    <n v="833.33"/>
    <n v="833.33"/>
    <n v="833.33"/>
    <n v="833.33"/>
    <n v="833.33"/>
    <n v="833.35"/>
  </r>
  <r>
    <n v="42"/>
    <s v="4. Eficiencia Institucional"/>
    <s v="4. Contribuir al desarrollo de una sociedad intercultural y plurinacional en el marco del Sumak Kawsay"/>
    <s v="OE4-E4"/>
    <s v="c1"/>
    <s v="sc2"/>
    <s v="c1 -I.4"/>
    <x v="1"/>
    <s v="No aplica"/>
    <s v="No aplica"/>
    <s v="Coordinación Administrativa Financiera"/>
    <x v="0"/>
    <s v="Contratación del servicio de mantenimiento preventivo y correctivo del ascensor del Edificio Ave María de la Universidad Intercultural de las Nacionalidades y Pueblos Indígenas Amawtay Wasi"/>
    <s v="CND"/>
    <x v="0"/>
    <x v="16"/>
    <s v="Maquinarias y Equipos (Instalación, Mantenimiento y Reparación)"/>
    <n v="1701"/>
    <x v="0"/>
    <n v="0"/>
    <n v="0"/>
    <n v="800"/>
    <n v="1"/>
    <s v="ANUAL "/>
    <n v="0"/>
    <n v="200"/>
    <n v="150"/>
    <n v="150"/>
    <n v="100"/>
    <n v="100"/>
    <n v="100"/>
    <n v="0"/>
    <n v="0"/>
    <n v="0"/>
    <n v="0"/>
    <n v="0"/>
  </r>
  <r>
    <n v="43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Contratación del servicio de mantenimiento preventivo y correctivo del ascensor del Edificio Prometeo de la Universidad Intercultural de las Nacionalidades y Pueblos Indígenas Amawtay Wasi"/>
    <s v="NUEVO"/>
    <x v="0"/>
    <x v="16"/>
    <s v="Maquinarias y Equipos (Instalación, Mantenimiento y Reparación)"/>
    <n v="1701"/>
    <x v="0"/>
    <n v="0"/>
    <n v="0"/>
    <n v="4000"/>
    <n v="1"/>
    <s v="ANUAL "/>
    <n v="0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  <n v="363.63636363636363"/>
  </r>
  <r>
    <n v="44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Gastos a través de caja chica para la Dirección Administrativa"/>
    <s v="NUEVO"/>
    <x v="0"/>
    <x v="17"/>
    <s v="Insumos, Materiales y Suministros para Construcción, Electricidad, Plomería, Carpintería, Señalización Vial, Navegación, Contra Incendios y Placas"/>
    <n v="1701"/>
    <x v="1"/>
    <n v="0"/>
    <n v="0"/>
    <n v="500"/>
    <n v="2"/>
    <s v="ANUAL "/>
    <n v="0"/>
    <n v="50"/>
    <n v="50"/>
    <n v="50"/>
    <n v="50"/>
    <n v="50"/>
    <n v="50"/>
    <n v="50"/>
    <n v="50"/>
    <n v="50"/>
    <n v="50"/>
    <n v="0"/>
  </r>
  <r>
    <n v="45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Patente Municipal y tasas de la Universidad Intercultural de las Nacionalidades y Pueblos Indígenas Amawtay Wasi - Edificio Prometeo"/>
    <s v="NUEVO"/>
    <x v="2"/>
    <x v="18"/>
    <s v="Tasas Generales, Impuestos, Contribuciones, Permisos, Licencias y Patentes."/>
    <n v="1701"/>
    <x v="0"/>
    <n v="0"/>
    <n v="0"/>
    <n v="1000"/>
    <n v="2"/>
    <s v="ANUAL "/>
    <n v="0"/>
    <n v="0"/>
    <n v="0"/>
    <n v="0"/>
    <n v="0"/>
    <n v="1000"/>
    <n v="0"/>
    <n v="0"/>
    <n v="0"/>
    <n v="0"/>
    <n v="0"/>
    <n v="0"/>
  </r>
  <r>
    <n v="46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Pago de Impuesto predial de la Universidad Intercultural de las Nacionalidades y Pueblos Indígenas Amawtay Wasi - Edificio Prometeo"/>
    <s v="NUEVO"/>
    <x v="2"/>
    <x v="18"/>
    <s v="Tasas Generales, Impuestos, Contribuciones, Permisos, Licencias y Patentes."/>
    <n v="1701"/>
    <x v="0"/>
    <n v="0"/>
    <n v="0"/>
    <n v="1000"/>
    <n v="2"/>
    <s v="ANUAL "/>
    <n v="0"/>
    <n v="0"/>
    <n v="0"/>
    <n v="0"/>
    <n v="0"/>
    <n v="1000"/>
    <n v="0"/>
    <n v="0"/>
    <n v="0"/>
    <n v="0"/>
    <n v="0"/>
    <n v="0"/>
  </r>
  <r>
    <n v="47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Reembolso de peajes para el parque automotor de la Universidad Intercultural de las Nacionalidades y Pueblos Indígenas Amawtay Wasi."/>
    <s v="NUEVO"/>
    <x v="2"/>
    <x v="18"/>
    <s v="Tasas Generales, Impuestos, Contribuciones, Permisos, Licencias y Patentes."/>
    <n v="1701"/>
    <x v="0"/>
    <n v="0"/>
    <n v="0"/>
    <n v="300"/>
    <n v="1"/>
    <s v="ANUAL "/>
    <n v="25"/>
    <n v="25"/>
    <n v="25"/>
    <n v="25"/>
    <n v="25"/>
    <n v="25"/>
    <n v="25"/>
    <n v="25"/>
    <n v="25"/>
    <n v="25"/>
    <n v="25"/>
    <n v="25"/>
  </r>
  <r>
    <n v="48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Matriculación y  Revisión Vehicular del parque automotor de la Universidad Intercultural de las Nacionalidades y Pueblos Indígenas Amawtay Wasi"/>
    <s v="NUEVO"/>
    <x v="2"/>
    <x v="18"/>
    <s v="Tasas Generales, Impuestos, Contribuciones, Permisos, Licencias y Patentes."/>
    <n v="1701"/>
    <x v="0"/>
    <n v="0"/>
    <n v="0"/>
    <n v="1600"/>
    <n v="1"/>
    <s v="ANUAL "/>
    <n v="0"/>
    <n v="0"/>
    <n v="1600"/>
    <n v="0"/>
    <n v="0"/>
    <n v="0"/>
    <n v="0"/>
    <n v="0"/>
    <n v="0"/>
    <n v="0"/>
    <n v="0"/>
    <n v="0"/>
  </r>
  <r>
    <n v="49"/>
    <s v="4. Eficiencia Institucional"/>
    <s v="4. Contribuir al desarrollo de una sociedad intercultural y plurinacional en el marco del Sumak Kawsay"/>
    <s v="OE4-E4"/>
    <s v="c1"/>
    <s v="sc2"/>
    <s v="c1 -I.4"/>
    <x v="0"/>
    <s v="No aplica"/>
    <s v="No aplica"/>
    <s v="Coordinación Administrativa Financiera"/>
    <x v="0"/>
    <s v="Adquisición de un mesón de atención doble altura para la biblioteca de la Universidad Intercultural de las Nacionalidades y Pueblos Indígenas Amawtay Wasi "/>
    <s v="NUEVO"/>
    <x v="1"/>
    <x v="11"/>
    <s v="Mobiliarios"/>
    <n v="1701"/>
    <x v="1"/>
    <n v="0"/>
    <n v="0"/>
    <n v="1500"/>
    <n v="1"/>
    <s v="ANUAL "/>
    <n v="0"/>
    <n v="0"/>
    <n v="0"/>
    <n v="1500"/>
    <n v="0"/>
    <n v="0"/>
    <n v="0"/>
    <n v="0"/>
    <n v="0"/>
    <n v="0"/>
    <n v="0"/>
    <n v="0"/>
  </r>
  <r>
    <n v="50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"/>
    <s v="NUEVO"/>
    <x v="0"/>
    <x v="19"/>
    <s v="Arrendamiento y Licencias de Uso de Paquetes Informáticos"/>
    <n v="1701"/>
    <x v="0"/>
    <n v="0"/>
    <n v="0"/>
    <n v="1"/>
    <n v="1"/>
    <s v="PLURIANUAL"/>
    <n v="0"/>
    <n v="0"/>
    <n v="0"/>
    <n v="0"/>
    <n v="0"/>
    <n v="0"/>
    <n v="0"/>
    <n v="0"/>
    <n v="0"/>
    <n v="0"/>
    <n v="0"/>
    <n v="1"/>
  </r>
  <r>
    <n v="51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, instalacion y puesta en marcha de Servidor de almacenamiento en red (NAS) para la Universidad  Intercultural de  las  Nacionalidades  y Pueblos  Indígenas  Amawtay Wasi"/>
    <s v="ARRASTRE"/>
    <x v="1"/>
    <x v="20"/>
    <s v="Equipos, Sistemas y Paquetes Informáticos"/>
    <n v="1701"/>
    <x v="0"/>
    <n v="0"/>
    <n v="0"/>
    <n v="3587"/>
    <n v="1"/>
    <s v="ANUAL "/>
    <n v="3587"/>
    <n v="0"/>
    <n v="0"/>
    <n v="0"/>
    <n v="0"/>
    <n v="0"/>
    <n v="0"/>
    <n v="0"/>
    <n v="0"/>
    <n v="0"/>
    <n v="0"/>
    <n v="0"/>
  </r>
  <r>
    <n v="52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 Biométricos y aplicativo de control para  la Universidad  Intercultural de las  Nacionalidades  y Pueblos  Indígenas  Amawtay Wasi"/>
    <s v="ARRASTRE"/>
    <x v="1"/>
    <x v="20"/>
    <s v="Equipos, Sistemas y Paquetes Informáticos"/>
    <n v="1701"/>
    <x v="0"/>
    <n v="0"/>
    <n v="0"/>
    <n v="5964.6"/>
    <n v="1"/>
    <s v="ANUAL "/>
    <n v="5964.6"/>
    <n v="0"/>
    <n v="0"/>
    <n v="0"/>
    <n v="0"/>
    <n v="0"/>
    <n v="0"/>
    <n v="0"/>
    <n v="0"/>
    <n v="0"/>
    <n v="0"/>
    <n v="0"/>
  </r>
  <r>
    <n v="53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Contratación del servicio de mantenimiento preventivo de las computadoras marca SPEEDMIND con convenio marco"/>
    <s v="CND"/>
    <x v="0"/>
    <x v="21"/>
    <s v="Mantenimiento y Reparación de Equipos y Sistemas Informáticos"/>
    <n v="1701"/>
    <x v="0"/>
    <n v="0"/>
    <n v="0"/>
    <n v="3075"/>
    <n v="1"/>
    <s v="ANUAL "/>
    <n v="3075"/>
    <n v="0"/>
    <n v="0"/>
    <n v="0"/>
    <n v="0"/>
    <n v="0"/>
    <n v="0"/>
    <n v="0"/>
    <n v="0"/>
    <n v="0"/>
    <n v="0"/>
    <n v="0"/>
  </r>
  <r>
    <n v="54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(CONTRATO ADMINISTRATIVO No. UINPIAW-2024-0008)"/>
    <s v="CND"/>
    <x v="0"/>
    <x v="19"/>
    <s v="Arrendamiento y Licencias de Uso de Paquetes Informáticos"/>
    <n v="1701"/>
    <x v="0"/>
    <n v="0"/>
    <n v="0"/>
    <n v="7748.4"/>
    <n v="1"/>
    <s v="ANUAL "/>
    <n v="7748.4"/>
    <n v="0"/>
    <n v="0"/>
    <n v="0"/>
    <n v="0"/>
    <n v="0"/>
    <n v="0"/>
    <n v="0"/>
    <n v="0"/>
    <n v="0"/>
    <n v="0"/>
    <n v="0"/>
  </r>
  <r>
    <n v="55"/>
    <s v="4. Eficiencia Institucional"/>
    <s v="4. Contribuir al desarrollo de una sociedad intercultural y plurinacional en el marco del Sumak Kawsay"/>
    <s v="OE4-E4"/>
    <s v="c1"/>
    <s v="sc2"/>
    <s v="c1-I.4"/>
    <x v="2"/>
    <s v="No aplica"/>
    <s v="No aplica"/>
    <s v="Coordinación Administrativa Financiera"/>
    <x v="1"/>
    <s v="Contratación del servicio de acceso a la red avanzada de investigación y academia para la Universidad Intercultural de las Nacionalidades y Pueblos Indígenas Amawtay Wasi.(CONTRATO ADMINISTRATIVO No. UINPIAW-2025-0012)"/>
    <s v="CND"/>
    <x v="0"/>
    <x v="19"/>
    <s v="Arrendamiento y Licencias de Uso de Paquetes Informáticos"/>
    <n v="1701"/>
    <x v="0"/>
    <n v="0"/>
    <n v="0"/>
    <n v="103980.8"/>
    <n v="1"/>
    <s v="ANUAL "/>
    <n v="0"/>
    <n v="18748.400000000001"/>
    <n v="7748.4"/>
    <n v="7748.4"/>
    <n v="7748.4"/>
    <n v="7748.4"/>
    <n v="7748.4"/>
    <n v="7748.4"/>
    <n v="7748.4"/>
    <n v="7748.4"/>
    <n v="7748.4"/>
    <n v="15496.8"/>
  </r>
  <r>
    <n v="56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instalación y puesta en funcionamiento de equipos para la infraestructura informática del data center de la Universidad Amawtay Wasi (Mantenimiento 1)"/>
    <s v="ARRASTRE"/>
    <x v="0"/>
    <x v="21"/>
    <s v="Mantenimiento y Reparación de Equipos y Sistemas Informáticos"/>
    <n v="1701"/>
    <x v="0"/>
    <n v="0"/>
    <n v="0"/>
    <n v="1950"/>
    <n v="1"/>
    <s v="ANUAL "/>
    <n v="0"/>
    <n v="0"/>
    <n v="0"/>
    <n v="0"/>
    <n v="0"/>
    <n v="0"/>
    <n v="1950"/>
    <n v="0"/>
    <n v="0"/>
    <n v="0"/>
    <n v="0"/>
    <n v="0"/>
  </r>
  <r>
    <n v="57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s computacionales para la implementación de la Dirección de Desarrollo e Implementación del Modelo Educativo Intercultural y Comunitario (Mantenimiento)"/>
    <s v="ARRASTRE"/>
    <x v="0"/>
    <x v="21"/>
    <s v="Mantenimiento y Reparación de Equipos y Sistemas Informáticos"/>
    <n v="1701"/>
    <x v="0"/>
    <n v="0"/>
    <n v="0"/>
    <n v="120"/>
    <n v="1"/>
    <s v="ANUAL "/>
    <n v="60"/>
    <n v="0"/>
    <n v="0"/>
    <n v="0"/>
    <n v="60"/>
    <n v="0"/>
    <n v="0"/>
    <n v="0"/>
    <n v="0"/>
    <n v="0"/>
    <n v="0"/>
    <n v="0"/>
  </r>
  <r>
    <n v="58"/>
    <s v="4. Eficiencia Institucional"/>
    <s v="4. Contribuir al desarrollo de una sociedad intercultural y plurinacional en el marco del Sumak Kawsay"/>
    <s v="OE4-E4"/>
    <s v="c1"/>
    <s v="sc2"/>
    <s v="c1-I.4"/>
    <x v="1"/>
    <s v="No aplica"/>
    <s v="No aplica"/>
    <s v="Coordinación Administrativa Financiera"/>
    <x v="1"/>
    <s v="Adquisición de equipos de telecomunicaciones, almacenamiento, seguridad perimetral y configuración de la Universidad Intercultural de las Nacionalidades y Pueblos Indígenas Amawtay Wasi"/>
    <s v="ARRASTRE"/>
    <x v="0"/>
    <x v="21"/>
    <s v="Mantenimiento y Reparación de Equipos y Sistemas Informáticos"/>
    <n v="1701"/>
    <x v="0"/>
    <n v="0"/>
    <n v="0"/>
    <n v="325"/>
    <n v="1"/>
    <s v="ANUAL "/>
    <n v="0"/>
    <n v="0"/>
    <n v="0"/>
    <n v="0"/>
    <n v="0"/>
    <n v="0"/>
    <n v="0"/>
    <n v="325"/>
    <n v="0"/>
    <n v="0"/>
    <n v="0"/>
    <n v="0"/>
  </r>
  <r>
    <n v="59"/>
    <s v="4. Eficiencia Institucional"/>
    <s v="4. Contribuir al desarrollo de una sociedad intercultural y plurinacional en el marco del Sumak Kawsay"/>
    <s v="OE4-E4"/>
    <s v="c6"/>
    <s v="N/A"/>
    <s v="c6-I.32"/>
    <x v="0"/>
    <s v="No aplica"/>
    <s v="No aplica"/>
    <s v="Coordinación Administrativa Financiera"/>
    <x v="2"/>
    <s v="Contratación del Servicio de Auditoría Externa para la Universidad Intercultural de las Nacionalidad y Pueblos Amawtay Wasi"/>
    <s v="NUEVO"/>
    <x v="0"/>
    <x v="22"/>
    <s v="Consultoría, Asesoría e Investigación Especializada"/>
    <n v="1701"/>
    <x v="1"/>
    <n v="0"/>
    <n v="0"/>
    <n v="3000"/>
    <n v="1"/>
    <s v="ANUAL "/>
    <n v="0"/>
    <n v="0"/>
    <n v="0"/>
    <n v="0"/>
    <n v="0"/>
    <n v="3000"/>
    <n v="0"/>
    <n v="0"/>
    <n v="0"/>
    <n v="0"/>
    <n v="0"/>
    <n v="0"/>
  </r>
  <r>
    <n v="6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Remuneraciones Unificadas"/>
    <s v="NUEVO"/>
    <x v="3"/>
    <x v="23"/>
    <s v="Remuneraciones Unificadas"/>
    <n v="1700"/>
    <x v="0"/>
    <n v="0"/>
    <n v="0"/>
    <n v="101808"/>
    <n v="1"/>
    <s v="ANUAL "/>
    <n v="8484"/>
    <n v="8484"/>
    <n v="8484"/>
    <n v="8484"/>
    <n v="8484"/>
    <n v="8484"/>
    <n v="8484"/>
    <n v="8484"/>
    <n v="8484"/>
    <n v="8484"/>
    <n v="8484"/>
    <n v="8484"/>
  </r>
  <r>
    <n v="6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alarios Unificados"/>
    <s v="NUEVO"/>
    <x v="3"/>
    <x v="24"/>
    <s v="Salarios Unificados"/>
    <n v="1700"/>
    <x v="0"/>
    <n v="0"/>
    <n v="0"/>
    <n v="26281.3"/>
    <n v="1"/>
    <s v="ANUAL 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  <n v="2190.1083333333331"/>
  </r>
  <r>
    <n v="62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57816"/>
    <n v="1"/>
    <s v="ANUAL "/>
    <n v="4818"/>
    <n v="4818"/>
    <n v="4818"/>
    <n v="4818"/>
    <n v="4818"/>
    <n v="4818"/>
    <n v="4818"/>
    <n v="4818"/>
    <n v="4818"/>
    <n v="4818"/>
    <n v="4818"/>
    <n v="4818"/>
  </r>
  <r>
    <n v="6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28318.726666666666"/>
    <n v="1"/>
    <s v="ANUAL "/>
    <n v="4719.7877777777776"/>
    <n v="4719.7877777777776"/>
    <n v="4719.7877777777776"/>
    <n v="4719.7877777777776"/>
    <n v="4719.7877777777776"/>
    <n v="4719.7877777777776"/>
    <n v="0"/>
    <n v="0"/>
    <n v="0"/>
    <n v="0"/>
    <n v="0"/>
    <n v="0"/>
  </r>
  <r>
    <n v="6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8515.3333333333339"/>
    <n v="1"/>
    <s v="ANUAL "/>
    <n v="1419.2222222222224"/>
    <n v="1419.2222222222224"/>
    <n v="1419.2222222222224"/>
    <n v="1419.2222222222224"/>
    <n v="1419.2222222222224"/>
    <n v="1419.2222222222224"/>
    <n v="0"/>
    <n v="0"/>
    <n v="0"/>
    <n v="0"/>
    <n v="0"/>
    <n v="0"/>
  </r>
  <r>
    <n v="6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Compensacion por Transporte"/>
    <s v="NUEVO"/>
    <x v="3"/>
    <x v="28"/>
    <s v="Compensacion por Transporte"/>
    <n v="1700"/>
    <x v="0"/>
    <n v="0"/>
    <n v="0"/>
    <n v="400"/>
    <n v="1"/>
    <s v="ANUAL "/>
    <n v="66.666666666666671"/>
    <n v="66.666666666666671"/>
    <n v="66.666666666666671"/>
    <n v="66.666666666666671"/>
    <n v="66.666666666666671"/>
    <n v="66.666666666666671"/>
    <n v="0"/>
    <n v="0"/>
    <n v="0"/>
    <n v="0"/>
    <n v="0"/>
    <n v="0"/>
  </r>
  <r>
    <n v="66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limentacion"/>
    <s v="NUEVO"/>
    <x v="3"/>
    <x v="29"/>
    <s v="Alimentacion"/>
    <n v="1700"/>
    <x v="0"/>
    <n v="0"/>
    <n v="0"/>
    <n v="1000"/>
    <n v="1"/>
    <s v="ANUAL "/>
    <n v="166.66666666666666"/>
    <n v="166.66666666666666"/>
    <n v="166.66666666666666"/>
    <n v="166.66666666666666"/>
    <n v="166.66666666666666"/>
    <n v="166.66666666666666"/>
    <n v="0"/>
    <n v="0"/>
    <n v="0"/>
    <n v="0"/>
    <n v="0"/>
    <n v="0"/>
  </r>
  <r>
    <n v="67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Horas Extraordinarias y Suplementarias"/>
    <s v="NUEVO"/>
    <x v="3"/>
    <x v="30"/>
    <s v="Horas Extraordinarias y Suplementarias"/>
    <n v="1700"/>
    <x v="0"/>
    <n v="0"/>
    <n v="0"/>
    <n v="1000"/>
    <n v="1"/>
    <s v="ANUAL "/>
    <n v="166.66666666666666"/>
    <n v="166.66666666666666"/>
    <n v="166.66666666666666"/>
    <n v="166.66666666666666"/>
    <n v="166.66666666666666"/>
    <n v="166.66666666666666"/>
    <n v="0"/>
    <n v="0"/>
    <n v="0"/>
    <n v="0"/>
    <n v="0"/>
    <n v="0"/>
  </r>
  <r>
    <n v="6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0"/>
    <n v="0"/>
    <n v="0"/>
    <n v="48276"/>
    <n v="1"/>
    <s v="ANUAL "/>
    <n v="12069"/>
    <n v="12069"/>
    <n v="12069"/>
    <n v="12069"/>
    <n v="0"/>
    <n v="0"/>
    <n v="0"/>
    <n v="0"/>
    <n v="0"/>
    <n v="0"/>
    <n v="0"/>
    <n v="0"/>
  </r>
  <r>
    <n v="6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ubrogacion"/>
    <s v="NUEVO"/>
    <x v="3"/>
    <x v="32"/>
    <s v="Subrogacion"/>
    <n v="1700"/>
    <x v="0"/>
    <n v="0"/>
    <n v="0"/>
    <n v="350"/>
    <n v="1"/>
    <s v="ANUAL "/>
    <n v="58.333333333333336"/>
    <n v="58.333333333333336"/>
    <n v="58.333333333333336"/>
    <n v="58.333333333333336"/>
    <n v="58.333333333333336"/>
    <n v="58.333333333333336"/>
    <n v="0"/>
    <n v="0"/>
    <n v="0"/>
    <n v="0"/>
    <n v="0"/>
    <n v="0"/>
  </r>
  <r>
    <n v="7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Encargos"/>
    <s v="NUEVO"/>
    <x v="3"/>
    <x v="33"/>
    <s v="Encargos"/>
    <n v="1700"/>
    <x v="0"/>
    <n v="0"/>
    <n v="0"/>
    <n v="350"/>
    <n v="1"/>
    <s v="ANUAL "/>
    <n v="58.333333333333336"/>
    <n v="58.333333333333336"/>
    <n v="58.333333333333336"/>
    <n v="58.333333333333336"/>
    <n v="58.333333333333336"/>
    <n v="58.333333333333336"/>
    <n v="0"/>
    <n v="0"/>
    <n v="0"/>
    <n v="0"/>
    <n v="0"/>
    <n v="0"/>
  </r>
  <r>
    <n v="7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27625.08195"/>
    <n v="1"/>
    <s v="ANUAL "/>
    <n v="4604.1803250000003"/>
    <n v="4604.1803250000003"/>
    <n v="4604.1803250000003"/>
    <n v="4604.1803250000003"/>
    <n v="4604.1803250000003"/>
    <n v="4604.1803250000003"/>
    <n v="0"/>
    <n v="0"/>
    <n v="0"/>
    <n v="0"/>
    <n v="0"/>
    <n v="0"/>
  </r>
  <r>
    <n v="72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23528.693090000001"/>
    <n v="1"/>
    <s v="ANUAL "/>
    <n v="3921.4488483333334"/>
    <n v="3921.4488483333334"/>
    <n v="3921.4488483333334"/>
    <n v="3921.4488483333334"/>
    <n v="3921.4488483333334"/>
    <n v="3921.4488483333334"/>
    <n v="0"/>
    <n v="0"/>
    <n v="0"/>
    <n v="0"/>
    <n v="0"/>
    <n v="0"/>
  </r>
  <r>
    <n v="7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Vacaciones no gozadas"/>
    <s v="NUEVO"/>
    <x v="3"/>
    <x v="35"/>
    <s v="Vacaciones no gozadas"/>
    <n v="1700"/>
    <x v="0"/>
    <n v="0"/>
    <n v="0"/>
    <n v="1006.29"/>
    <n v="1"/>
    <s v="ANUAL "/>
    <n v="167.715"/>
    <n v="167.715"/>
    <n v="167.715"/>
    <n v="167.715"/>
    <n v="167.715"/>
    <n v="167.715"/>
    <n v="0"/>
    <n v="0"/>
    <n v="0"/>
    <n v="0"/>
    <n v="0"/>
    <n v="0"/>
  </r>
  <r>
    <n v="74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270468"/>
    <n v="1"/>
    <s v="ANUAL "/>
    <n v="22539"/>
    <n v="22539"/>
    <n v="22539"/>
    <n v="22539"/>
    <n v="22539"/>
    <n v="22539"/>
    <n v="22539"/>
    <n v="22539"/>
    <n v="22539"/>
    <n v="22539"/>
    <n v="22539"/>
    <n v="22539"/>
  </r>
  <r>
    <n v="75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22539"/>
    <n v="1"/>
    <s v="ANUAL "/>
    <n v="1878.25"/>
    <n v="1878.25"/>
    <n v="1878.25"/>
    <n v="1878.25"/>
    <n v="1878.25"/>
    <n v="1878.25"/>
    <n v="1878.25"/>
    <n v="1878.25"/>
    <n v="1878.25"/>
    <n v="1878.25"/>
    <n v="1878.25"/>
    <n v="1878.25"/>
  </r>
  <r>
    <n v="76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5302"/>
    <n v="1"/>
    <s v="ANUAL 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  <n v="441.83333333333331"/>
  </r>
  <r>
    <n v="77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24747.821999999993"/>
    <n v="1"/>
    <s v="ANUAL 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  <n v="2062.3184999999994"/>
  </r>
  <r>
    <n v="78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22529.984399999998"/>
    <n v="1"/>
    <s v="ANUAL 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  <n v="1877.4986999999999"/>
  </r>
  <r>
    <n v="79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0"/>
    <n v="0"/>
    <n v="0"/>
    <n v="52164"/>
    <n v="1"/>
    <s v="ANUAL "/>
    <n v="4347"/>
    <n v="4347"/>
    <n v="4347"/>
    <n v="4347"/>
    <n v="4347"/>
    <n v="4347"/>
    <n v="4347"/>
    <n v="4347"/>
    <n v="4347"/>
    <n v="4347"/>
    <n v="4347"/>
    <n v="4347"/>
  </r>
  <r>
    <n v="80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tercer Sueldo"/>
    <s v="NUEVO"/>
    <x v="3"/>
    <x v="26"/>
    <s v="Decimotercer Sueldo"/>
    <n v="1700"/>
    <x v="0"/>
    <n v="0"/>
    <n v="0"/>
    <n v="4347"/>
    <n v="1"/>
    <s v="ANUAL "/>
    <n v="362.25"/>
    <n v="362.25"/>
    <n v="362.25"/>
    <n v="362.25"/>
    <n v="362.25"/>
    <n v="362.25"/>
    <n v="362.25"/>
    <n v="362.25"/>
    <n v="362.25"/>
    <n v="362.25"/>
    <n v="362.25"/>
    <n v="362.25"/>
  </r>
  <r>
    <n v="81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cuarto Sueldo"/>
    <s v="NUEVO"/>
    <x v="3"/>
    <x v="27"/>
    <s v="Decimocuarto Sueldo"/>
    <n v="1700"/>
    <x v="0"/>
    <n v="0"/>
    <n v="0"/>
    <n v="482"/>
    <n v="1"/>
    <s v="ANUAL 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  <n v="40.166666666666664"/>
  </r>
  <r>
    <n v="82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Aporte Patronal"/>
    <s v="NUEVO"/>
    <x v="3"/>
    <x v="34"/>
    <s v="Aporte Patronal"/>
    <n v="1700"/>
    <x v="0"/>
    <n v="0"/>
    <n v="0"/>
    <n v="4773.0060000000003"/>
    <n v="1"/>
    <s v="ANUAL 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  <n v="397.75050000000005"/>
  </r>
  <r>
    <n v="83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Fondo de Reserva"/>
    <s v="NUEVO"/>
    <x v="3"/>
    <x v="35"/>
    <s v="Fondo de Reserva"/>
    <n v="1700"/>
    <x v="0"/>
    <n v="0"/>
    <n v="0"/>
    <n v="4345.2611999999999"/>
    <n v="1"/>
    <s v="ANUAL 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  <n v="362.10509999999999"/>
  </r>
  <r>
    <n v="8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331256"/>
    <n v="1"/>
    <s v="ANUAL "/>
    <n v="66251.199999999997"/>
    <n v="66251.199999999997"/>
    <n v="66251.199999999997"/>
    <n v="66251.199999999997"/>
    <n v="66251.199999999997"/>
    <n v="0"/>
    <n v="0"/>
    <n v="0"/>
    <n v="0"/>
    <n v="0"/>
    <n v="0"/>
    <n v="0"/>
  </r>
  <r>
    <n v="8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51776.75"/>
    <n v="1"/>
    <s v="ANUAL "/>
    <n v="10355.35"/>
    <n v="10355.35"/>
    <n v="10355.35"/>
    <n v="10355.35"/>
    <n v="10355.35"/>
    <n v="0"/>
    <n v="0"/>
    <n v="0"/>
    <n v="0"/>
    <n v="0"/>
    <n v="0"/>
    <n v="0"/>
  </r>
  <r>
    <n v="86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17994.666666666664"/>
    <n v="1"/>
    <s v="ANUAL "/>
    <n v="3598.9333333333329"/>
    <n v="3598.9333333333329"/>
    <n v="3598.9333333333329"/>
    <n v="3598.9333333333329"/>
    <n v="3598.9333333333329"/>
    <n v="0"/>
    <n v="0"/>
    <n v="0"/>
    <n v="0"/>
    <n v="0"/>
    <n v="0"/>
    <n v="0"/>
  </r>
  <r>
    <n v="87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31966.204000000002"/>
    <n v="1"/>
    <s v="ANUAL "/>
    <n v="6393.2408000000005"/>
    <n v="6393.2408000000005"/>
    <n v="6393.2408000000005"/>
    <n v="6393.2408000000005"/>
    <n v="6393.2408000000005"/>
    <n v="0"/>
    <n v="0"/>
    <n v="0"/>
    <n v="0"/>
    <n v="0"/>
    <n v="0"/>
    <n v="0"/>
  </r>
  <r>
    <n v="8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27593.624800000005"/>
    <n v="1"/>
    <s v="ANUAL "/>
    <n v="5518.7249600000014"/>
    <n v="5518.7249600000014"/>
    <n v="5518.7249600000014"/>
    <n v="5518.7249600000014"/>
    <n v="5518.7249600000014"/>
    <n v="0"/>
    <n v="0"/>
    <n v="0"/>
    <n v="0"/>
    <n v="0"/>
    <n v="0"/>
    <n v="0"/>
  </r>
  <r>
    <n v="89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78685"/>
    <n v="1"/>
    <s v="ANUAL "/>
    <n v="15737"/>
    <n v="15737"/>
    <n v="15737"/>
    <n v="15737"/>
    <n v="15737"/>
    <n v="0"/>
    <n v="0"/>
    <n v="0"/>
    <n v="0"/>
    <n v="0"/>
    <n v="0"/>
    <n v="0"/>
  </r>
  <r>
    <n v="90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Servicios Personales por Contrato Docente"/>
    <s v="NUEVO"/>
    <x v="3"/>
    <x v="36"/>
    <s v="Remuneracion Mensual Unificada de Docentes del Magisterio y Docentes e Investigadores Universitarios"/>
    <n v="1700"/>
    <x v="2"/>
    <n v="0"/>
    <n v="0"/>
    <n v="957044"/>
    <n v="1"/>
    <s v="ANUAL "/>
    <n v="191408.8"/>
    <n v="191408.8"/>
    <n v="191408.8"/>
    <n v="191408.8"/>
    <n v="191408.8"/>
    <n v="0"/>
    <n v="0"/>
    <n v="0"/>
    <n v="0"/>
    <n v="0"/>
    <n v="0"/>
    <n v="0"/>
  </r>
  <r>
    <n v="91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195168"/>
    <n v="1"/>
    <s v="ANUAL "/>
    <n v="39033.599999999999"/>
    <n v="39033.599999999999"/>
    <n v="39033.599999999999"/>
    <n v="39033.599999999999"/>
    <n v="39033.599999999999"/>
    <n v="0"/>
    <n v="0"/>
    <n v="0"/>
    <n v="0"/>
    <n v="0"/>
    <n v="0"/>
    <n v="0"/>
  </r>
  <r>
    <n v="92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70693.333333333343"/>
    <n v="1"/>
    <s v="ANUAL "/>
    <n v="14138.666666666668"/>
    <n v="14138.666666666668"/>
    <n v="14138.666666666668"/>
    <n v="14138.666666666668"/>
    <n v="14138.666666666668"/>
    <n v="0"/>
    <n v="0"/>
    <n v="0"/>
    <n v="0"/>
    <n v="0"/>
    <n v="0"/>
    <n v="0"/>
  </r>
  <r>
    <n v="93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95162.628499999933"/>
    <n v="1"/>
    <s v="ANUAL "/>
    <n v="19032.525699999987"/>
    <n v="19032.525699999987"/>
    <n v="19032.525699999987"/>
    <n v="19032.525699999987"/>
    <n v="19032.525699999987"/>
    <n v="0"/>
    <n v="0"/>
    <n v="0"/>
    <n v="0"/>
    <n v="0"/>
    <n v="0"/>
    <n v="0"/>
  </r>
  <r>
    <n v="94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86276.225699999894"/>
    <n v="1"/>
    <s v="ANUAL "/>
    <n v="17255.245139999977"/>
    <n v="17255.245139999977"/>
    <n v="17255.245139999977"/>
    <n v="17255.245139999977"/>
    <n v="17255.245139999977"/>
    <n v="0"/>
    <n v="0"/>
    <n v="0"/>
    <n v="0"/>
    <n v="0"/>
    <n v="0"/>
    <n v="0"/>
  </r>
  <r>
    <n v="95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77172"/>
    <n v="1"/>
    <s v="ANUAL "/>
    <n v="19293"/>
    <n v="19293"/>
    <n v="19293"/>
    <n v="19293"/>
    <n v="0"/>
    <n v="0"/>
    <n v="0"/>
    <n v="0"/>
    <n v="0"/>
    <n v="0"/>
    <n v="0"/>
    <n v="0"/>
  </r>
  <r>
    <n v="96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Servicios Personales por Contrato Docente"/>
    <s v="NUEVO"/>
    <x v="3"/>
    <x v="36"/>
    <s v="Remuneracion Mensual Unificada de Docentes del Magisterio y Docentes e Investigadores Universitarios"/>
    <n v="1700"/>
    <x v="2"/>
    <n v="0"/>
    <n v="0"/>
    <n v="35880"/>
    <n v="1"/>
    <s v="ANUAL "/>
    <n v="7176"/>
    <n v="7176"/>
    <n v="7176"/>
    <n v="7176"/>
    <n v="7176"/>
    <n v="0"/>
    <n v="0"/>
    <n v="0"/>
    <n v="0"/>
    <n v="0"/>
    <n v="0"/>
    <n v="0"/>
  </r>
  <r>
    <n v="97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18120.833333333332"/>
    <n v="1"/>
    <s v="ANUAL "/>
    <n v="4530.208333333333"/>
    <n v="4530.208333333333"/>
    <n v="4530.208333333333"/>
    <n v="4530.208333333333"/>
    <n v="0"/>
    <n v="0"/>
    <n v="0"/>
    <n v="0"/>
    <n v="0"/>
    <n v="0"/>
    <n v="0"/>
    <n v="0"/>
  </r>
  <r>
    <n v="98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6266"/>
    <n v="1"/>
    <s v="ANUAL "/>
    <n v="1566.5"/>
    <n v="1566.5"/>
    <n v="1566.5"/>
    <n v="1566.5"/>
    <n v="0"/>
    <n v="0"/>
    <n v="0"/>
    <n v="0"/>
    <n v="0"/>
    <n v="0"/>
    <n v="0"/>
    <n v="0"/>
  </r>
  <r>
    <n v="99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10730.117999999999"/>
    <n v="1"/>
    <s v="ANUAL "/>
    <n v="2682.5294999999996"/>
    <n v="2682.5294999999996"/>
    <n v="2682.5294999999996"/>
    <n v="2682.5294999999996"/>
    <n v="0"/>
    <n v="0"/>
    <n v="0"/>
    <n v="0"/>
    <n v="0"/>
    <n v="0"/>
    <n v="0"/>
    <n v="0"/>
  </r>
  <r>
    <n v="100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9417.2315999999992"/>
    <n v="1"/>
    <s v="ANUAL "/>
    <n v="2354.3078999999998"/>
    <n v="2354.3078999999998"/>
    <n v="2354.3078999999998"/>
    <n v="2354.3078999999998"/>
    <n v="0"/>
    <n v="0"/>
    <n v="0"/>
    <n v="0"/>
    <n v="0"/>
    <n v="0"/>
    <n v="0"/>
    <n v="0"/>
  </r>
  <r>
    <n v="101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Remuneracion Mensual Unificada de Docentes del Magisterio y Docentes e Investigadores Universitarios"/>
    <s v="NUEVO"/>
    <x v="3"/>
    <x v="25"/>
    <s v="Remuneracion Mensual Unificada de Docentes del Magisterio y Docentes e Investigadores Universitarios"/>
    <n v="1700"/>
    <x v="2"/>
    <n v="0"/>
    <n v="0"/>
    <n v="6060"/>
    <n v="1"/>
    <s v="ANUAL "/>
    <n v="1212"/>
    <n v="1212"/>
    <n v="1212"/>
    <n v="1212"/>
    <n v="1212"/>
    <n v="0"/>
    <n v="0"/>
    <n v="0"/>
    <n v="0"/>
    <n v="0"/>
    <n v="0"/>
    <n v="0"/>
  </r>
  <r>
    <n v="102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Servicios Personales por Contrato"/>
    <s v="NUEVO"/>
    <x v="3"/>
    <x v="31"/>
    <s v="Servicios Personales por Contrato"/>
    <n v="1700"/>
    <x v="2"/>
    <n v="0"/>
    <n v="0"/>
    <n v="18525"/>
    <n v="1"/>
    <s v="ANUAL "/>
    <n v="4631.25"/>
    <n v="4631.25"/>
    <n v="4631.25"/>
    <n v="4631.25"/>
    <n v="0"/>
    <n v="0"/>
    <n v="0"/>
    <n v="0"/>
    <n v="0"/>
    <n v="0"/>
    <n v="0"/>
    <n v="0"/>
  </r>
  <r>
    <n v="103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Servicios Personales por Contrato Docente"/>
    <s v="NUEVO"/>
    <x v="3"/>
    <x v="36"/>
    <s v="Servicios Personales por Contrato Docente  del Magisterio y Docentes e Investigadores Universitarios"/>
    <n v="1700"/>
    <x v="2"/>
    <n v="0"/>
    <n v="0"/>
    <n v="19040"/>
    <n v="1"/>
    <s v="ANUAL "/>
    <n v="4760"/>
    <n v="4760"/>
    <n v="4760"/>
    <n v="4760"/>
    <n v="0"/>
    <n v="0"/>
    <n v="0"/>
    <n v="0"/>
    <n v="0"/>
    <n v="0"/>
    <n v="0"/>
    <n v="0"/>
  </r>
  <r>
    <n v="104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Decimotercer Sueldo"/>
    <s v="NUEVO"/>
    <x v="3"/>
    <x v="26"/>
    <s v="Decimotercer Sueldo"/>
    <n v="1700"/>
    <x v="2"/>
    <n v="0"/>
    <n v="0"/>
    <n v="6668.3333333333339"/>
    <n v="1"/>
    <s v="ANUAL "/>
    <n v="1667.0833333333335"/>
    <n v="1667.0833333333335"/>
    <n v="1667.0833333333335"/>
    <n v="1667.0833333333335"/>
    <n v="0"/>
    <n v="0"/>
    <n v="0"/>
    <n v="0"/>
    <n v="0"/>
    <n v="0"/>
    <n v="0"/>
    <n v="0"/>
  </r>
  <r>
    <n v="105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Decimocuarto Sueldo"/>
    <s v="NUEVO"/>
    <x v="3"/>
    <x v="27"/>
    <s v="Decimocuarto Sueldo"/>
    <n v="1700"/>
    <x v="2"/>
    <n v="0"/>
    <n v="0"/>
    <n v="2008.333333333333"/>
    <n v="1"/>
    <s v="ANUAL "/>
    <n v="502.08333333333326"/>
    <n v="502.08333333333326"/>
    <n v="502.08333333333326"/>
    <n v="502.08333333333326"/>
    <n v="0"/>
    <n v="0"/>
    <n v="0"/>
    <n v="0"/>
    <n v="0"/>
    <n v="0"/>
    <n v="0"/>
    <n v="0"/>
  </r>
  <r>
    <n v="106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Aporte Patronal"/>
    <s v="NUEVO"/>
    <x v="3"/>
    <x v="34"/>
    <s v="Aporte Patronal"/>
    <n v="1700"/>
    <x v="2"/>
    <n v="0"/>
    <n v="0"/>
    <n v="4114.6124999999993"/>
    <n v="1"/>
    <s v="ANUAL "/>
    <n v="1028.6531249999998"/>
    <n v="1028.6531249999998"/>
    <n v="1028.6531249999998"/>
    <n v="1028.6531249999998"/>
    <n v="0"/>
    <n v="0"/>
    <n v="0"/>
    <n v="0"/>
    <n v="0"/>
    <n v="0"/>
    <n v="0"/>
    <n v="0"/>
  </r>
  <r>
    <n v="107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Fondo de Reserva"/>
    <s v="NUEVO"/>
    <x v="3"/>
    <x v="35"/>
    <s v="Fondo de Reserva"/>
    <n v="1700"/>
    <x v="2"/>
    <n v="0"/>
    <n v="0"/>
    <n v="3633.9625000000001"/>
    <n v="1"/>
    <s v="ANUAL "/>
    <n v="908.49062500000002"/>
    <n v="908.49062500000002"/>
    <n v="908.49062500000002"/>
    <n v="908.49062500000002"/>
    <n v="0"/>
    <n v="0"/>
    <n v="0"/>
    <n v="0"/>
    <n v="0"/>
    <n v="0"/>
    <n v="0"/>
    <n v="0"/>
  </r>
  <r>
    <n v="108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7"/>
    <s v="Adquisición de Equipo Médico para la unidad de medicina ocupacional de la Universidad Intercultural de las Nacionalidades y Pueblos Indígenas Amawtay Wasi"/>
    <n v="1701"/>
    <x v="0"/>
    <n v="0"/>
    <n v="0"/>
    <n v="181.3"/>
    <n v="1"/>
    <s v="ANUAL "/>
    <n v="181.3"/>
    <n v="0"/>
    <n v="0"/>
    <n v="0"/>
    <n v="0"/>
    <n v="0"/>
    <n v="0"/>
    <n v="0"/>
    <n v="0"/>
    <n v="0"/>
    <n v="0"/>
    <n v="0"/>
  </r>
  <r>
    <n v="10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8"/>
    <s v="Adquisición de Equipo Médico para la unidad de medicina ocupacional de la Universidad Intercultural de las Nacionalidades y Pueblos Indígenas Amawtay Wasi"/>
    <n v="1701"/>
    <x v="0"/>
    <n v="0"/>
    <n v="0"/>
    <n v="192.5"/>
    <n v="1"/>
    <s v="ANUAL "/>
    <n v="192.5"/>
    <n v="0"/>
    <n v="0"/>
    <n v="0"/>
    <n v="0"/>
    <n v="0"/>
    <n v="0"/>
    <n v="0"/>
    <n v="0"/>
    <n v="0"/>
    <n v="0"/>
    <n v="0"/>
  </r>
  <r>
    <n v="110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0"/>
    <x v="39"/>
    <s v="Adquisición de Equipo Médico para la unidad de medicina ocupacional de la Universidad Intercultural de las Nacionalidades y Pueblos Indígenas Amawtay Wasi"/>
    <n v="1701"/>
    <x v="0"/>
    <n v="0"/>
    <n v="0"/>
    <n v="13.8"/>
    <n v="1"/>
    <s v="ANUAL "/>
    <n v="13.8"/>
    <n v="0"/>
    <n v="0"/>
    <n v="0"/>
    <n v="0"/>
    <n v="0"/>
    <n v="0"/>
    <n v="0"/>
    <n v="0"/>
    <n v="0"/>
    <n v="0"/>
    <n v="0"/>
  </r>
  <r>
    <n v="111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1"/>
    <x v="40"/>
    <s v="Adquisición de Equipo Médico para la unidad de medicina ocupacional de la Universidad Intercultural de las Nacionalidades y Pueblos Indígenas Amawtay Wasi"/>
    <n v="1701"/>
    <x v="0"/>
    <n v="0"/>
    <n v="0"/>
    <n v="416"/>
    <n v="1"/>
    <s v="ANUAL "/>
    <n v="416"/>
    <n v="0"/>
    <n v="0"/>
    <n v="0"/>
    <n v="0"/>
    <n v="0"/>
    <n v="0"/>
    <n v="0"/>
    <n v="0"/>
    <n v="0"/>
    <n v="0"/>
    <n v="0"/>
  </r>
  <r>
    <n v="112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Adquisición de Equipo Médico para la unidad de medicina ocupacional de la Universidad Intercultural de las Nacionalidades y Pueblos Indígenas Amawtay Wasi"/>
    <s v="ARRASTRE"/>
    <x v="1"/>
    <x v="41"/>
    <s v="Adquisición de Equipo Médico para la unidad de medicina ocupacional de la Universidad Intercultural de las Nacionalidades y Pueblos Indígenas Amawtay Wasi"/>
    <n v="1701"/>
    <x v="0"/>
    <n v="0"/>
    <n v="0"/>
    <n v="496.4"/>
    <n v="1"/>
    <s v="ANUAL "/>
    <n v="0"/>
    <n v="496.4"/>
    <n v="0"/>
    <n v="0"/>
    <n v="0"/>
    <n v="0"/>
    <n v="0"/>
    <n v="0"/>
    <n v="0"/>
    <n v="0"/>
    <n v="0"/>
    <n v="0"/>
  </r>
  <r>
    <n v="113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Pago del beneficio de guarderías"/>
    <s v="NUEVO"/>
    <x v="0"/>
    <x v="42"/>
    <s v="Pago del beneficio de guarderías"/>
    <n v="1701"/>
    <x v="0"/>
    <n v="0"/>
    <n v="0"/>
    <n v="2607"/>
    <n v="1"/>
    <s v="ANUAL "/>
    <n v="434.5"/>
    <n v="434.5"/>
    <n v="434.5"/>
    <n v="434.5"/>
    <n v="434.5"/>
    <n v="434.5"/>
    <n v="0"/>
    <n v="0"/>
    <n v="0"/>
    <n v="0"/>
    <n v="0"/>
    <n v="0"/>
  </r>
  <r>
    <n v="114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vestimenta para el personal de Código de Trabajo"/>
    <s v="ARRASTRE"/>
    <x v="0"/>
    <x v="43"/>
    <s v="Adquisición de vestimenta para el personal de Código de Trabajo"/>
    <n v="1701"/>
    <x v="0"/>
    <n v="0"/>
    <n v="0"/>
    <n v="400"/>
    <n v="1"/>
    <s v="ANUAL "/>
    <n v="400"/>
    <n v="0"/>
    <n v="0"/>
    <n v="0"/>
    <n v="0"/>
    <n v="0"/>
    <n v="0"/>
    <n v="0"/>
    <n v="0"/>
    <n v="0"/>
    <n v="0"/>
    <n v="0"/>
  </r>
  <r>
    <n v="115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Adquisición de calzado para el personal de Código de Trabajo de la Universidad Intercultural de las Nacionalidades y Pueblos Indígenas Amawtay Wasi"/>
    <s v="ARRASTRE"/>
    <x v="0"/>
    <x v="43"/>
    <s v="Adquisición de calzado para el personal de Código de Trabajo de la Universidad Intercultural de las Nacionalidades y Pueblos Indígenas Amawtay Wasi"/>
    <n v="1701"/>
    <x v="0"/>
    <n v="0"/>
    <n v="0"/>
    <n v="200"/>
    <n v="1"/>
    <s v="ANUAL "/>
    <n v="200"/>
    <n v="0"/>
    <n v="0"/>
    <n v="0"/>
    <n v="0"/>
    <n v="0"/>
    <n v="0"/>
    <n v="0"/>
    <n v="0"/>
    <n v="0"/>
    <n v="0"/>
    <n v="0"/>
  </r>
  <r>
    <n v="116"/>
    <s v="4. Eficiencia Institucional"/>
    <s v="4. Contribuir al desarrollo de una sociedad intercultural y plurinacional en el marco del Sumak Kawsay"/>
    <s v="OE4-E4"/>
    <s v="c3"/>
    <s v="sc4"/>
    <s v="c3 -I.13"/>
    <x v="1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7"/>
    <s v="4. Eficiencia Institucional"/>
    <s v="4. Contribuir al desarrollo de una sociedad intercultural y plurinacional en el marco del Sumak Kawsay"/>
    <s v="OE4-E4"/>
    <s v="c3"/>
    <s v="sc4"/>
    <s v="c3 -I.13"/>
    <x v="2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8"/>
    <s v="4. Eficiencia Institucional"/>
    <s v="4. Contribuir al desarrollo de una sociedad intercultural y plurinacional en el marco del Sumak Kawsay"/>
    <s v="OE4-E4"/>
    <s v="c3"/>
    <s v="sc4"/>
    <s v="c3 -I.13"/>
    <x v="3"/>
    <s v="No aplica"/>
    <s v="No aplica"/>
    <s v="Coordinación Administrativa Financiera"/>
    <x v="3"/>
    <s v="Vacaciones no gozadas"/>
    <s v="NUEVO"/>
    <x v="3"/>
    <x v="44"/>
    <s v="Vacaciones no gozadas"/>
    <n v="1700"/>
    <x v="2"/>
    <n v="0"/>
    <n v="0"/>
    <n v="1932.7474666667231"/>
    <n v="1"/>
    <s v="ANUAL "/>
    <n v="483.18686666668077"/>
    <n v="483.18686666668077"/>
    <n v="483.18686666668077"/>
    <n v="483.18686666668077"/>
    <n v="0"/>
    <n v="0"/>
    <n v="0"/>
    <n v="0"/>
    <n v="0"/>
    <n v="0"/>
    <n v="0"/>
    <n v="0"/>
  </r>
  <r>
    <n v="119"/>
    <s v="4. Eficiencia Institucional"/>
    <s v="4. Contribuir al desarrollo de una sociedad intercultural y plurinacional en el marco del Sumak Kawsay"/>
    <s v="OE4-E4"/>
    <s v="c3"/>
    <s v="sc4"/>
    <s v="c3 -I.13"/>
    <x v="0"/>
    <s v="No aplica"/>
    <s v="No aplica"/>
    <s v="Coordinación Administrativa Financiera"/>
    <x v="3"/>
    <s v="Pago de viáticos por gastos de residencia"/>
    <s v="NUEVO"/>
    <x v="0"/>
    <x v="45"/>
    <s v="Viáticos por Gastos de Residencia"/>
    <n v="1701"/>
    <x v="0"/>
    <n v="0"/>
    <n v="0"/>
    <n v="8496"/>
    <n v="1"/>
    <s v="ANUAL "/>
    <n v="708"/>
    <n v="708"/>
    <n v="708"/>
    <n v="708"/>
    <n v="708"/>
    <n v="708"/>
    <n v="708"/>
    <n v="708"/>
    <n v="708"/>
    <n v="708"/>
    <n v="708"/>
    <n v="708"/>
  </r>
  <r>
    <n v="120"/>
    <s v="4. Eficiencia Institucional"/>
    <s v="4. Contribuir al desarrollo de una sociedad intercultural y plurinacional en el marco del Sumak Kawsay"/>
    <s v="OE4-E1"/>
    <s v="N/A"/>
    <s v="N/A"/>
    <s v="N/A"/>
    <x v="0"/>
    <s v="No aplica"/>
    <s v="No aplica"/>
    <s v="Rectorado"/>
    <x v="4"/>
    <s v="Contratación de servicio de pautaje en medios de comunicación digitales para la Universidad Intercultural de las Nacionalidades y Pueblos Indígenas Amawtay Wasi"/>
    <s v="NUEVO"/>
    <x v="0"/>
    <x v="46"/>
    <s v="Difusión, Información y Publicidad"/>
    <n v="1701"/>
    <x v="1"/>
    <n v="0"/>
    <n v="0"/>
    <n v="6000"/>
    <n v="1"/>
    <s v="ANUAL "/>
    <n v="0"/>
    <n v="0"/>
    <n v="3000"/>
    <n v="0"/>
    <n v="0"/>
    <n v="0"/>
    <n v="0"/>
    <n v="0"/>
    <n v="3000"/>
    <n v="0"/>
    <n v="0"/>
    <n v="0"/>
  </r>
  <r>
    <n v="121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Adquisición de material promocional y publicitario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9714.0400000000009"/>
    <n v="1"/>
    <s v="ANUAL "/>
    <n v="9714.0400000000009"/>
    <n v="0"/>
    <n v="0"/>
    <n v="0"/>
    <n v="0"/>
    <n v="0"/>
    <n v="0"/>
    <n v="0"/>
    <n v="0"/>
    <n v="0"/>
    <n v="0"/>
    <n v="0"/>
  </r>
  <r>
    <n v="122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logística para el evento de la ceremonia de graduación de la Universidad Intercultural de las Nacionalidades y Pueblos Indígenas Amawtay Wasi."/>
    <s v="CND"/>
    <x v="0"/>
    <x v="48"/>
    <s v="Eventos Públicos Promocionales"/>
    <n v="1701"/>
    <x v="0"/>
    <n v="0"/>
    <n v="0"/>
    <n v="9754.5"/>
    <n v="1"/>
    <s v="ANUAL "/>
    <n v="9754.5"/>
    <n v="0"/>
    <n v="0"/>
    <n v="0"/>
    <n v="0"/>
    <n v="0"/>
    <n v="0"/>
    <n v="0"/>
    <n v="0"/>
    <n v="0"/>
    <n v="0"/>
    <n v="0"/>
  </r>
  <r>
    <n v="123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impresión de títulos y porta títulos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1200"/>
    <n v="1"/>
    <s v="ANUAL "/>
    <n v="1200"/>
    <n v="0"/>
    <n v="0"/>
    <n v="0"/>
    <n v="0"/>
    <n v="0"/>
    <n v="0"/>
    <n v="0"/>
    <n v="0"/>
    <n v="0"/>
    <n v="0"/>
    <n v="0"/>
  </r>
  <r>
    <n v="124"/>
    <s v="4. Eficiencia Institucional"/>
    <s v="4. Contribuir al desarrollo de una sociedad intercultural y plurinacional en el marco del Sumak Kawsay"/>
    <s v="OE4-E1"/>
    <s v="N/A"/>
    <s v="N/A"/>
    <s v="N/A"/>
    <x v="1"/>
    <s v="No aplica"/>
    <s v="No aplica"/>
    <s v="Rectorado"/>
    <x v="4"/>
    <s v="Contratación del servicio de edición y producción de videos para la Universidad Intercultural de las Nacionalidades y Pueblos Indígenas Amawtay Wasi"/>
    <s v="CND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4950"/>
    <n v="1"/>
    <s v="ANUAL "/>
    <n v="4950"/>
    <n v="0"/>
    <n v="0"/>
    <n v="0"/>
    <n v="0"/>
    <n v="0"/>
    <n v="0"/>
    <n v="0"/>
    <n v="0"/>
    <n v="0"/>
    <n v="0"/>
    <n v="0"/>
  </r>
  <r>
    <n v="125"/>
    <s v="4. Eficiencia Institucional"/>
    <s v="4. Contribuir al desarrollo de una sociedad intercultural y plurinacional en el marco del Sumak Kawsay"/>
    <s v="OE4-E4"/>
    <s v="N/A"/>
    <s v="N/A"/>
    <s v="N/A"/>
    <x v="1"/>
    <s v="No aplica"/>
    <s v="No aplica"/>
    <s v="Rectorado"/>
    <x v="5"/>
    <s v="Contratación del servicio de consulta web de normativa legal para la Universidad Intercultural de las Nacionalidades y Pueblos"/>
    <s v="CND"/>
    <x v="0"/>
    <x v="19"/>
    <s v="Arrendamiento y Licencias de Uso de Paquetes Informáticos"/>
    <n v="1701"/>
    <x v="0"/>
    <n v="0"/>
    <n v="0"/>
    <n v="440"/>
    <n v="1"/>
    <s v="ANUAL "/>
    <n v="0"/>
    <n v="440"/>
    <n v="0"/>
    <n v="0"/>
    <n v="0"/>
    <n v="0"/>
    <n v="0"/>
    <n v="0"/>
    <n v="0"/>
    <n v="0"/>
    <n v="0"/>
    <n v="0"/>
  </r>
  <r>
    <n v="126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Otorgamiento becas y ayudas económicas  para estudiantes"/>
    <s v="NUEVO"/>
    <x v="4"/>
    <x v="49"/>
    <s v="Becas y Ayudas Económicas"/>
    <n v="1701"/>
    <x v="0"/>
    <n v="0"/>
    <n v="0"/>
    <n v="147327.19"/>
    <n v="1"/>
    <s v="ANUAL "/>
    <n v="0"/>
    <n v="0"/>
    <n v="0"/>
    <n v="0"/>
    <n v="0"/>
    <n v="0"/>
    <n v="110000"/>
    <n v="0"/>
    <n v="0"/>
    <n v="0"/>
    <n v="0"/>
    <n v="37327.19"/>
  </r>
  <r>
    <n v="127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Extensión de póliza de seguro para estudiantes de la Universidad Intercultural de las Nacionalidades y Pueblos"/>
    <s v="ARRASTRE "/>
    <x v="2"/>
    <x v="14"/>
    <s v="Seguros"/>
    <n v="1701"/>
    <x v="0"/>
    <n v="0"/>
    <n v="0"/>
    <n v="6491.95"/>
    <n v="1"/>
    <s v="ANUAL "/>
    <n v="6491.95"/>
    <n v="0"/>
    <n v="0"/>
    <n v="0"/>
    <n v="0"/>
    <n v="0"/>
    <n v="0"/>
    <n v="0"/>
    <n v="0"/>
    <n v="0"/>
    <n v="0"/>
    <n v="0"/>
  </r>
  <r>
    <n v="128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Contratación de una póliza para seguro de estudiantes de la Universidad Intercultural de las Nacionalidades y Pueblos Indígenas Amawtay Wasi 2026-2027"/>
    <s v="NUEVO"/>
    <x v="2"/>
    <x v="14"/>
    <s v="Seguros"/>
    <n v="1701"/>
    <x v="0"/>
    <n v="0"/>
    <n v="0"/>
    <n v="30000"/>
    <n v="1"/>
    <s v="PLURIANUAL"/>
    <n v="0"/>
    <n v="0"/>
    <n v="0"/>
    <n v="0"/>
    <n v="30000"/>
    <n v="0"/>
    <n v="0"/>
    <n v="0"/>
    <n v="0"/>
    <n v="0"/>
    <n v="0"/>
    <n v="0"/>
  </r>
  <r>
    <n v="129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Inclusión estudiantil a la póliza de seguros de estudiantes de la Universidad Intercultural de las Nacionalidades y Pueblos Indígenas Amawtay Wasi"/>
    <s v="NUEVO"/>
    <x v="2"/>
    <x v="14"/>
    <s v="Seguros"/>
    <n v="1701"/>
    <x v="0"/>
    <n v="0"/>
    <n v="0"/>
    <n v="5000"/>
    <n v="1"/>
    <s v="ANUAL "/>
    <n v="0"/>
    <n v="0"/>
    <n v="0"/>
    <n v="0"/>
    <n v="0"/>
    <n v="5000"/>
    <n v="0"/>
    <n v="0"/>
    <n v="0"/>
    <n v="0"/>
    <n v="0"/>
    <n v="0"/>
  </r>
  <r>
    <n v="130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s v="No aplica"/>
    <s v="No aplica"/>
    <s v="Vicerrectorado Académico, Intercultural y Comunitario"/>
    <x v="6"/>
    <s v="Adquisición de materiales, accesorios y mobiliario portátil de ajedrez para la Universidad Intercultural de las Nacionalidades y Pueblos Indígenas Amawtay Wasi"/>
    <s v="ARRASTRE "/>
    <x v="0"/>
    <x v="50"/>
    <s v="Materiales Didácticos"/>
    <n v="1701"/>
    <x v="0"/>
    <n v="0"/>
    <n v="0"/>
    <n v="1581"/>
    <n v="1"/>
    <s v="ANUAL "/>
    <n v="1581"/>
    <n v="0"/>
    <n v="0"/>
    <n v="0"/>
    <n v="0"/>
    <n v="0"/>
    <n v="0"/>
    <n v="0"/>
    <n v="0"/>
    <n v="0"/>
    <n v="0"/>
    <n v="0"/>
  </r>
  <r>
    <n v="131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SCOPUS para la Universidad Intercultural de las Nacionalidades y Pueblos Indígenas Amawtay Wasi"/>
    <s v="NUEVO"/>
    <x v="0"/>
    <x v="19"/>
    <s v="Arrendamiento y Licencias de Uso de Paquetes Informáticos"/>
    <n v="1701"/>
    <x v="0"/>
    <n v="0"/>
    <n v="0"/>
    <n v="18442"/>
    <n v="1"/>
    <s v="ANUAL "/>
    <n v="0"/>
    <n v="0"/>
    <n v="0"/>
    <n v="18442"/>
    <n v="0"/>
    <n v="0"/>
    <n v="0"/>
    <n v="0"/>
    <n v="0"/>
    <n v="0"/>
    <n v="0"/>
    <n v="0"/>
  </r>
  <r>
    <n v="132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E-libro para la Universidad Intercultural de las Nacionalidades y Pueblos Indígenas Amawtay Wasi "/>
    <s v="NUEVO"/>
    <x v="0"/>
    <x v="19"/>
    <s v="Arrendamiento y Licencias de Uso de Paquetes Informáticos"/>
    <n v="1701"/>
    <x v="0"/>
    <n v="0"/>
    <n v="0"/>
    <n v="6825"/>
    <n v="1"/>
    <s v="ANUAL "/>
    <n v="0"/>
    <n v="0"/>
    <n v="0"/>
    <n v="0"/>
    <n v="6825"/>
    <n v="0"/>
    <n v="0"/>
    <n v="0"/>
    <n v="0"/>
    <n v="0"/>
    <n v="0"/>
    <n v="0"/>
  </r>
  <r>
    <n v="133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Contratación del servicio de suscripción a Jstor para la Universidad Intercultural de las Nacionalidades y Pueblos Indígenas Amawtay Wasi "/>
    <s v="ARRASTRE"/>
    <x v="0"/>
    <x v="19"/>
    <s v="Arrendamiento y Licencias de Uso de Paquetes Informáticos"/>
    <n v="1701"/>
    <x v="0"/>
    <n v="0"/>
    <n v="0"/>
    <n v="9850"/>
    <n v="1"/>
    <s v="ANUAL "/>
    <n v="0"/>
    <n v="9850"/>
    <n v="0"/>
    <n v="0"/>
    <n v="0"/>
    <n v="0"/>
    <n v="0"/>
    <n v="0"/>
    <n v="0"/>
    <n v="0"/>
    <n v="0"/>
    <n v="0"/>
  </r>
  <r>
    <n v="134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Suscripción  de la biblioteca virtual vLex Ecuador para la Universidad Intercultural de las Nacionalidades y Pueblos Indígenas Amawtay Wasi "/>
    <s v="NUEVO"/>
    <x v="0"/>
    <x v="19"/>
    <s v="Arrendamiento y Licencias de Uso de Paquetes Informáticos"/>
    <n v="1701"/>
    <x v="0"/>
    <n v="0"/>
    <n v="0"/>
    <n v="3736"/>
    <n v="1"/>
    <s v="ANUAL "/>
    <n v="0"/>
    <n v="0"/>
    <n v="0"/>
    <n v="3736"/>
    <n v="0"/>
    <n v="0"/>
    <n v="0"/>
    <n v="0"/>
    <n v="0"/>
    <n v="0"/>
    <n v="0"/>
    <n v="0"/>
  </r>
  <r>
    <n v="135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s v="No aplica"/>
    <s v="No aplica"/>
    <s v="Vicerrectorado Académico, Intercultural y Comunitario"/>
    <x v="7"/>
    <s v="Servicio de actualización del Repositorio Digital DSPACE y capacitación en el manejo y uso "/>
    <s v="NUEVO"/>
    <x v="0"/>
    <x v="19"/>
    <s v="Arrendamiento y Licencias de Uso de Paquetes Informáticos"/>
    <n v="1701"/>
    <x v="0"/>
    <n v="0"/>
    <n v="0"/>
    <n v="4000"/>
    <n v="1"/>
    <s v="ANUAL "/>
    <n v="0"/>
    <n v="0"/>
    <n v="0"/>
    <n v="4000"/>
    <n v="0"/>
    <n v="0"/>
    <n v="0"/>
    <n v="0"/>
    <n v="0"/>
    <n v="0"/>
    <n v="0"/>
    <n v="0"/>
  </r>
  <r>
    <n v="136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s v="No aplica"/>
    <s v="No aplica"/>
    <s v="Vicerrectorado de Gestión Comunitaria, Investigación y Vinculación con la Sociedad"/>
    <x v="8"/>
    <s v="Contratación del servicio de diseño, edición e impresión de materiales informativos para los proyectos de Vinculación con la Sociedad de la Universidad Intercultural de las Nacionalidades y Pueblos Indígenas Amawtay Wasi"/>
    <s v="CND"/>
    <x v="0"/>
    <x v="47"/>
    <s v="Edición,Impresión,Reproducción,Publicaciones, Suscripciones,Fotocopiado, Traducción,Empastado, Enmarcación,Serigrafía, Fotografía, Carnetización, Filmación e Imágenes Satelitales."/>
    <n v="1701"/>
    <x v="0"/>
    <n v="0"/>
    <n v="0"/>
    <n v="6239"/>
    <n v="1"/>
    <s v="ANUAL "/>
    <n v="6239"/>
    <n v="0"/>
    <n v="0"/>
    <n v="0"/>
    <n v="0"/>
    <n v="0"/>
    <n v="0"/>
    <n v="0"/>
    <n v="0"/>
    <n v="0"/>
    <n v="0"/>
    <n v="0"/>
  </r>
  <r>
    <n v="137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s v="No aplica"/>
    <s v="No aplica"/>
    <s v="Vicerrectorado de Gestión Comunitaria, Investigación y Vinculación con la Sociedad"/>
    <x v="8"/>
    <s v="Financiamiento para proyectos de vinculación con la Sociedad"/>
    <s v="NUEVO"/>
    <x v="0"/>
    <x v="50"/>
    <s v="Materiales Didácticos"/>
    <n v="1701"/>
    <x v="0"/>
    <n v="0"/>
    <n v="0"/>
    <n v="5000"/>
    <n v="1"/>
    <s v="ANUAL "/>
    <n v="0"/>
    <n v="0"/>
    <n v="0"/>
    <n v="0"/>
    <n v="5000"/>
    <n v="0"/>
    <n v="0"/>
    <n v="0"/>
    <n v="0"/>
    <n v="0"/>
    <n v="0"/>
    <n v="0"/>
  </r>
  <r>
    <n v="138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9"/>
    <s v="Asociación del Instituto de Biodiversidad de la UINPIAW a la Red de investigación del Consejo Latinoamericano de Ciencias Sociales CLACSO"/>
    <s v="NUEVO"/>
    <x v="0"/>
    <x v="51"/>
    <s v="Membrecías"/>
    <n v="1701"/>
    <x v="0"/>
    <n v="0"/>
    <n v="0"/>
    <n v="750"/>
    <n v="1"/>
    <s v="ANUAL "/>
    <n v="0"/>
    <n v="0"/>
    <n v="0"/>
    <n v="0"/>
    <n v="0"/>
    <n v="750"/>
    <n v="0"/>
    <n v="0"/>
    <n v="0"/>
    <n v="0"/>
    <n v="0"/>
    <n v="0"/>
  </r>
  <r>
    <n v="139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civil del personal, para el proyecto  sistematizacion de experiencias de transicion agroecologicas en Ecuador"/>
    <s v="ARRASTRE"/>
    <x v="0"/>
    <x v="52"/>
    <s v="Honorarios"/>
    <n v="1701"/>
    <x v="0"/>
    <n v="0"/>
    <n v="0"/>
    <n v="5749"/>
    <n v="1"/>
    <s v="ANUAL "/>
    <n v="0"/>
    <n v="0"/>
    <n v="3246"/>
    <n v="0"/>
    <n v="0"/>
    <n v="0"/>
    <n v="2503"/>
    <n v="0"/>
    <n v="0"/>
    <n v="0"/>
    <n v="0"/>
    <n v="0"/>
  </r>
  <r>
    <n v="140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de personal técnico por servicios profesionales "/>
    <s v="ARRASTRE"/>
    <x v="0"/>
    <x v="52"/>
    <s v="Honorarios"/>
    <n v="1701"/>
    <x v="0"/>
    <n v="0"/>
    <n v="0"/>
    <n v="6529"/>
    <n v="1"/>
    <s v="ANUAL "/>
    <n v="2662"/>
    <n v="0"/>
    <n v="0"/>
    <n v="2148"/>
    <n v="0"/>
    <n v="1719"/>
    <n v="0"/>
    <n v="0"/>
    <n v="0"/>
    <n v="0"/>
    <n v="0"/>
    <n v="0"/>
  </r>
  <r>
    <n v="141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Vinculación de personal bajo contrato civil de servicios para los proyectos de investigación"/>
    <s v="NUEVO"/>
    <x v="0"/>
    <x v="52"/>
    <s v="Honorarios por Contratos Civiles de Servicios"/>
    <n v="1701"/>
    <x v="0"/>
    <n v="0"/>
    <n v="0"/>
    <n v="15756"/>
    <n v="1"/>
    <s v="ANUAL "/>
    <n v="0"/>
    <n v="7878"/>
    <n v="7878"/>
    <n v="0"/>
    <n v="0"/>
    <n v="0"/>
    <n v="0"/>
    <n v="0"/>
    <n v="0"/>
    <n v="0"/>
    <n v="0"/>
    <n v="0"/>
  </r>
  <r>
    <n v="142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GPS y herramientas menores y materiales de investigación para el proyecto de “Mitigación del cambio climático global a través de biocarbón en las chacras amazónicas&quot;."/>
    <s v="NUEVO"/>
    <x v="1"/>
    <x v="40"/>
    <s v="Maquinarias y Equipos"/>
    <n v="1701"/>
    <x v="0"/>
    <n v="0"/>
    <n v="0"/>
    <n v="1025"/>
    <n v="1"/>
    <s v="ANUAL "/>
    <n v="0"/>
    <n v="1025"/>
    <n v="0"/>
    <n v="0"/>
    <n v="0"/>
    <n v="0"/>
    <n v="0"/>
    <n v="0"/>
    <n v="0"/>
    <n v="0"/>
    <n v="0"/>
    <n v="0"/>
  </r>
  <r>
    <n v="143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GPS y herramientas menores y materiales de investigación para el proyecto de “Mitigación del cambio climático global a través de biocarbón en las chacras amazónicas&quot;."/>
    <s v="NUEVO"/>
    <x v="0"/>
    <x v="39"/>
    <s v="Herramientas y Equipos menores"/>
    <n v="1701"/>
    <x v="0"/>
    <n v="0"/>
    <n v="0"/>
    <n v="174.5"/>
    <n v="1"/>
    <s v="ANUAL "/>
    <n v="0"/>
    <n v="174.5"/>
    <n v="0"/>
    <n v="0"/>
    <n v="0"/>
    <n v="0"/>
    <n v="0"/>
    <n v="0"/>
    <n v="0"/>
    <n v="0"/>
    <n v="0"/>
    <n v="0"/>
  </r>
  <r>
    <n v="144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insumos para el proyecto de “Caracterización de las problemáticas en torno a la calidad de los cuerpos hídricos de la Microcuenca de Chugchilán y su Relación con la Salud Territorial y los Paisajes Bioculturales”."/>
    <s v="NUEVO"/>
    <x v="1"/>
    <x v="40"/>
    <s v="Maquinarias y Equipos"/>
    <n v="1701"/>
    <x v="0"/>
    <n v="0"/>
    <n v="0"/>
    <n v="218"/>
    <n v="1"/>
    <s v="ANUAL "/>
    <n v="0"/>
    <n v="218"/>
    <n v="0"/>
    <n v="0"/>
    <n v="0"/>
    <n v="0"/>
    <n v="0"/>
    <n v="0"/>
    <n v="0"/>
    <n v="0"/>
    <n v="0"/>
    <n v="0"/>
  </r>
  <r>
    <n v="145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1"/>
    <x v="40"/>
    <s v="Maquinarias y Equipos"/>
    <n v="1701"/>
    <x v="0"/>
    <n v="0"/>
    <n v="0"/>
    <n v="2168.48"/>
    <n v="1"/>
    <s v="ANUAL "/>
    <n v="0"/>
    <n v="2168.48"/>
    <n v="0"/>
    <n v="0"/>
    <n v="0"/>
    <n v="0"/>
    <n v="0"/>
    <n v="0"/>
    <n v="0"/>
    <n v="0"/>
    <n v="0"/>
    <n v="0"/>
  </r>
  <r>
    <n v="146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0"/>
    <x v="39"/>
    <s v="Herramientas y Equipos menores"/>
    <n v="1701"/>
    <x v="0"/>
    <n v="0"/>
    <n v="0"/>
    <n v="856.72"/>
    <n v="1"/>
    <s v="ANUAL "/>
    <n v="0"/>
    <n v="856.72"/>
    <n v="0"/>
    <n v="0"/>
    <n v="0"/>
    <n v="0"/>
    <n v="0"/>
    <n v="0"/>
    <n v="0"/>
    <n v="0"/>
    <n v="0"/>
    <n v="0"/>
  </r>
  <r>
    <n v="147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Contratación de material publicitario para el proyecto “Caracterización de las problemáticas en torno a la calidad de los cuerpos hídricos de la Microcuenca de Chugchilán y su Relación con la Salud Territorial y los Paisajes Bioculturales"/>
    <s v="NUEVO"/>
    <x v="0"/>
    <x v="47"/>
    <s v="Edición, Impresión, Reproducción, Publicaciones, Suscripciones, Fotocopiado, Traducción, Empastado, Enmarcación,_x000a_Serigrafía, Fotografía, Carnetización, Filmación e Imágenes Satelitales"/>
    <n v="1701"/>
    <x v="0"/>
    <n v="0"/>
    <n v="0"/>
    <n v="1400"/>
    <n v="1"/>
    <s v="ANUAL "/>
    <n v="0"/>
    <n v="1400"/>
    <n v="0"/>
    <n v="0"/>
    <n v="0"/>
    <n v="0"/>
    <n v="0"/>
    <n v="0"/>
    <n v="0"/>
    <n v="0"/>
    <n v="0"/>
    <n v="0"/>
  </r>
  <r>
    <n v="148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equipos de audio y video para el proyecto de investigación “Análisis cualitativo del contexto de aprendizaje del estudiantado de la UINPIAW”"/>
    <s v="NUEVO"/>
    <x v="0"/>
    <x v="53"/>
    <s v="Equipos, Sistemas y Paquetes Informáticos"/>
    <n v="1701"/>
    <x v="0"/>
    <n v="0"/>
    <n v="0"/>
    <n v="1285"/>
    <n v="1"/>
    <s v="ANUAL "/>
    <n v="0"/>
    <n v="1285"/>
    <n v="0"/>
    <n v="0"/>
    <n v="0"/>
    <n v="0"/>
    <n v="0"/>
    <n v="0"/>
    <n v="0"/>
    <n v="0"/>
    <n v="0"/>
    <n v="0"/>
  </r>
  <r>
    <n v="149"/>
    <s v="2. Investigación"/>
    <s v="2. Aportar a la democratización de la creación, difusión y aplicación de conocimientos y saberes diversos. "/>
    <s v="OE2-E3"/>
    <s v="c4"/>
    <s v="sc6"/>
    <s v="c4 -I.25"/>
    <x v="2"/>
    <s v="No aplica"/>
    <s v="No aplica"/>
    <s v="Vicerrectorado de Gestión Comunitaria, Investigación y Vinculación con la Sociedad"/>
    <x v="10"/>
    <s v="Adquisición de equipos de audio y video para el proyecto de investigación “Análisis cualitativo del contexto de aprendizaje del estudiantado de la UINPIAW”"/>
    <s v="NUEVO"/>
    <x v="1"/>
    <x v="40"/>
    <s v="Maquinarias y Equipos"/>
    <n v="1701"/>
    <x v="0"/>
    <n v="0"/>
    <n v="0"/>
    <n v="128"/>
    <n v="1"/>
    <s v="ANUAL "/>
    <n v="0"/>
    <n v="128"/>
    <n v="0"/>
    <n v="0"/>
    <n v="0"/>
    <n v="0"/>
    <n v="0"/>
    <n v="0"/>
    <n v="0"/>
    <n v="0"/>
    <n v="0"/>
    <n v="0"/>
  </r>
  <r>
    <n v="150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0"/>
    <s v="Afiliaciones y pago de membresia a redes de investigación"/>
    <s v="NUEVO"/>
    <x v="0"/>
    <x v="51"/>
    <s v="Membresías"/>
    <n v="1701"/>
    <x v="0"/>
    <n v="0"/>
    <n v="0"/>
    <n v="6760"/>
    <n v="3"/>
    <s v="ANUAL "/>
    <n v="0"/>
    <n v="0"/>
    <n v="3000"/>
    <n v="0"/>
    <n v="0"/>
    <n v="3760"/>
    <n v="0"/>
    <m/>
    <n v="0"/>
    <n v="0"/>
    <n v="0"/>
    <n v="0"/>
  </r>
  <r>
    <n v="151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0"/>
    <s v="Contratación de servicios especializados para la publicación artículos de investigación que tributen al perfeccionamiento del proceso de enseñanza-aprendizaje de las carreras  de la Universidad Intercultural de las Nacionalidades y Pueblos Indígenas Amawtay Wasi"/>
    <s v="NUEVO"/>
    <x v="0"/>
    <x v="47"/>
    <s v="Edición,Impresión,Reproducción,Publicaciones,Suscripciones,Fotocopiado,Traducción,Empastado,Enmarcación,Serigrafía, Fotografía, Carnetización, Filmación e Imágenes Satelitales."/>
    <n v="1701"/>
    <x v="0"/>
    <n v="0"/>
    <n v="0"/>
    <n v="30000"/>
    <n v="2"/>
    <s v="ANUAL "/>
    <n v="0"/>
    <n v="30000"/>
    <n v="0"/>
    <n v="0"/>
    <n v="0"/>
    <n v="0"/>
    <n v="0"/>
    <n v="0"/>
    <n v="0"/>
    <n v="0"/>
    <n v="0"/>
    <n v="0"/>
  </r>
  <r>
    <n v="152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1"/>
    <s v="Contratación de servicio de una productora de sonido para producción de audiolibros"/>
    <s v="ARRASTRE"/>
    <x v="0"/>
    <x v="54"/>
    <s v="Servicios y Derechos en Producción y Programación de Radio y Televisión"/>
    <n v="1701"/>
    <x v="0"/>
    <n v="0"/>
    <n v="0"/>
    <n v="8600"/>
    <n v="1"/>
    <s v="ANUAL "/>
    <n v="8600"/>
    <n v="0"/>
    <n v="0"/>
    <n v="0"/>
    <n v="0"/>
    <n v="0"/>
    <n v="0"/>
    <n v="0"/>
    <n v="0"/>
    <n v="0"/>
    <n v="0"/>
    <n v="0"/>
  </r>
  <r>
    <n v="153"/>
    <s v="2. Investigación"/>
    <s v="2. Aportar a la democratización de la creación, difusión y aplicación de conocimientos y saberes diversos. "/>
    <s v="OE2-E3"/>
    <s v="c4"/>
    <s v="sc7"/>
    <s v="c4 -I.26"/>
    <x v="2"/>
    <s v="No aplica"/>
    <s v="No aplica"/>
    <s v="Vicerrectorado de Gestión Comunitaria, Investigación y Vinculación con la Sociedad"/>
    <x v="11"/>
    <s v="Suscripción de uso del sistema Open Monograph Press (OMP) y asignación de códigos DOI"/>
    <s v="NUEVO"/>
    <x v="0"/>
    <x v="19"/>
    <s v="Arrendamiento y Licencias de Uso de Paquetes Informáticos"/>
    <n v="1701"/>
    <x v="0"/>
    <n v="0"/>
    <n v="0"/>
    <n v="5000"/>
    <n v="1"/>
    <s v="ANUAL "/>
    <n v="833.33"/>
    <n v="833.33"/>
    <n v="833.33"/>
    <n v="833.33"/>
    <n v="833.33"/>
    <n v="833.35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">
  <r>
    <s v="BIENES Y SERVICIOS DE CONSUMO"/>
    <x v="0"/>
    <s v="Recursos Fiscales"/>
    <s v="Agua Potable"/>
    <n v="3750"/>
    <n v="0"/>
    <x v="0"/>
    <n v="0"/>
    <n v="0"/>
    <n v="0"/>
    <n v="0"/>
    <n v="3750"/>
    <n v="3750"/>
    <n v="0"/>
    <n v="0"/>
    <x v="0"/>
    <x v="0"/>
    <x v="0"/>
    <x v="0"/>
  </r>
  <r>
    <s v="BIENES Y SERVICIOS DE CONSUMO"/>
    <x v="0"/>
    <s v="Recursos Fiscales"/>
    <s v="Vehiculos (Servicio para Mantenimiento y Reparacion)"/>
    <n v="6000"/>
    <n v="0"/>
    <x v="1"/>
    <n v="0"/>
    <n v="0"/>
    <n v="0"/>
    <n v="0"/>
    <n v="6000"/>
    <n v="6000"/>
    <n v="0"/>
    <n v="0"/>
    <x v="0"/>
    <x v="0"/>
    <x v="0"/>
    <x v="1"/>
  </r>
  <r>
    <s v="BIENES Y SERVICIOS DE CONSUMO"/>
    <x v="0"/>
    <s v="Recursos Fiscales"/>
    <s v="Consultoria Asesoria e Investigacion Especializada"/>
    <n v="3000"/>
    <n v="0"/>
    <x v="2"/>
    <n v="0"/>
    <n v="0"/>
    <n v="0"/>
    <n v="0"/>
    <n v="3000"/>
    <n v="3000"/>
    <n v="0"/>
    <n v="0"/>
    <x v="0"/>
    <x v="0"/>
    <x v="0"/>
    <x v="2"/>
  </r>
  <r>
    <s v="BIENES Y SERVICIOS DE CONSUMO"/>
    <x v="0"/>
    <s v="Recursos Fiscales"/>
    <s v="Capacitacion a Servidores Publicos"/>
    <n v="3000"/>
    <n v="0"/>
    <x v="2"/>
    <n v="0"/>
    <n v="0"/>
    <n v="0"/>
    <n v="0"/>
    <n v="3000"/>
    <n v="3000"/>
    <n v="0"/>
    <n v="0"/>
    <x v="0"/>
    <x v="0"/>
    <x v="0"/>
    <x v="3"/>
  </r>
  <r>
    <s v="BIENES Y SERVICIOS DE CONSUMO"/>
    <x v="0"/>
    <s v="Recursos Fiscales"/>
    <s v="Alimentos y Bebidas"/>
    <n v="1000"/>
    <n v="0"/>
    <x v="3"/>
    <n v="0"/>
    <n v="0"/>
    <n v="0"/>
    <n v="0"/>
    <n v="1000"/>
    <n v="1000"/>
    <n v="0"/>
    <n v="0"/>
    <x v="0"/>
    <x v="0"/>
    <x v="0"/>
    <x v="4"/>
  </r>
  <r>
    <s v="BIENES Y SERVICIOS DE CONSUMO"/>
    <x v="1"/>
    <s v="Recursos Fiscales"/>
    <s v="Mobiliario"/>
    <n v="100"/>
    <n v="0"/>
    <x v="4"/>
    <n v="0"/>
    <n v="0"/>
    <n v="0"/>
    <n v="0"/>
    <n v="100"/>
    <n v="100"/>
    <n v="0"/>
    <n v="0"/>
    <x v="0"/>
    <x v="1"/>
    <x v="0"/>
    <x v="5"/>
  </r>
  <r>
    <s v="BIENES Y SERVICIOS DE CONSUMO"/>
    <x v="2"/>
    <s v="Recursos Fiscales generados por las Instituciones"/>
    <s v="Materiales de Impresion Fotografia Reproduccion y Publicaciones"/>
    <n v="10000"/>
    <n v="0"/>
    <x v="5"/>
    <n v="0"/>
    <n v="0"/>
    <n v="0"/>
    <n v="0"/>
    <n v="10000"/>
    <n v="10000"/>
    <n v="0"/>
    <n v="0"/>
    <x v="0"/>
    <x v="2"/>
    <x v="1"/>
    <x v="6"/>
  </r>
  <r>
    <s v="EGRESOS EN PERSONAL"/>
    <x v="0"/>
    <s v="Recursos Provenientes de Preasignaciones"/>
    <s v="Aporte Patronal"/>
    <n v="22381"/>
    <n v="0"/>
    <x v="6"/>
    <n v="0"/>
    <n v="0"/>
    <n v="0"/>
    <n v="0"/>
    <n v="22381"/>
    <n v="22381"/>
    <n v="0"/>
    <n v="0"/>
    <x v="1"/>
    <x v="0"/>
    <x v="2"/>
    <x v="7"/>
  </r>
  <r>
    <s v="EGRESOS EN PERSONAL"/>
    <x v="1"/>
    <s v="Recursos Provenientes de Preasignaciones"/>
    <s v="Fondo de Reserva"/>
    <n v="348913"/>
    <n v="0"/>
    <x v="7"/>
    <n v="0"/>
    <n v="0"/>
    <n v="0"/>
    <n v="0"/>
    <n v="348913"/>
    <n v="348913"/>
    <n v="0"/>
    <n v="0"/>
    <x v="1"/>
    <x v="1"/>
    <x v="2"/>
    <x v="8"/>
  </r>
  <r>
    <s v="BIENES Y SERVICIOS DE CONSUMO"/>
    <x v="0"/>
    <s v="Recursos Fiscales"/>
    <s v="Difusion Informacion y Publicidad"/>
    <n v="2000"/>
    <n v="0"/>
    <x v="8"/>
    <n v="0"/>
    <n v="0"/>
    <n v="0"/>
    <n v="0"/>
    <n v="2000"/>
    <n v="2000"/>
    <n v="0"/>
    <n v="0"/>
    <x v="0"/>
    <x v="0"/>
    <x v="0"/>
    <x v="9"/>
  </r>
  <r>
    <s v="BIENES Y SERVICIOS DE CONSUMO"/>
    <x v="0"/>
    <s v="Recursos Fiscales"/>
    <s v="Viaticos y Subsistencias en el Exterior"/>
    <n v="5000"/>
    <n v="0"/>
    <x v="9"/>
    <n v="0"/>
    <n v="0"/>
    <n v="0"/>
    <n v="0"/>
    <n v="5000"/>
    <n v="5000"/>
    <n v="0"/>
    <n v="0"/>
    <x v="0"/>
    <x v="0"/>
    <x v="0"/>
    <x v="10"/>
  </r>
  <r>
    <s v="BIENES Y SERVICIOS DE CONSUMO"/>
    <x v="0"/>
    <s v="Recursos Fiscales"/>
    <s v="Mobiliarios (Instalacion Mantenimiento y Reparacion)"/>
    <n v="1500"/>
    <n v="0"/>
    <x v="10"/>
    <n v="0"/>
    <n v="0"/>
    <n v="0"/>
    <n v="0"/>
    <n v="1500"/>
    <n v="1500"/>
    <n v="0"/>
    <n v="0"/>
    <x v="0"/>
    <x v="0"/>
    <x v="0"/>
    <x v="11"/>
  </r>
  <r>
    <s v="BIENES Y SERVICIOS DE CONSUMO"/>
    <x v="0"/>
    <s v="Recursos Fiscales"/>
    <s v="Maquinarias y Equipos (Instalacion Mantenimiento y Reparacion)"/>
    <n v="6000"/>
    <n v="0"/>
    <x v="1"/>
    <n v="0"/>
    <n v="0"/>
    <n v="0"/>
    <n v="0"/>
    <n v="6000"/>
    <n v="6000"/>
    <n v="0"/>
    <n v="0"/>
    <x v="0"/>
    <x v="0"/>
    <x v="0"/>
    <x v="12"/>
  </r>
  <r>
    <s v="BIENES Y SERVICIOS DE CONSUMO"/>
    <x v="2"/>
    <s v="Recursos Fiscales"/>
    <s v="Edicion Impresion Reproduccion Publicaciones Suscripciones Fotocopiado Traduccion Empastado Enmarcacion Serigrafia Fotografia Carnetizacion Filmacion e Imagenes Satelitales"/>
    <n v="5000"/>
    <n v="0"/>
    <x v="9"/>
    <n v="0"/>
    <n v="0"/>
    <n v="0"/>
    <n v="0"/>
    <n v="5000"/>
    <n v="5000"/>
    <n v="0"/>
    <n v="0"/>
    <x v="0"/>
    <x v="2"/>
    <x v="0"/>
    <x v="13"/>
  </r>
  <r>
    <s v="BIENES Y SERVICIOS DE CONSUMO"/>
    <x v="2"/>
    <s v="Recursos Fiscales"/>
    <s v="Arrendamiento y Licencias de Uso de Paquetes Informaticos"/>
    <n v="500"/>
    <n v="0"/>
    <x v="11"/>
    <n v="0"/>
    <n v="0"/>
    <n v="0"/>
    <n v="0"/>
    <n v="500"/>
    <n v="500"/>
    <n v="0"/>
    <n v="0"/>
    <x v="0"/>
    <x v="2"/>
    <x v="0"/>
    <x v="14"/>
  </r>
  <r>
    <s v="BIENES Y SERVICIOS DE CONSUMO"/>
    <x v="2"/>
    <s v="Recursos Fiscales"/>
    <s v="Insumos Materiales Suministros y bienes para Investigacion"/>
    <n v="1500"/>
    <n v="0"/>
    <x v="10"/>
    <n v="0"/>
    <n v="0"/>
    <n v="0"/>
    <n v="0"/>
    <n v="1500"/>
    <n v="1500"/>
    <n v="0"/>
    <n v="0"/>
    <x v="0"/>
    <x v="2"/>
    <x v="0"/>
    <x v="15"/>
  </r>
  <r>
    <s v="BIENES Y SERVICIOS DE CONSUMO"/>
    <x v="0"/>
    <s v="Recursos Fiscales generados por las Instituciones"/>
    <s v="Combustibles"/>
    <n v="530"/>
    <n v="0"/>
    <x v="12"/>
    <n v="0"/>
    <n v="0"/>
    <n v="0"/>
    <n v="0"/>
    <n v="530"/>
    <n v="530"/>
    <n v="0"/>
    <n v="0"/>
    <x v="0"/>
    <x v="0"/>
    <x v="1"/>
    <x v="16"/>
  </r>
  <r>
    <s v="EGRESOS EN PERSONAL"/>
    <x v="1"/>
    <s v="Recursos Provenientes de Preasignaciones"/>
    <s v="Decimo Cuarto Sueldo"/>
    <n v="114680"/>
    <n v="0"/>
    <x v="13"/>
    <n v="0"/>
    <n v="0"/>
    <n v="0"/>
    <n v="0"/>
    <n v="114680"/>
    <n v="114680"/>
    <n v="0"/>
    <n v="0"/>
    <x v="1"/>
    <x v="1"/>
    <x v="2"/>
    <x v="17"/>
  </r>
  <r>
    <s v="BIENES Y SERVICIOS DE CONSUMO"/>
    <x v="0"/>
    <s v="Recursos Fiscales"/>
    <s v="Viaticos y Subsistencias en el Interior"/>
    <n v="1500"/>
    <n v="0"/>
    <x v="10"/>
    <n v="0"/>
    <n v="0"/>
    <n v="0"/>
    <n v="0"/>
    <n v="1500"/>
    <n v="1500"/>
    <n v="0"/>
    <n v="0"/>
    <x v="0"/>
    <x v="0"/>
    <x v="0"/>
    <x v="18"/>
  </r>
  <r>
    <s v="BIENES Y SERVICIOS DE CONSUMO"/>
    <x v="0"/>
    <s v="Recursos Fiscales"/>
    <s v="Insumos Materiales y Suministros para Construccion Electricidad Plomeria Carpinteria Senalizacion Vial Navegacion Contra Incendios y placas"/>
    <n v="1000"/>
    <n v="0"/>
    <x v="3"/>
    <n v="0"/>
    <n v="0"/>
    <n v="0"/>
    <n v="0"/>
    <n v="1000"/>
    <n v="1000"/>
    <n v="0"/>
    <n v="0"/>
    <x v="0"/>
    <x v="0"/>
    <x v="0"/>
    <x v="19"/>
  </r>
  <r>
    <s v="BIENES Y SERVICIOS DE CONSUMO"/>
    <x v="2"/>
    <s v="Recursos Fiscales"/>
    <s v="Materiales de Impresion Fotografia Reproduccion y Publicaciones"/>
    <n v="1500"/>
    <n v="0"/>
    <x v="10"/>
    <n v="0"/>
    <n v="0"/>
    <n v="0"/>
    <n v="0"/>
    <n v="1500"/>
    <n v="1500"/>
    <n v="0"/>
    <n v="0"/>
    <x v="0"/>
    <x v="2"/>
    <x v="0"/>
    <x v="6"/>
  </r>
  <r>
    <s v="OTROS EGRESOS CORRIENTES"/>
    <x v="0"/>
    <s v="Recursos Fiscales"/>
    <s v="Tasas Generales Impuestos Contribuciones Permisos Licencias y Patentes"/>
    <n v="3000"/>
    <n v="0"/>
    <x v="2"/>
    <n v="0"/>
    <n v="0"/>
    <n v="0"/>
    <n v="0"/>
    <n v="3000"/>
    <n v="3000"/>
    <n v="0"/>
    <n v="0"/>
    <x v="2"/>
    <x v="0"/>
    <x v="0"/>
    <x v="20"/>
  </r>
  <r>
    <s v="EGRESOS EN PERSONAL"/>
    <x v="0"/>
    <s v="Recursos Provenientes de Preasignaciones"/>
    <s v="Remuneraciones Unificadas"/>
    <n v="72720"/>
    <n v="0"/>
    <x v="14"/>
    <n v="0"/>
    <n v="0"/>
    <n v="0"/>
    <n v="0"/>
    <n v="72720"/>
    <n v="72720"/>
    <n v="0"/>
    <n v="0"/>
    <x v="1"/>
    <x v="0"/>
    <x v="2"/>
    <x v="21"/>
  </r>
  <r>
    <s v="EGRESOS EN PERSONAL"/>
    <x v="0"/>
    <s v="Recursos Provenientes de Preasignaciones"/>
    <s v="Salarios Unificados"/>
    <n v="33036.720000000001"/>
    <n v="0"/>
    <x v="15"/>
    <n v="0"/>
    <n v="0"/>
    <n v="0"/>
    <n v="0"/>
    <n v="33036.720000000001"/>
    <n v="33036.720000000001"/>
    <n v="0"/>
    <n v="0"/>
    <x v="1"/>
    <x v="0"/>
    <x v="2"/>
    <x v="22"/>
  </r>
  <r>
    <s v="BIENES Y SERVICIOS DE CONSUMO"/>
    <x v="0"/>
    <s v="Recursos Fiscales"/>
    <s v="Telecomunicaciones"/>
    <n v="11875"/>
    <n v="0"/>
    <x v="16"/>
    <n v="0"/>
    <n v="0"/>
    <n v="0"/>
    <n v="0"/>
    <n v="11875"/>
    <n v="11875"/>
    <n v="0"/>
    <n v="0"/>
    <x v="0"/>
    <x v="0"/>
    <x v="0"/>
    <x v="23"/>
  </r>
  <r>
    <s v="BIENES Y SERVICIOS DE CONSUMO"/>
    <x v="0"/>
    <s v="Recursos Fiscales"/>
    <s v="Combustibles"/>
    <n v="1500"/>
    <n v="0"/>
    <x v="10"/>
    <n v="0"/>
    <n v="0"/>
    <n v="0"/>
    <n v="0"/>
    <n v="1500"/>
    <n v="1500"/>
    <n v="0"/>
    <n v="0"/>
    <x v="0"/>
    <x v="0"/>
    <x v="0"/>
    <x v="16"/>
  </r>
  <r>
    <s v="BIENES Y SERVICIOS DE CONSUMO"/>
    <x v="0"/>
    <s v="Recursos Fiscales"/>
    <s v="Edificios Locales y Residencias Parqueaderos Casilleros Judiciales y Bancarios (Arrendamiento)"/>
    <n v="3000"/>
    <n v="0"/>
    <x v="2"/>
    <n v="0"/>
    <n v="0"/>
    <n v="0"/>
    <n v="0"/>
    <n v="3000"/>
    <n v="3000"/>
    <n v="0"/>
    <n v="0"/>
    <x v="0"/>
    <x v="0"/>
    <x v="0"/>
    <x v="24"/>
  </r>
  <r>
    <s v="BIENES Y SERVICIOS DE CONSUMO"/>
    <x v="0"/>
    <s v="Recursos Fiscales"/>
    <s v="Vestuario Lenceria Prendas de Proteccion Insumos y Accesorios para uniformes del personal de Proteccion Vigilancia y Seguridad"/>
    <n v="800"/>
    <n v="0"/>
    <x v="17"/>
    <n v="0"/>
    <n v="0"/>
    <n v="0"/>
    <n v="0"/>
    <n v="800"/>
    <n v="800"/>
    <n v="0"/>
    <n v="0"/>
    <x v="0"/>
    <x v="0"/>
    <x v="0"/>
    <x v="25"/>
  </r>
  <r>
    <s v="BIENES Y SERVICIOS DE CONSUMO"/>
    <x v="0"/>
    <s v="Recursos Fiscales"/>
    <s v="Materiales de Oficina"/>
    <n v="4000"/>
    <n v="0"/>
    <x v="18"/>
    <n v="0"/>
    <n v="0"/>
    <n v="0"/>
    <n v="0"/>
    <n v="4000"/>
    <n v="4000"/>
    <n v="0"/>
    <n v="0"/>
    <x v="0"/>
    <x v="0"/>
    <x v="0"/>
    <x v="26"/>
  </r>
  <r>
    <s v="BIENES Y SERVICIOS DE CONSUMO"/>
    <x v="0"/>
    <s v="Recursos Fiscales"/>
    <s v="Repuestos y Accesorios"/>
    <n v="2000"/>
    <n v="0"/>
    <x v="8"/>
    <n v="0"/>
    <n v="0"/>
    <n v="0"/>
    <n v="0"/>
    <n v="2000"/>
    <n v="2000"/>
    <n v="0"/>
    <n v="0"/>
    <x v="0"/>
    <x v="0"/>
    <x v="0"/>
    <x v="27"/>
  </r>
  <r>
    <s v="BIENES Y SERVICIOS DE CONSUMO"/>
    <x v="1"/>
    <s v="Recursos Fiscales"/>
    <s v="Alimentos y Bebidas"/>
    <n v="1200"/>
    <n v="0"/>
    <x v="19"/>
    <n v="0"/>
    <n v="0"/>
    <n v="0"/>
    <n v="0"/>
    <n v="1200"/>
    <n v="1200"/>
    <n v="0"/>
    <n v="0"/>
    <x v="0"/>
    <x v="1"/>
    <x v="0"/>
    <x v="4"/>
  </r>
  <r>
    <s v="OTROS EGRESOS CORRIENTES"/>
    <x v="0"/>
    <s v="Recursos Fiscales"/>
    <s v="Seguros"/>
    <n v="90077.119999999995"/>
    <n v="0"/>
    <x v="20"/>
    <n v="0"/>
    <n v="0"/>
    <n v="0"/>
    <n v="0"/>
    <n v="90077.119999999995"/>
    <n v="90077.119999999995"/>
    <n v="0"/>
    <n v="0"/>
    <x v="2"/>
    <x v="0"/>
    <x v="0"/>
    <x v="28"/>
  </r>
  <r>
    <s v="EGRESOS EN PERSONAL"/>
    <x v="0"/>
    <s v="Recursos Provenientes de Preasignaciones"/>
    <s v="Decimo Tercer Sueldo"/>
    <n v="18614.060000000001"/>
    <n v="0"/>
    <x v="21"/>
    <n v="0"/>
    <n v="0"/>
    <n v="0"/>
    <n v="0"/>
    <n v="18614.060000000001"/>
    <n v="18614.060000000001"/>
    <n v="0"/>
    <n v="0"/>
    <x v="1"/>
    <x v="0"/>
    <x v="2"/>
    <x v="29"/>
  </r>
  <r>
    <s v="EGRESOS EN PERSONAL"/>
    <x v="1"/>
    <s v="Recursos Provenientes de Preasignaciones"/>
    <s v="Decimo Tercer Sueldo"/>
    <n v="348913"/>
    <n v="0"/>
    <x v="7"/>
    <n v="0"/>
    <n v="0"/>
    <n v="0"/>
    <n v="0"/>
    <n v="348913"/>
    <n v="348913"/>
    <n v="0"/>
    <n v="0"/>
    <x v="1"/>
    <x v="1"/>
    <x v="2"/>
    <x v="29"/>
  </r>
  <r>
    <s v="EGRESOS EN PERSONAL"/>
    <x v="1"/>
    <s v="Recursos Provenientes de Preasignaciones"/>
    <s v="Subrogacion"/>
    <n v="7319.29"/>
    <n v="0"/>
    <x v="22"/>
    <n v="0"/>
    <n v="0"/>
    <n v="0"/>
    <n v="0"/>
    <n v="7319.29"/>
    <n v="7319.29"/>
    <n v="0"/>
    <n v="0"/>
    <x v="1"/>
    <x v="1"/>
    <x v="2"/>
    <x v="30"/>
  </r>
  <r>
    <s v="EGRESOS EN PERSONAL"/>
    <x v="1"/>
    <s v="Recursos Provenientes de Preasignaciones"/>
    <s v="Aporte Patronal"/>
    <n v="389354.93"/>
    <n v="0"/>
    <x v="23"/>
    <n v="0"/>
    <n v="0"/>
    <n v="0"/>
    <n v="0"/>
    <n v="389354.93"/>
    <n v="389354.93"/>
    <n v="0"/>
    <n v="0"/>
    <x v="1"/>
    <x v="1"/>
    <x v="2"/>
    <x v="7"/>
  </r>
  <r>
    <s v="BIENES Y SERVICIOS DE CONSUMO"/>
    <x v="0"/>
    <s v="Recursos Fiscales"/>
    <s v="Arrendamiento y Licencias de Uso de Paquetes Informaticos"/>
    <n v="16500"/>
    <n v="0"/>
    <x v="24"/>
    <n v="0"/>
    <n v="0"/>
    <n v="0"/>
    <n v="0"/>
    <n v="16500"/>
    <n v="16500"/>
    <n v="0"/>
    <n v="0"/>
    <x v="0"/>
    <x v="0"/>
    <x v="0"/>
    <x v="14"/>
  </r>
  <r>
    <s v="BIENES Y SERVICIOS DE CONSUMO"/>
    <x v="1"/>
    <s v="Recursos Fiscales"/>
    <s v="Arrendamiento y Licencias de Uso de Paquetes Informaticos"/>
    <n v="15281"/>
    <n v="0"/>
    <x v="25"/>
    <n v="0"/>
    <n v="0"/>
    <n v="0"/>
    <n v="0"/>
    <n v="15281"/>
    <n v="15281"/>
    <n v="0"/>
    <n v="0"/>
    <x v="0"/>
    <x v="1"/>
    <x v="0"/>
    <x v="14"/>
  </r>
  <r>
    <s v="BIENES Y SERVICIOS DE CONSUMO"/>
    <x v="2"/>
    <s v="Recursos Fiscales"/>
    <s v="Eventos Publicos Promocionales"/>
    <n v="1500"/>
    <n v="0"/>
    <x v="10"/>
    <n v="0"/>
    <n v="0"/>
    <n v="0"/>
    <n v="0"/>
    <n v="1500"/>
    <n v="1500"/>
    <n v="0"/>
    <n v="0"/>
    <x v="0"/>
    <x v="2"/>
    <x v="0"/>
    <x v="31"/>
  </r>
  <r>
    <s v="OTROS EGRESOS CORRIENTES"/>
    <x v="1"/>
    <s v="Recursos Fiscales"/>
    <s v="Seguros"/>
    <n v="1701.01"/>
    <n v="0"/>
    <x v="26"/>
    <n v="0"/>
    <n v="0"/>
    <n v="0"/>
    <n v="0"/>
    <n v="1701.01"/>
    <n v="1701.01"/>
    <n v="0"/>
    <n v="0"/>
    <x v="2"/>
    <x v="1"/>
    <x v="0"/>
    <x v="28"/>
  </r>
  <r>
    <s v="TRANSFERENCIAS O DONACIONES CORRIENTES"/>
    <x v="1"/>
    <s v="Recursos Fiscales"/>
    <s v="Becas y Ayudas Economicas"/>
    <n v="190000"/>
    <n v="0"/>
    <x v="27"/>
    <n v="0"/>
    <n v="0"/>
    <n v="0"/>
    <n v="0"/>
    <n v="190000"/>
    <n v="190000"/>
    <n v="0"/>
    <n v="0"/>
    <x v="3"/>
    <x v="1"/>
    <x v="0"/>
    <x v="32"/>
  </r>
  <r>
    <s v="BIENES Y SERVICIOS DE CONSUMO"/>
    <x v="2"/>
    <s v="Recursos Fiscales generados por las Instituciones"/>
    <s v="Fletes y Maniobras"/>
    <n v="1500"/>
    <n v="0"/>
    <x v="10"/>
    <n v="0"/>
    <n v="0"/>
    <n v="0"/>
    <n v="0"/>
    <n v="1500"/>
    <n v="1500"/>
    <n v="0"/>
    <n v="0"/>
    <x v="0"/>
    <x v="2"/>
    <x v="1"/>
    <x v="33"/>
  </r>
  <r>
    <s v="BIENES Y SERVICIOS PARA INVERSION"/>
    <x v="2"/>
    <s v="Asistencia Tecnica y Donaciones"/>
    <s v="Honorarios por Contratos Civiles de Servicios"/>
    <n v="154700"/>
    <n v="0"/>
    <x v="28"/>
    <n v="0"/>
    <n v="0"/>
    <n v="0"/>
    <n v="0"/>
    <n v="154700"/>
    <n v="154700"/>
    <n v="0"/>
    <n v="0"/>
    <x v="4"/>
    <x v="2"/>
    <x v="3"/>
    <x v="34"/>
  </r>
  <r>
    <s v="BIENES Y SERVICIOS DE CONSUMO"/>
    <x v="0"/>
    <s v="Recursos Fiscales"/>
    <s v="Energia Electrica"/>
    <n v="2600"/>
    <n v="0"/>
    <x v="29"/>
    <n v="0"/>
    <n v="0"/>
    <n v="0"/>
    <n v="0"/>
    <n v="2600"/>
    <n v="2600"/>
    <n v="0"/>
    <n v="0"/>
    <x v="0"/>
    <x v="0"/>
    <x v="0"/>
    <x v="35"/>
  </r>
  <r>
    <s v="BIENES Y SERVICIOS DE CONSUMO"/>
    <x v="0"/>
    <s v="Recursos Fiscales"/>
    <s v="Almacenamiento Embalaje Desembalaje Envase Desenvase y Recarga de Extintores"/>
    <n v="600"/>
    <n v="0"/>
    <x v="30"/>
    <n v="0"/>
    <n v="0"/>
    <n v="0"/>
    <n v="0"/>
    <n v="600"/>
    <n v="600"/>
    <n v="0"/>
    <n v="0"/>
    <x v="0"/>
    <x v="0"/>
    <x v="0"/>
    <x v="36"/>
  </r>
  <r>
    <s v="BIENES Y SERVICIOS DE CONSUMO"/>
    <x v="0"/>
    <s v="Recursos Fiscales"/>
    <s v="Servicio de Guarderia"/>
    <n v="2000"/>
    <n v="0"/>
    <x v="8"/>
    <n v="0"/>
    <n v="0"/>
    <n v="0"/>
    <n v="0"/>
    <n v="2000"/>
    <n v="2000"/>
    <n v="0"/>
    <n v="0"/>
    <x v="0"/>
    <x v="0"/>
    <x v="0"/>
    <x v="37"/>
  </r>
  <r>
    <s v="BIENES Y SERVICIOS DE CONSUMO"/>
    <x v="0"/>
    <s v="Recursos Fiscales"/>
    <s v="Pasajes al Interior"/>
    <n v="1500"/>
    <n v="0"/>
    <x v="10"/>
    <n v="0"/>
    <n v="0"/>
    <n v="0"/>
    <n v="0"/>
    <n v="1500"/>
    <n v="1500"/>
    <n v="0"/>
    <n v="0"/>
    <x v="0"/>
    <x v="0"/>
    <x v="0"/>
    <x v="38"/>
  </r>
  <r>
    <s v="BIENES Y SERVICIOS DE CONSUMO"/>
    <x v="0"/>
    <s v="Recursos Fiscales"/>
    <s v="Pasajes al Exterior"/>
    <n v="1500"/>
    <n v="0"/>
    <x v="10"/>
    <n v="0"/>
    <n v="0"/>
    <n v="0"/>
    <n v="0"/>
    <n v="1500"/>
    <n v="1500"/>
    <n v="0"/>
    <n v="0"/>
    <x v="0"/>
    <x v="0"/>
    <x v="0"/>
    <x v="39"/>
  </r>
  <r>
    <s v="BIENES Y SERVICIOS DE CONSUMO"/>
    <x v="0"/>
    <s v="Recursos Fiscales"/>
    <s v="Materiales de Aseo"/>
    <n v="2000"/>
    <n v="0"/>
    <x v="8"/>
    <n v="0"/>
    <n v="0"/>
    <n v="0"/>
    <n v="0"/>
    <n v="2000"/>
    <n v="2000"/>
    <n v="0"/>
    <n v="0"/>
    <x v="0"/>
    <x v="0"/>
    <x v="0"/>
    <x v="40"/>
  </r>
  <r>
    <s v="BIENES Y SERVICIOS DE CONSUMO"/>
    <x v="0"/>
    <s v="Recursos Fiscales"/>
    <s v="Medicamentos"/>
    <n v="1993.06"/>
    <n v="0"/>
    <x v="31"/>
    <n v="0"/>
    <n v="0"/>
    <n v="0"/>
    <n v="0"/>
    <n v="1993.06"/>
    <n v="1993.06"/>
    <n v="0"/>
    <n v="0"/>
    <x v="0"/>
    <x v="0"/>
    <x v="0"/>
    <x v="41"/>
  </r>
  <r>
    <s v="BIENES Y SERVICIOS DE CONSUMO"/>
    <x v="1"/>
    <s v="Recursos Fiscales"/>
    <s v="Bienes Artisticos Culturales Deportivos y Simbolos Patrios"/>
    <n v="2500"/>
    <n v="0"/>
    <x v="32"/>
    <n v="0"/>
    <n v="0"/>
    <n v="0"/>
    <n v="0"/>
    <n v="2500"/>
    <n v="2500"/>
    <n v="0"/>
    <n v="0"/>
    <x v="0"/>
    <x v="1"/>
    <x v="0"/>
    <x v="42"/>
  </r>
  <r>
    <s v="OTROS EGRESOS CORRIENTES"/>
    <x v="0"/>
    <s v="Recursos Fiscales"/>
    <s v="Costas Judiciales Tramites Notariales Legalizacion de Documentos y Arreglos Extrajudiciales"/>
    <n v="1300"/>
    <n v="0"/>
    <x v="33"/>
    <n v="0"/>
    <n v="0"/>
    <n v="0"/>
    <n v="0"/>
    <n v="1300"/>
    <n v="1300"/>
    <n v="0"/>
    <n v="0"/>
    <x v="2"/>
    <x v="0"/>
    <x v="0"/>
    <x v="43"/>
  </r>
  <r>
    <s v="BIENES Y SERVICIOS DE CONSUMO"/>
    <x v="0"/>
    <s v="Recursos Fiscales generados por las Instituciones"/>
    <s v="Pasajes al Interior"/>
    <n v="160"/>
    <n v="0"/>
    <x v="34"/>
    <n v="0"/>
    <n v="0"/>
    <n v="0"/>
    <n v="0"/>
    <n v="160"/>
    <n v="160"/>
    <n v="0"/>
    <n v="0"/>
    <x v="0"/>
    <x v="0"/>
    <x v="1"/>
    <x v="38"/>
  </r>
  <r>
    <s v="EGRESOS EN PERSONAL"/>
    <x v="1"/>
    <s v="Recursos Provenientes de Preasignaciones"/>
    <s v="Servicios Personales por Contrato de Docentes del Magisterio y Docentes e Investigadores Universitarios"/>
    <n v="154431.57999999999"/>
    <n v="0"/>
    <x v="35"/>
    <n v="0"/>
    <n v="0"/>
    <n v="0"/>
    <n v="0"/>
    <n v="154431.57999999999"/>
    <n v="154431.57999999999"/>
    <n v="0"/>
    <n v="0"/>
    <x v="1"/>
    <x v="1"/>
    <x v="2"/>
    <x v="44"/>
  </r>
  <r>
    <s v="EGRESOS EN PERSONAL"/>
    <x v="1"/>
    <s v="Recursos Fiscales"/>
    <s v="Servicios Personales por Contrato de Docentes del Magisterio y Docentes e Investigadores Universitarios"/>
    <n v="737973.5"/>
    <n v="0"/>
    <x v="36"/>
    <n v="0"/>
    <n v="0"/>
    <n v="0"/>
    <n v="0"/>
    <n v="737973.5"/>
    <n v="737973.5"/>
    <n v="0"/>
    <n v="0"/>
    <x v="1"/>
    <x v="1"/>
    <x v="0"/>
    <x v="44"/>
  </r>
  <r>
    <s v="BIENES Y SERVICIOS DE CONSUMO"/>
    <x v="0"/>
    <s v="Recursos Fiscales"/>
    <s v="Edicion Impresion Reproduccion Publicaciones Suscripciones Fotocopiado Traduccion Empastado Enmarcacion Serigrafia Fotografia Carnetizacion Filmacion e Imagenes Satelitales"/>
    <n v="3700"/>
    <n v="0"/>
    <x v="37"/>
    <n v="0"/>
    <n v="0"/>
    <n v="0"/>
    <n v="0"/>
    <n v="3700"/>
    <n v="3700"/>
    <n v="0"/>
    <n v="0"/>
    <x v="0"/>
    <x v="0"/>
    <x v="0"/>
    <x v="13"/>
  </r>
  <r>
    <s v="BIENES Y SERVICIOS DE CONSUMO"/>
    <x v="0"/>
    <s v="Recursos Fiscales"/>
    <s v="Mantenimiento y Reparacion de Equipos y Sistemas Informaticos"/>
    <n v="8800"/>
    <n v="0"/>
    <x v="38"/>
    <n v="0"/>
    <n v="0"/>
    <n v="0"/>
    <n v="0"/>
    <n v="8800"/>
    <n v="8800"/>
    <n v="0"/>
    <n v="0"/>
    <x v="0"/>
    <x v="0"/>
    <x v="0"/>
    <x v="45"/>
  </r>
  <r>
    <s v="BIENES Y SERVICIOS DE CONSUMO"/>
    <x v="2"/>
    <s v="Recursos Fiscales"/>
    <s v="Honorarios por Contratos Civiles de Servicios"/>
    <n v="260312.81"/>
    <n v="0"/>
    <x v="39"/>
    <n v="0"/>
    <n v="0"/>
    <n v="0"/>
    <n v="0"/>
    <n v="260312.81"/>
    <n v="260312.81"/>
    <n v="0"/>
    <n v="0"/>
    <x v="0"/>
    <x v="2"/>
    <x v="0"/>
    <x v="46"/>
  </r>
  <r>
    <s v="BIENES Y SERVICIOS DE CONSUMO"/>
    <x v="2"/>
    <s v="Recursos Fiscales"/>
    <s v="Membrecias"/>
    <n v="2400"/>
    <n v="0"/>
    <x v="40"/>
    <n v="0"/>
    <n v="0"/>
    <n v="0"/>
    <n v="0"/>
    <n v="2400"/>
    <n v="2400"/>
    <n v="0"/>
    <n v="0"/>
    <x v="0"/>
    <x v="2"/>
    <x v="0"/>
    <x v="47"/>
  </r>
  <r>
    <s v="BIENES Y SERVICIOS DE CONSUMO"/>
    <x v="0"/>
    <s v="Recursos Fiscales"/>
    <s v="Servicio de Seguridad y Vigilancia"/>
    <n v="2500"/>
    <n v="0"/>
    <x v="32"/>
    <n v="0"/>
    <n v="0"/>
    <n v="0"/>
    <n v="0"/>
    <n v="2500"/>
    <n v="2500"/>
    <n v="0"/>
    <n v="0"/>
    <x v="0"/>
    <x v="0"/>
    <x v="0"/>
    <x v="48"/>
  </r>
  <r>
    <s v="BIENES Y SERVICIOS DE CONSUMO"/>
    <x v="0"/>
    <s v="Recursos Fiscales"/>
    <s v="Servicios de Aseo Lavado de Vestimenta de Trabajo Fumigacion Desinfeccion Limpieza de Instalaciones manejo de desechos contaminados recuperacion y clasificacion de materiales reciclables"/>
    <n v="3200"/>
    <n v="0"/>
    <x v="41"/>
    <n v="0"/>
    <n v="0"/>
    <n v="0"/>
    <n v="0"/>
    <n v="3200"/>
    <n v="3200"/>
    <n v="0"/>
    <n v="0"/>
    <x v="0"/>
    <x v="0"/>
    <x v="0"/>
    <x v="49"/>
  </r>
  <r>
    <s v="BIENES Y SERVICIOS DE CONSUMO"/>
    <x v="0"/>
    <s v="Recursos Fiscales"/>
    <s v="Servicios Medicos Hospitalarios y Complementarios"/>
    <n v="2000"/>
    <n v="0"/>
    <x v="8"/>
    <n v="0"/>
    <n v="0"/>
    <n v="0"/>
    <n v="0"/>
    <n v="2000"/>
    <n v="2000"/>
    <n v="0"/>
    <n v="0"/>
    <x v="0"/>
    <x v="0"/>
    <x v="0"/>
    <x v="50"/>
  </r>
  <r>
    <s v="BIENES Y SERVICIOS DE CONSUMO"/>
    <x v="0"/>
    <s v="Recursos Fiscales"/>
    <s v="Eventos Publicos Promocionales"/>
    <n v="1500"/>
    <n v="0"/>
    <x v="10"/>
    <n v="0"/>
    <n v="0"/>
    <n v="0"/>
    <n v="0"/>
    <n v="1500"/>
    <n v="1500"/>
    <n v="0"/>
    <n v="0"/>
    <x v="0"/>
    <x v="0"/>
    <x v="0"/>
    <x v="31"/>
  </r>
  <r>
    <s v="BIENES Y SERVICIOS DE CONSUMO"/>
    <x v="0"/>
    <s v="Recursos Fiscales"/>
    <s v="Viaticos por Gastos de Residencia"/>
    <n v="5000"/>
    <n v="0"/>
    <x v="9"/>
    <n v="0"/>
    <n v="0"/>
    <n v="0"/>
    <n v="0"/>
    <n v="5000"/>
    <n v="5000"/>
    <n v="0"/>
    <n v="0"/>
    <x v="0"/>
    <x v="0"/>
    <x v="0"/>
    <x v="51"/>
  </r>
  <r>
    <s v="BIENES Y SERVICIOS DE CONSUMO"/>
    <x v="0"/>
    <s v="Recursos Fiscales"/>
    <s v="Edificios Locales Residencias y Cableado Estructurado (Instalacion Mantenimiento y Reparacion)"/>
    <n v="12500"/>
    <n v="0"/>
    <x v="42"/>
    <n v="0"/>
    <n v="0"/>
    <n v="0"/>
    <n v="0"/>
    <n v="12500"/>
    <n v="12500"/>
    <n v="0"/>
    <n v="0"/>
    <x v="0"/>
    <x v="0"/>
    <x v="0"/>
    <x v="52"/>
  </r>
  <r>
    <s v="BIENES Y SERVICIOS DE CONSUMO"/>
    <x v="0"/>
    <s v="Recursos Fiscales"/>
    <s v="Materiales de Impresion Fotografia Reproduccion y Publicaciones"/>
    <n v="6000"/>
    <n v="0"/>
    <x v="1"/>
    <n v="0"/>
    <n v="0"/>
    <n v="0"/>
    <n v="0"/>
    <n v="6000"/>
    <n v="6000"/>
    <n v="0"/>
    <n v="0"/>
    <x v="0"/>
    <x v="0"/>
    <x v="0"/>
    <x v="6"/>
  </r>
  <r>
    <s v="BIENES Y SERVICIOS DE CONSUMO"/>
    <x v="0"/>
    <s v="Recursos Fiscales"/>
    <s v="Dispositivos Medicos de Uso General"/>
    <n v="2500"/>
    <n v="0"/>
    <x v="32"/>
    <n v="0"/>
    <n v="0"/>
    <n v="0"/>
    <n v="0"/>
    <n v="2500"/>
    <n v="2500"/>
    <n v="0"/>
    <n v="0"/>
    <x v="0"/>
    <x v="0"/>
    <x v="0"/>
    <x v="53"/>
  </r>
  <r>
    <s v="BIENES Y SERVICIOS DE CONSUMO"/>
    <x v="1"/>
    <s v="Recursos Fiscales"/>
    <s v="Edicion Impresion Reproduccion Publicaciones Suscripciones Fotocopiado Traduccion Empastado Enmarcacion Serigrafia Fotografia Carnetizacion Filmacion e Imagenes Satelitales"/>
    <n v="1500"/>
    <n v="0"/>
    <x v="10"/>
    <n v="0"/>
    <n v="0"/>
    <n v="0"/>
    <n v="0"/>
    <n v="1500"/>
    <n v="1500"/>
    <n v="0"/>
    <n v="0"/>
    <x v="0"/>
    <x v="1"/>
    <x v="0"/>
    <x v="13"/>
  </r>
  <r>
    <s v="BIENES Y SERVICIOS DE CONSUMO"/>
    <x v="1"/>
    <s v="Recursos Fiscales"/>
    <s v="Materiales Didacticos"/>
    <n v="2000"/>
    <n v="0"/>
    <x v="8"/>
    <n v="0"/>
    <n v="0"/>
    <n v="0"/>
    <n v="0"/>
    <n v="2000"/>
    <n v="2000"/>
    <n v="0"/>
    <n v="0"/>
    <x v="0"/>
    <x v="1"/>
    <x v="0"/>
    <x v="54"/>
  </r>
  <r>
    <s v="BIENES Y SERVICIOS DE CONSUMO"/>
    <x v="1"/>
    <s v="Recursos Fiscales generados por las Instituciones"/>
    <s v="Capacitacion a Servidores Publicos"/>
    <n v="13010"/>
    <n v="0"/>
    <x v="43"/>
    <n v="0"/>
    <n v="0"/>
    <n v="0"/>
    <n v="0"/>
    <n v="13010"/>
    <n v="13010"/>
    <n v="0"/>
    <n v="0"/>
    <x v="0"/>
    <x v="1"/>
    <x v="1"/>
    <x v="3"/>
  </r>
  <r>
    <s v="EGRESOS EN PERSONAL"/>
    <x v="0"/>
    <s v="Recursos Provenientes de Preasignaciones"/>
    <s v="Decimo Cuarto Sueldo"/>
    <n v="6110"/>
    <n v="0"/>
    <x v="44"/>
    <n v="0"/>
    <n v="0"/>
    <n v="0"/>
    <n v="0"/>
    <n v="6110"/>
    <n v="6110"/>
    <n v="0"/>
    <n v="0"/>
    <x v="1"/>
    <x v="0"/>
    <x v="2"/>
    <x v="17"/>
  </r>
  <r>
    <s v="EGRESOS EN PERSONAL"/>
    <x v="0"/>
    <s v="Recursos Provenientes de Preasignaciones"/>
    <s v="Fondo de Reserva"/>
    <n v="18614.060000000001"/>
    <n v="0"/>
    <x v="21"/>
    <n v="0"/>
    <n v="0"/>
    <n v="0"/>
    <n v="0"/>
    <n v="18614.060000000001"/>
    <n v="18614.060000000001"/>
    <n v="0"/>
    <n v="0"/>
    <x v="1"/>
    <x v="0"/>
    <x v="2"/>
    <x v="8"/>
  </r>
  <r>
    <s v="EGRESOS EN PERSONAL"/>
    <x v="1"/>
    <s v="Recursos Provenientes de Preasignaciones"/>
    <s v="Remuneracion Mensual Unificada de Docentes del Magisterio y Docentes e Investigadores Universitarios"/>
    <n v="380448"/>
    <n v="0"/>
    <x v="45"/>
    <n v="0"/>
    <n v="0"/>
    <n v="0"/>
    <n v="0"/>
    <n v="380448"/>
    <n v="380448"/>
    <n v="0"/>
    <n v="0"/>
    <x v="1"/>
    <x v="1"/>
    <x v="2"/>
    <x v="55"/>
  </r>
  <r>
    <s v="EGRESOS EN PERSONAL"/>
    <x v="1"/>
    <s v="Recursos Provenientes de Preasignaciones"/>
    <s v="Servicios Personales por Contrato"/>
    <n v="251515.46"/>
    <n v="0"/>
    <x v="46"/>
    <n v="0"/>
    <n v="0"/>
    <n v="0"/>
    <n v="0"/>
    <n v="251515.46"/>
    <n v="251515.46"/>
    <n v="0"/>
    <n v="0"/>
    <x v="1"/>
    <x v="1"/>
    <x v="2"/>
    <x v="5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n v="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l servicio de agua potable de la Universidad Intercultural de las Nacionalidades y Pueblos Indigenas Amawtay Wasi. (2025)"/>
    <s v="ARRASTRE"/>
    <x v="0"/>
    <n v="530101"/>
    <s v="Agua Potable"/>
    <n v="1701"/>
    <x v="0"/>
    <n v="0"/>
    <n v="0"/>
    <n v="500"/>
  </r>
  <r>
    <n v="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l servicio de agua potable de la Universidad Intercultural de las Nacionalidades y Pueblos Indigenas Amawtay Wasi."/>
    <s v="NUEVO"/>
    <x v="0"/>
    <n v="530101"/>
    <s v="Agua Potable"/>
    <n v="1701"/>
    <x v="0"/>
    <n v="0"/>
    <n v="0"/>
    <n v="3181.82"/>
  </r>
  <r>
    <n v="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de energía eléctrica para la Universidad Intercultural de las Nacionalidades y Pueblos Indígenas Amawtay Wasi"/>
    <s v="NUEVO"/>
    <x v="0"/>
    <n v="530104"/>
    <s v="Energía Eléctrica"/>
    <n v="1701"/>
    <x v="0"/>
    <n v="0"/>
    <n v="0"/>
    <n v="5913.6"/>
  </r>
  <r>
    <n v="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de energía eléctrica para la Universidad Intercultural de las Nacionalidades y Pueblos Indígenas Amawtay Wasi (2025)"/>
    <s v="ARRASTRE"/>
    <x v="0"/>
    <n v="530104"/>
    <s v="Energía Eléctrica"/>
    <n v="1701"/>
    <x v="0"/>
    <n v="0"/>
    <n v="0"/>
    <n v="1000"/>
  </r>
  <r>
    <n v="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telefónico de la Universidad Intercultural de las Nacionalidades y Pueblos Indigenas Amawtay Wasi (2025)"/>
    <s v="ARRASTRE"/>
    <x v="0"/>
    <n v="530105"/>
    <s v="Telecomunicaciones"/>
    <n v="1701"/>
    <x v="0"/>
    <n v="0"/>
    <n v="0"/>
    <n v="60"/>
  </r>
  <r>
    <n v="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ervicio telefónico de la Universidad Intercultural de las Nacionalidades y Pueblos Indigenas Amawtay Wasi"/>
    <s v="NUEVO"/>
    <x v="0"/>
    <n v="530105"/>
    <s v="Telecomunicaciones"/>
    <n v="1701"/>
    <x v="0"/>
    <n v="0"/>
    <n v="0"/>
    <n v="500"/>
  </r>
  <r>
    <n v="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rastreo satelital para el parque automotor de la Universidad Intercultural de las Nacionalidades y Pueblos Indígenas Amawtay Wasi"/>
    <s v="NUEVO"/>
    <x v="0"/>
    <n v="530105"/>
    <s v="Telecomunicaciones"/>
    <n v="1701"/>
    <x v="0"/>
    <n v="0"/>
    <n v="0"/>
    <n v="400"/>
  </r>
  <r>
    <n v="8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seguridad y vigilancia para el edificio Prometeo de la Universidad Intercultural de las Nacionalidades y Pueblos Indígenas Amawtay Wasi (CND)"/>
    <s v="CND"/>
    <x v="0"/>
    <n v="530208"/>
    <s v="Servicio de Seguridad y Vigilancia"/>
    <n v="1701"/>
    <x v="0"/>
    <n v="0"/>
    <n v="0"/>
    <n v="20792"/>
  </r>
  <r>
    <n v="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seguridad y vigilancia para el edificio Prometeo de la Universidad Intercultural de las Nacionalidades y Pueblos Indígenas Amawtay Wasi"/>
    <s v="NUEVO"/>
    <x v="0"/>
    <n v="530208"/>
    <s v="Servicio de Seguridad y Vigilancia"/>
    <n v="1701"/>
    <x v="0"/>
    <n v="0"/>
    <n v="0"/>
    <n v="22854.48"/>
  </r>
  <r>
    <n v="10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aseo y limpieza para el edificio Prometeo de la Universidad Intercultural de las Nacionalidades y Pueblos Indígenas Amawtay Wasi"/>
    <s v="CND"/>
    <x v="0"/>
    <n v="530209"/>
    <s v="Servicios de Aseo, Lavado de Vestimenta de Trabajo, Fumigación, Desinfección, Limpieza de Instalaciones, manejo"/>
    <n v="1701"/>
    <x v="0"/>
    <n v="0"/>
    <n v="0"/>
    <n v="27364.65"/>
  </r>
  <r>
    <n v="1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Prometeo de la Universidad Intercultural de las Nacionalidades y Pueblos Indígenas Amawtay Wasi"/>
    <s v="NUEVO"/>
    <x v="0"/>
    <n v="530209"/>
    <s v="Servicios de Aseo, Lavado de Vestimenta de Trabajo, Fumigación, Desinfección, Limpieza de Instalaciones, manejo"/>
    <n v="1701"/>
    <x v="0"/>
    <n v="0"/>
    <n v="0"/>
    <n v="1"/>
  </r>
  <r>
    <n v="1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CND"/>
    <x v="0"/>
    <n v="530209"/>
    <s v="Servicios de Aseo, Lavado de Vestimenta de Trabajo, Fumigación, Desinfección, Limpieza de Instalaciones, manejo"/>
    <n v="1701"/>
    <x v="0"/>
    <n v="0"/>
    <n v="0"/>
    <n v="22740.12"/>
  </r>
  <r>
    <n v="13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ARRASTRE"/>
    <x v="0"/>
    <n v="530209"/>
    <s v="Servicios de Aseo, Lavado de Vestimenta de Trabajo, Fumigación, Desinfección, Limpieza de Instalaciones, manejo"/>
    <n v="1701"/>
    <x v="0"/>
    <n v="0"/>
    <n v="0"/>
    <n v="1777.49"/>
  </r>
  <r>
    <n v="1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aseo y limpieza para el edificio Ave María de la Universidad Intercultural de las Nacionalidades y Pueblos Indígenas Amawtay Wasi."/>
    <s v="NUEVO"/>
    <x v="0"/>
    <n v="530209"/>
    <s v="Servicios de Aseo, Lavado de Vestimenta de Trabajo, Fumigación, Desinfección, Limpieza de Instalaciones, manejo"/>
    <n v="1701"/>
    <x v="0"/>
    <n v="0"/>
    <n v="0"/>
    <n v="1"/>
  </r>
  <r>
    <n v="1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on del servicio de provisión de combustible para el parque automotor de la Universidad Intercultural de las Nacionalidades y Pueblos Indígenas Amawtay Wasi."/>
    <s v="NUEVO"/>
    <x v="0"/>
    <n v="530255"/>
    <s v="Combustibles"/>
    <n v="1701"/>
    <x v="1"/>
    <n v="0"/>
    <n v="0"/>
    <n v="5000"/>
  </r>
  <r>
    <n v="1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rovisión de combustible para el parque automotor de la Universidad Intercultural de las Nacionalidades y Pueblos Indígenas Amawtay Wasi."/>
    <s v="NUEVO"/>
    <x v="0"/>
    <n v="530255"/>
    <s v="Combustibles"/>
    <n v="1701"/>
    <x v="0"/>
    <n v="0"/>
    <n v="0"/>
    <n v="500"/>
  </r>
  <r>
    <n v="1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asajes aéreos interior "/>
    <s v="NUEVO"/>
    <x v="0"/>
    <n v="530301"/>
    <s v="Pasajes al Interior"/>
    <n v="1701"/>
    <x v="0"/>
    <n v="0"/>
    <n v="0"/>
    <n v="500"/>
  </r>
  <r>
    <n v="1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CND"/>
    <x v="0"/>
    <n v="530301"/>
    <s v="Pasajes al Interior"/>
    <n v="1701"/>
    <x v="0"/>
    <n v="0"/>
    <n v="0"/>
    <n v="4938.72"/>
  </r>
  <r>
    <n v="1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CND"/>
    <x v="0"/>
    <n v="530302"/>
    <s v="Pasajes al Exterior"/>
    <n v="1701"/>
    <x v="0"/>
    <n v="0"/>
    <n v="0"/>
    <n v="293.95999999999998"/>
  </r>
  <r>
    <n v="2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NUEVO"/>
    <x v="0"/>
    <n v="530301"/>
    <s v="Pasajes al Interior"/>
    <n v="1701"/>
    <x v="0"/>
    <n v="0"/>
    <n v="0"/>
    <n v="5061.28"/>
  </r>
  <r>
    <n v="2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pasajes aéreos nacionales e internacionales para la Universidad Intercultural de las Nacionalidades y Pueblos Indígenas Amawtay Wasi"/>
    <s v="NUEVO"/>
    <x v="0"/>
    <n v="530302"/>
    <s v="Pasajes al Exterior"/>
    <n v="1701"/>
    <x v="0"/>
    <n v="0"/>
    <n v="0"/>
    <n v="10000"/>
  </r>
  <r>
    <n v="22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por Movilización y Transporte"/>
    <s v="NUEVO"/>
    <x v="0"/>
    <n v="530301"/>
    <s v="Pasajes al Interior"/>
    <n v="1701"/>
    <x v="0"/>
    <n v="0"/>
    <n v="0"/>
    <n v="160"/>
  </r>
  <r>
    <n v="2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asajes aéreos al exterior "/>
    <s v="NUEVO"/>
    <x v="0"/>
    <n v="530302"/>
    <s v="Pasajes al Exterior"/>
    <n v="1701"/>
    <x v="0"/>
    <n v="0"/>
    <n v="0"/>
    <n v="500"/>
  </r>
  <r>
    <n v="2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Viáticos al interior"/>
    <s v="NUEVO"/>
    <x v="0"/>
    <n v="530303"/>
    <s v="Viáticos y Subsistencias en el Interior"/>
    <n v="1701"/>
    <x v="0"/>
    <n v="0"/>
    <n v="0"/>
    <n v="5000"/>
  </r>
  <r>
    <n v="2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Viáticos al Exterior"/>
    <s v="NUEVO"/>
    <x v="0"/>
    <n v="530304"/>
    <s v="Viáticos y Subsistencias en el Exterior"/>
    <n v="1701"/>
    <x v="0"/>
    <n v="0"/>
    <n v="0"/>
    <n v="500"/>
  </r>
  <r>
    <n v="2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la alícuota del espacio de uso del edificio Ave María para la Universidad Intercultural de las Nacionalidades y Pueblos Indígenas Amawtay Wasi "/>
    <s v="NUEVO"/>
    <x v="0"/>
    <n v="530402"/>
    <s v="Edificios, Locales, Residencias y Cableado Estructurado (Instalación, Mantenimiento y Reparación)"/>
    <n v="1701"/>
    <x v="0"/>
    <n v="0"/>
    <n v="0"/>
    <n v="28000"/>
  </r>
  <r>
    <n v="27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Adquisición e instalación de paneles piso-techo y puertas para el Consultorio Juridico Lázaro Condo y Planta Baja de la Universidad Intercultural de las Nacionalidades y Pueblos Indígenas Amawtay Wasi"/>
    <s v="ARRASTRE"/>
    <x v="1"/>
    <n v="840103"/>
    <s v="Mobiliarios"/>
    <n v="1701"/>
    <x v="0"/>
    <n v="0"/>
    <n v="0"/>
    <n v="7182"/>
  </r>
  <r>
    <n v="28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Adquisición e instalación de paneles piso-techo y puertas para el Consultorio Juridico Lázaro Condo y Planta Baja de la Universidad Intercultural de las Nacionalidades y Pueblos Indígenas Amawtay Wasi"/>
    <s v="ARRASTRE"/>
    <x v="0"/>
    <n v="530402"/>
    <s v="Edificios, Locales, Residencias y Cableado Estructurado (Instalación, Mantenimiento y Reparación)"/>
    <n v="1701"/>
    <x v="0"/>
    <n v="0"/>
    <n v="0"/>
    <n v="1595"/>
  </r>
  <r>
    <n v="2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no catalogados para la Universidad Intercultural de las Nacionalidades y Pueblos Indígenas Amawtay Wasi."/>
    <s v="NUEVO"/>
    <x v="0"/>
    <n v="530804"/>
    <s v="Materiales de Oficina"/>
    <n v="1701"/>
    <x v="0"/>
    <n v="0"/>
    <n v="0"/>
    <n v="1000"/>
  </r>
  <r>
    <n v="3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catalogados para la Universidad Intercultural de las Nacionalidades y Pueblos Indígenas Amawtay Wasi"/>
    <s v="NUEVO"/>
    <x v="0"/>
    <n v="530804"/>
    <s v="Materiales de Oficina"/>
    <n v="1701"/>
    <x v="0"/>
    <n v="0"/>
    <n v="0"/>
    <n v="8000"/>
  </r>
  <r>
    <n v="3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, materiales y accesorios de oficina catalogados para la Universidad Intercultural de las Nacionalidades y Pueblos Indígenas Amawtay Wasi"/>
    <s v="ARRASTRE"/>
    <x v="0"/>
    <n v="530804"/>
    <s v="Materiales de Oficina"/>
    <n v="1701"/>
    <x v="0"/>
    <n v="0"/>
    <n v="0"/>
    <n v="667.7"/>
  </r>
  <r>
    <n v="32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mantenimiento preventivo y correctivo del parque automotor de la Universidad Intercultural de las Nacionalidades y Pueblos Indígenas Amawtay Wasi - Con convenio Marco"/>
    <s v="ARRASTRE"/>
    <x v="0"/>
    <n v="530405"/>
    <s v="Vehículos (Servicio para Mantenimiento y Reparación)"/>
    <n v="1701"/>
    <x v="0"/>
    <n v="0"/>
    <n v="0"/>
    <n v="1500"/>
  </r>
  <r>
    <n v="3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parque automotor de la Universidad Intercultural de las Nacionalidades y Pueblos Indígenas Amawtay Wasi - Con convenio Marco (Marca Chevrolet)"/>
    <s v="NUEVO"/>
    <x v="0"/>
    <n v="530405"/>
    <s v="Vehículos (Servicio para Mantenimiento y Reparación)"/>
    <n v="1701"/>
    <x v="0"/>
    <n v="0"/>
    <n v="0"/>
    <n v="4000"/>
  </r>
  <r>
    <n v="3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parque automotor de la Universidad Intercultural de las Nacionalidades y Pueblos Indígenas Amawtay Wasi - Con convenio Marco"/>
    <s v="NUEVO"/>
    <x v="0"/>
    <n v="530405"/>
    <s v="Vehículos (Servicio para Mantenimiento y Reparación)"/>
    <n v="1701"/>
    <x v="0"/>
    <n v="0"/>
    <n v="0"/>
    <n v="4000"/>
  </r>
  <r>
    <n v="3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bus Institucional de la Universidad Interculturalde las Nacionalidades y PueblosIndígenas Amawtay Wasi - Con convenio Marco"/>
    <s v="NUEVO"/>
    <x v="0"/>
    <n v="530405"/>
    <s v="Vehículos (Servicio para Mantenimiento y Reparación)"/>
    <n v="1701"/>
    <x v="0"/>
    <n v="0"/>
    <n v="0"/>
    <n v="5500"/>
  </r>
  <r>
    <n v="3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Inclusión de bienes a la póliza de seguros de la Universidad Intercultural de las Nacionalidades y Pueblos Indígenas Amawtay Wasi"/>
    <s v="NUEVO"/>
    <x v="2"/>
    <n v="570201"/>
    <s v="Seguros"/>
    <n v="1701"/>
    <x v="0"/>
    <n v="0"/>
    <n v="0"/>
    <n v="500"/>
  </r>
  <r>
    <n v="3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toners para las impresoras LEXMARK de la Universidad Intercultural de las Nacionalidades y Pueblos Indígenas Amawtay Wasi"/>
    <s v="NUEVO"/>
    <x v="0"/>
    <n v="530807"/>
    <s v="Materiales de Impresión, Fotografía, Reproducción y Publicaciones"/>
    <n v="1701"/>
    <x v="1"/>
    <n v="0"/>
    <n v="0"/>
    <n v="3200"/>
  </r>
  <r>
    <n v="3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tintas para las impresoras EPSON de la Universidad Intercultural de las Nacionalidades y Pueblos Indígenas Amawtay Wasi"/>
    <s v="NUEVO"/>
    <x v="0"/>
    <n v="530807"/>
    <s v="Materiales de Impresión, Fotografía, Reproducción y Publicaciones"/>
    <n v="1701"/>
    <x v="0"/>
    <n v="0"/>
    <n v="0"/>
    <n v="5800"/>
  </r>
  <r>
    <n v="3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suministros para equipos de impresión de la Universidad Intercultural de las Nacionalidades y Pueblos Indígenas Amawtay Wasi"/>
    <s v="NUEVO"/>
    <x v="0"/>
    <n v="530807"/>
    <s v="Materiales de Impresión, Fotografía, Reproducción y Publicaciones"/>
    <n v="1701"/>
    <x v="0"/>
    <n v="0"/>
    <n v="0"/>
    <n v="2000"/>
  </r>
  <r>
    <n v="40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Suministro e instalacion de señaleticas de Accesibilidad Universal del Edificio Prometeo de la Universidad Amawtay Wasi"/>
    <s v="NUEVO"/>
    <x v="0"/>
    <n v="530402"/>
    <s v="Edificios, Locales, Residencias y Cableado Estructurado (Instalación, Mantenimiento y Reparación)"/>
    <n v="1701"/>
    <x v="1"/>
    <n v="0"/>
    <n v="0"/>
    <n v="6000"/>
  </r>
  <r>
    <n v="41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ascensor del Edificio Ave María de la Universidad Intercultural de las Nacionalidades y Pueblos Indígenas Amawtay Wasi"/>
    <s v="NUEVO"/>
    <x v="0"/>
    <n v="530404"/>
    <s v="Maquinarias y Equipos (Instalación, Mantenimiento y Reparación)"/>
    <n v="1701"/>
    <x v="0"/>
    <n v="0"/>
    <n v="0"/>
    <n v="5000"/>
  </r>
  <r>
    <n v="42"/>
    <s v="4. Eficiencia Institucional"/>
    <s v="4. Contribuir al desarrollo de una sociedad intercultural y plurinacional en el marco del Sumak Kawsay"/>
    <s v="OE4-E4"/>
    <s v="c1"/>
    <s v="sc2"/>
    <s v="c1 -I.4"/>
    <x v="1"/>
    <x v="1"/>
    <s v="No aplica"/>
    <s v="No aplica"/>
    <s v="Coordinación Administrativa Financiera"/>
    <s v="Dirección Administrativa"/>
    <s v="Contratación del servicio de mantenimiento preventivo y correctivo del ascensor del Edificio Ave María de la Universidad Intercultural de las Nacionalidades y Pueblos Indígenas Amawtay Wasi"/>
    <s v="CND"/>
    <x v="0"/>
    <n v="530404"/>
    <s v="Maquinarias y Equipos (Instalación, Mantenimiento y Reparación)"/>
    <n v="1701"/>
    <x v="0"/>
    <n v="0"/>
    <n v="0"/>
    <n v="800"/>
  </r>
  <r>
    <n v="43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Contratación del servicio de mantenimiento preventivo y correctivo del ascensor del Edificio Prometeo de la Universidad Intercultural de las Nacionalidades y Pueblos Indígenas Amawtay Wasi"/>
    <s v="NUEVO"/>
    <x v="0"/>
    <n v="530404"/>
    <s v="Maquinarias y Equipos (Instalación, Mantenimiento y Reparación)"/>
    <n v="1701"/>
    <x v="0"/>
    <n v="0"/>
    <n v="0"/>
    <n v="4000"/>
  </r>
  <r>
    <n v="44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Gastos a través de caja chica para la Dirección Administrativa"/>
    <s v="NUEVO"/>
    <x v="0"/>
    <n v="530811"/>
    <s v="Insumos, Materiales y Suministros para Construcción, Electricidad, Plomería, Carpintería, Señalización Vial, Navegación, Contra Incendios y Placas"/>
    <n v="1701"/>
    <x v="1"/>
    <n v="0"/>
    <n v="0"/>
    <n v="500"/>
  </r>
  <r>
    <n v="45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Patente Municipal y tasas de la Universidad Intercultural de las Nacionalidades y Pueblos Indígenas Amawtay Wasi - Edificio Prometeo"/>
    <s v="NUEVO"/>
    <x v="2"/>
    <n v="570102"/>
    <s v="Tasas Generales, Impuestos, Contribuciones, Permisos, Licencias y Patentes."/>
    <n v="1701"/>
    <x v="0"/>
    <n v="0"/>
    <n v="0"/>
    <n v="1000"/>
  </r>
  <r>
    <n v="46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Pago de Impuesto predial de la Universidad Intercultural de las Nacionalidades y Pueblos Indígenas Amawtay Wasi - Edificio Prometeo"/>
    <s v="NUEVO"/>
    <x v="2"/>
    <n v="570102"/>
    <s v="Tasas Generales, Impuestos, Contribuciones, Permisos, Licencias y Patentes."/>
    <n v="1701"/>
    <x v="0"/>
    <n v="0"/>
    <n v="0"/>
    <n v="1000"/>
  </r>
  <r>
    <n v="47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Reembolso de peajes para el parque automotor de la Universidad Intercultural de las Nacionalidades y Pueblos Indígenas Amawtay Wasi."/>
    <s v="NUEVO"/>
    <x v="2"/>
    <n v="570102"/>
    <s v="Tasas Generales, Impuestos, Contribuciones, Permisos, Licencias y Patentes."/>
    <n v="1701"/>
    <x v="0"/>
    <n v="0"/>
    <n v="0"/>
    <n v="300"/>
  </r>
  <r>
    <n v="48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Matriculación y  Revisión Vehicular del parque automotor de la Universidad Intercultural de las Nacionalidades y Pueblos Indígenas Amawtay Wasi"/>
    <s v="NUEVO"/>
    <x v="2"/>
    <n v="570102"/>
    <s v="Tasas Generales, Impuestos, Contribuciones, Permisos, Licencias y Patentes."/>
    <n v="1701"/>
    <x v="0"/>
    <n v="0"/>
    <n v="0"/>
    <n v="1600"/>
  </r>
  <r>
    <n v="49"/>
    <s v="4. Eficiencia Institucional"/>
    <s v="4. Contribuir al desarrollo de una sociedad intercultural y plurinacional en el marco del Sumak Kawsay"/>
    <s v="OE4-E4"/>
    <s v="c1"/>
    <s v="sc2"/>
    <s v="c1 -I.4"/>
    <x v="0"/>
    <x v="0"/>
    <s v="No aplica"/>
    <s v="No aplica"/>
    <s v="Coordinación Administrativa Financiera"/>
    <s v="Dirección Administrativa"/>
    <s v="Adquisición de un mesón de atención doble altura para la biblioteca de la Universidad Intercultural de las Nacionalidades y Pueblos Indígenas Amawtay Wasi "/>
    <s v="NUEVO"/>
    <x v="1"/>
    <n v="840103"/>
    <s v="Mobiliarios"/>
    <n v="1701"/>
    <x v="1"/>
    <n v="0"/>
    <n v="0"/>
    <n v="1500"/>
  </r>
  <r>
    <n v="50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"/>
    <s v="NUEVO"/>
    <x v="0"/>
    <n v="530702"/>
    <s v="Arrendamiento y Licencias de Uso de Paquetes Informáticos"/>
    <n v="1701"/>
    <x v="0"/>
    <n v="0"/>
    <n v="0"/>
    <n v="1"/>
  </r>
  <r>
    <n v="51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, instalacion y puesta en marcha de Servidor de almacenamiento en red (NAS) para la Universidad  Intercultural de  las  Nacionalidades  y Pueblos  Indígenas  Amawtay Wasi"/>
    <s v="ARRASTRE"/>
    <x v="1"/>
    <n v="840107"/>
    <s v="Equipos, Sistemas y Paquetes Informáticos"/>
    <n v="1701"/>
    <x v="0"/>
    <n v="0"/>
    <n v="0"/>
    <n v="3587"/>
  </r>
  <r>
    <n v="52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 Biométricos y aplicativo de control para  la Universidad  Intercultural de las  Nacionalidades  y Pueblos  Indígenas  Amawtay Wasi"/>
    <s v="ARRASTRE"/>
    <x v="1"/>
    <n v="840107"/>
    <s v="Equipos, Sistemas y Paquetes Informáticos"/>
    <n v="1701"/>
    <x v="0"/>
    <n v="0"/>
    <n v="0"/>
    <n v="5964.6"/>
  </r>
  <r>
    <n v="53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Contratación del servicio de mantenimiento preventivo de las computadoras marca SPEEDMIND con convenio marco"/>
    <s v="CND"/>
    <x v="0"/>
    <n v="530704"/>
    <s v="Mantenimiento y Reparación de Equipos y Sistemas Informáticos"/>
    <n v="1701"/>
    <x v="0"/>
    <n v="0"/>
    <n v="0"/>
    <n v="3075"/>
  </r>
  <r>
    <n v="54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(CONTRATO ADMINISTRATIVO No. UINPIAW-2024-0008)"/>
    <s v="CND"/>
    <x v="0"/>
    <n v="530702"/>
    <s v="Arrendamiento y Licencias de Uso de Paquetes Informáticos"/>
    <n v="1701"/>
    <x v="0"/>
    <n v="0"/>
    <n v="0"/>
    <n v="7748.4"/>
  </r>
  <r>
    <n v="55"/>
    <s v="4. Eficiencia Institucional"/>
    <s v="4. Contribuir al desarrollo de una sociedad intercultural y plurinacional en el marco del Sumak Kawsay"/>
    <s v="OE4-E4"/>
    <s v="c1"/>
    <s v="sc2"/>
    <s v="c1-I.4"/>
    <x v="2"/>
    <x v="2"/>
    <s v="No aplica"/>
    <s v="No aplica"/>
    <s v="Coordinación Administrativa Financiera"/>
    <s v="Dirección de Tecnologías de la Información y Comunicación"/>
    <s v="Contratación del servicio de acceso a la red avanzada de investigación y academia para la Universidad Intercultural de las Nacionalidades y Pueblos Indígenas Amawtay Wasi.(CONTRATO ADMINISTRATIVO No. UINPIAW-2025-0012)"/>
    <s v="CND"/>
    <x v="0"/>
    <n v="530702"/>
    <s v="Arrendamiento y Licencias de Uso de Paquetes Informáticos"/>
    <n v="1701"/>
    <x v="0"/>
    <n v="0"/>
    <n v="0"/>
    <n v="103980.8"/>
  </r>
  <r>
    <n v="56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instalación y puesta en funcionamiento de equipos para la infraestructura informática del data center de la Universidad Amawtay Wasi (Mantenimiento 1)"/>
    <s v="ARRASTRE"/>
    <x v="0"/>
    <n v="530704"/>
    <s v="Mantenimiento y Reparación de Equipos y Sistemas Informáticos"/>
    <n v="1701"/>
    <x v="0"/>
    <n v="0"/>
    <n v="0"/>
    <n v="1950"/>
  </r>
  <r>
    <n v="57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s computacionales para la implementación de la Dirección de Desarrollo e Implementación del Modelo Educativo Intercultural y Comunitario (Mantenimiento)"/>
    <s v="ARRASTRE"/>
    <x v="0"/>
    <n v="530704"/>
    <s v="Mantenimiento y Reparación de Equipos y Sistemas Informáticos"/>
    <n v="1701"/>
    <x v="0"/>
    <n v="0"/>
    <n v="0"/>
    <n v="120"/>
  </r>
  <r>
    <n v="58"/>
    <s v="4. Eficiencia Institucional"/>
    <s v="4. Contribuir al desarrollo de una sociedad intercultural y plurinacional en el marco del Sumak Kawsay"/>
    <s v="OE4-E4"/>
    <s v="c1"/>
    <s v="sc2"/>
    <s v="c1-I.4"/>
    <x v="1"/>
    <x v="1"/>
    <s v="No aplica"/>
    <s v="No aplica"/>
    <s v="Coordinación Administrativa Financiera"/>
    <s v="Dirección de Tecnologías de la Información y Comunicación"/>
    <s v="Adquisición de equipos de telecomunicaciones, almacenamiento, seguridad perimetral y configuración de la Universidad Intercultural de las Nacionalidades y Pueblos Indígenas Amawtay Wasi"/>
    <s v="ARRASTRE"/>
    <x v="0"/>
    <n v="530704"/>
    <s v="Mantenimiento y Reparación de Equipos y Sistemas Informáticos"/>
    <n v="1701"/>
    <x v="0"/>
    <n v="0"/>
    <n v="0"/>
    <n v="325"/>
  </r>
  <r>
    <n v="59"/>
    <s v="4. Eficiencia Institucional"/>
    <s v="4. Contribuir al desarrollo de una sociedad intercultural y plurinacional en el marco del Sumak Kawsay"/>
    <s v="OE4-E4"/>
    <s v="c6"/>
    <s v="N/A"/>
    <s v="c6-I.32"/>
    <x v="0"/>
    <x v="0"/>
    <s v="No aplica"/>
    <s v="No aplica"/>
    <s v="Coordinación Administrativa Financiera"/>
    <s v="Dirección Financiera"/>
    <s v="Contratación del Servicio de Auditoría Externa para la Universidad Intercultural de las Nacionalidad y Pueblos Amawtay Wasi"/>
    <s v="NUEVO"/>
    <x v="0"/>
    <n v="530601"/>
    <s v="Consultoría, Asesoría e Investigación Especializada"/>
    <n v="1701"/>
    <x v="1"/>
    <n v="0"/>
    <n v="0"/>
    <n v="3000"/>
  </r>
  <r>
    <n v="6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Remuneraciones Unificadas"/>
    <s v="NUEVO"/>
    <x v="3"/>
    <n v="510105"/>
    <s v="Remuneraciones Unificadas"/>
    <n v="1700"/>
    <x v="0"/>
    <n v="0"/>
    <n v="0"/>
    <n v="101808"/>
  </r>
  <r>
    <n v="6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alarios Unificados"/>
    <s v="NUEVO"/>
    <x v="3"/>
    <n v="510106"/>
    <s v="Salarios Unificados"/>
    <n v="1700"/>
    <x v="0"/>
    <n v="0"/>
    <n v="0"/>
    <n v="26281.3"/>
  </r>
  <r>
    <n v="62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57816"/>
  </r>
  <r>
    <n v="6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28318.726666666666"/>
  </r>
  <r>
    <n v="6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8515.3333333333339"/>
  </r>
  <r>
    <n v="6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Compensacion por Transporte"/>
    <s v="NUEVO"/>
    <x v="3"/>
    <n v="510304"/>
    <s v="Compensacion por Transporte"/>
    <n v="1700"/>
    <x v="0"/>
    <n v="0"/>
    <n v="0"/>
    <n v="400"/>
  </r>
  <r>
    <n v="66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limentacion"/>
    <s v="NUEVO"/>
    <x v="3"/>
    <n v="510306"/>
    <s v="Alimentacion"/>
    <n v="1700"/>
    <x v="0"/>
    <n v="0"/>
    <n v="0"/>
    <n v="1000"/>
  </r>
  <r>
    <n v="67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Horas Extraordinarias y Suplementarias"/>
    <s v="NUEVO"/>
    <x v="3"/>
    <n v="510509"/>
    <s v="Horas Extraordinarias y Suplementarias"/>
    <n v="1700"/>
    <x v="0"/>
    <n v="0"/>
    <n v="0"/>
    <n v="1000"/>
  </r>
  <r>
    <n v="6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0"/>
    <n v="0"/>
    <n v="0"/>
    <n v="48276"/>
  </r>
  <r>
    <n v="6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ubrogacion"/>
    <s v="NUEVO"/>
    <x v="3"/>
    <n v="510512"/>
    <s v="Subrogacion"/>
    <n v="1700"/>
    <x v="0"/>
    <n v="0"/>
    <n v="0"/>
    <n v="350"/>
  </r>
  <r>
    <n v="7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Encargos"/>
    <s v="NUEVO"/>
    <x v="3"/>
    <n v="510513"/>
    <s v="Encargos"/>
    <n v="1700"/>
    <x v="0"/>
    <n v="0"/>
    <n v="0"/>
    <n v="350"/>
  </r>
  <r>
    <n v="7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27625.08195"/>
  </r>
  <r>
    <n v="72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23528.693090000001"/>
  </r>
  <r>
    <n v="7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Vacaciones no gozadas"/>
    <s v="NUEVO"/>
    <x v="3"/>
    <n v="510602"/>
    <s v="Vacaciones no gozadas"/>
    <n v="1700"/>
    <x v="0"/>
    <n v="0"/>
    <n v="0"/>
    <n v="1006.29"/>
  </r>
  <r>
    <n v="74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270468"/>
  </r>
  <r>
    <n v="75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22539"/>
  </r>
  <r>
    <n v="76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5302"/>
  </r>
  <r>
    <n v="77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24747.821999999993"/>
  </r>
  <r>
    <n v="78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22529.984399999998"/>
  </r>
  <r>
    <n v="79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0"/>
    <n v="0"/>
    <n v="0"/>
    <n v="52164"/>
  </r>
  <r>
    <n v="80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0"/>
    <n v="0"/>
    <n v="0"/>
    <n v="4347"/>
  </r>
  <r>
    <n v="81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0"/>
    <n v="0"/>
    <n v="0"/>
    <n v="482"/>
  </r>
  <r>
    <n v="82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0"/>
    <n v="0"/>
    <n v="0"/>
    <n v="4773.0060000000003"/>
  </r>
  <r>
    <n v="83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0"/>
    <n v="0"/>
    <n v="0"/>
    <n v="4345.2611999999999"/>
  </r>
  <r>
    <n v="8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331256"/>
  </r>
  <r>
    <n v="8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51776.75"/>
  </r>
  <r>
    <n v="86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17994.666666666664"/>
  </r>
  <r>
    <n v="87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31966.204000000002"/>
  </r>
  <r>
    <n v="8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27593.624800000005"/>
  </r>
  <r>
    <n v="89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78685"/>
  </r>
  <r>
    <n v="90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Servicios Personales por Contrato Docente"/>
    <s v="NUEVO"/>
    <x v="3"/>
    <n v="510518"/>
    <s v="Remuneracion Mensual Unificada de Docentes del Magisterio y Docentes e Investigadores Universitarios"/>
    <n v="1700"/>
    <x v="2"/>
    <n v="0"/>
    <n v="0"/>
    <n v="957044"/>
  </r>
  <r>
    <n v="91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195168"/>
  </r>
  <r>
    <n v="92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70693.333333333343"/>
  </r>
  <r>
    <n v="93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95162.628499999933"/>
  </r>
  <r>
    <n v="94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86276.225699999894"/>
  </r>
  <r>
    <n v="95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77172"/>
  </r>
  <r>
    <n v="96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Servicios Personales por Contrato Docente"/>
    <s v="NUEVO"/>
    <x v="3"/>
    <n v="510518"/>
    <s v="Remuneracion Mensual Unificada de Docentes del Magisterio y Docentes e Investigadores Universitarios"/>
    <n v="1700"/>
    <x v="2"/>
    <n v="0"/>
    <n v="0"/>
    <n v="35880"/>
  </r>
  <r>
    <n v="97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18120.833333333332"/>
  </r>
  <r>
    <n v="98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6266"/>
  </r>
  <r>
    <n v="99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10730.117999999999"/>
  </r>
  <r>
    <n v="100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9417.2315999999992"/>
  </r>
  <r>
    <n v="101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Remuneracion Mensual Unificada de Docentes del Magisterio y Docentes e Investigadores Universitarios"/>
    <s v="NUEVO"/>
    <x v="3"/>
    <n v="510108"/>
    <s v="Remuneracion Mensual Unificada de Docentes del Magisterio y Docentes e Investigadores Universitarios"/>
    <n v="1700"/>
    <x v="2"/>
    <n v="0"/>
    <n v="0"/>
    <n v="6060"/>
  </r>
  <r>
    <n v="102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Servicios Personales por Contrato"/>
    <s v="NUEVO"/>
    <x v="3"/>
    <n v="510510"/>
    <s v="Servicios Personales por Contrato"/>
    <n v="1700"/>
    <x v="2"/>
    <n v="0"/>
    <n v="0"/>
    <n v="18525"/>
  </r>
  <r>
    <n v="103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Servicios Personales por Contrato Docente"/>
    <s v="NUEVO"/>
    <x v="3"/>
    <n v="510518"/>
    <s v="Servicios Personales por Contrato Docente  del Magisterio y Docentes e Investigadores Universitarios"/>
    <n v="1700"/>
    <x v="2"/>
    <n v="0"/>
    <n v="0"/>
    <n v="19040"/>
  </r>
  <r>
    <n v="104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Decimotercer Sueldo"/>
    <s v="NUEVO"/>
    <x v="3"/>
    <n v="510203"/>
    <s v="Decimotercer Sueldo"/>
    <n v="1700"/>
    <x v="2"/>
    <n v="0"/>
    <n v="0"/>
    <n v="6668.3333333333339"/>
  </r>
  <r>
    <n v="105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Decimocuarto Sueldo"/>
    <s v="NUEVO"/>
    <x v="3"/>
    <n v="510204"/>
    <s v="Decimocuarto Sueldo"/>
    <n v="1700"/>
    <x v="2"/>
    <n v="0"/>
    <n v="0"/>
    <n v="2008.333333333333"/>
  </r>
  <r>
    <n v="106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Aporte Patronal"/>
    <s v="NUEVO"/>
    <x v="3"/>
    <n v="510601"/>
    <s v="Aporte Patronal"/>
    <n v="1700"/>
    <x v="2"/>
    <n v="0"/>
    <n v="0"/>
    <n v="4114.6124999999993"/>
  </r>
  <r>
    <n v="107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Fondo de Reserva"/>
    <s v="NUEVO"/>
    <x v="3"/>
    <n v="510602"/>
    <s v="Fondo de Reserva"/>
    <n v="1700"/>
    <x v="2"/>
    <n v="0"/>
    <n v="0"/>
    <n v="3633.9625000000001"/>
  </r>
  <r>
    <n v="108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3"/>
    <s v="Adquisición de Equipo Médico para la unidad de medicina ocupacional de la Universidad Intercultural de las Nacionalidades y Pueblos Indígenas Amawtay Wasi"/>
    <n v="1701"/>
    <x v="0"/>
    <n v="0"/>
    <n v="0"/>
    <n v="181.3"/>
  </r>
  <r>
    <n v="10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4"/>
    <s v="Adquisición de Equipo Médico para la unidad de medicina ocupacional de la Universidad Intercultural de las Nacionalidades y Pueblos Indígenas Amawtay Wasi"/>
    <n v="1701"/>
    <x v="0"/>
    <n v="0"/>
    <n v="0"/>
    <n v="192.5"/>
  </r>
  <r>
    <n v="110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0"/>
    <n v="531406"/>
    <s v="Adquisición de Equipo Médico para la unidad de medicina ocupacional de la Universidad Intercultural de las Nacionalidades y Pueblos Indígenas Amawtay Wasi"/>
    <n v="1701"/>
    <x v="0"/>
    <n v="0"/>
    <n v="0"/>
    <n v="13.8"/>
  </r>
  <r>
    <n v="111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1"/>
    <n v="840104"/>
    <s v="Adquisición de Equipo Médico para la unidad de medicina ocupacional de la Universidad Intercultural de las Nacionalidades y Pueblos Indígenas Amawtay Wasi"/>
    <n v="1701"/>
    <x v="0"/>
    <n v="0"/>
    <n v="0"/>
    <n v="416"/>
  </r>
  <r>
    <n v="112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Adquisición de Equipo Médico para la unidad de medicina ocupacional de la Universidad Intercultural de las Nacionalidades y Pueblos Indígenas Amawtay Wasi"/>
    <s v="ARRASTRE"/>
    <x v="1"/>
    <n v="840113"/>
    <s v="Adquisición de Equipo Médico para la unidad de medicina ocupacional de la Universidad Intercultural de las Nacionalidades y Pueblos Indígenas Amawtay Wasi"/>
    <n v="1701"/>
    <x v="0"/>
    <n v="0"/>
    <n v="0"/>
    <n v="496.4"/>
  </r>
  <r>
    <n v="113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Pago del beneficio de guarderías"/>
    <s v="NUEVO"/>
    <x v="0"/>
    <n v="530210"/>
    <s v="Pago del beneficio de guarderías"/>
    <n v="1701"/>
    <x v="0"/>
    <n v="0"/>
    <n v="0"/>
    <n v="2607"/>
  </r>
  <r>
    <n v="114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vestimenta para el personal de Código de Trabajo"/>
    <s v="ARRASTRE"/>
    <x v="0"/>
    <n v="530802"/>
    <s v="Adquisición de vestimenta para el personal de Código de Trabajo"/>
    <n v="1701"/>
    <x v="0"/>
    <n v="0"/>
    <n v="0"/>
    <n v="400"/>
  </r>
  <r>
    <n v="115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Adquisición de calzado para el personal de Código de Trabajo de la Universidad Intercultural de las Nacionalidades y Pueblos Indígenas Amawtay Wasi"/>
    <s v="ARRASTRE"/>
    <x v="0"/>
    <n v="530802"/>
    <s v="Adquisición de calzado para el personal de Código de Trabajo de la Universidad Intercultural de las Nacionalidades y Pueblos Indígenas Amawtay Wasi"/>
    <n v="1701"/>
    <x v="0"/>
    <n v="0"/>
    <n v="0"/>
    <n v="200"/>
  </r>
  <r>
    <n v="116"/>
    <s v="4. Eficiencia Institucional"/>
    <s v="4. Contribuir al desarrollo de una sociedad intercultural y plurinacional en el marco del Sumak Kawsay"/>
    <s v="OE4-E4"/>
    <s v="c3"/>
    <s v="sc4"/>
    <s v="c3 -I.13"/>
    <x v="1"/>
    <x v="1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7"/>
    <s v="4. Eficiencia Institucional"/>
    <s v="4. Contribuir al desarrollo de una sociedad intercultural y plurinacional en el marco del Sumak Kawsay"/>
    <s v="OE4-E4"/>
    <s v="c3"/>
    <s v="sc4"/>
    <s v="c3 -I.13"/>
    <x v="2"/>
    <x v="2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8"/>
    <s v="4. Eficiencia Institucional"/>
    <s v="4. Contribuir al desarrollo de una sociedad intercultural y plurinacional en el marco del Sumak Kawsay"/>
    <s v="OE4-E4"/>
    <s v="c3"/>
    <s v="sc4"/>
    <s v="c3 -I.13"/>
    <x v="3"/>
    <x v="3"/>
    <s v="No aplica"/>
    <s v="No aplica"/>
    <s v="Coordinación Administrativa Financiera"/>
    <s v="Dirección Talento Humano"/>
    <s v="Vacaciones no gozadas"/>
    <s v="NUEVO"/>
    <x v="3"/>
    <n v="510707"/>
    <s v="Vacaciones no gozadas"/>
    <n v="1700"/>
    <x v="2"/>
    <n v="0"/>
    <n v="0"/>
    <n v="1932.7474666667231"/>
  </r>
  <r>
    <n v="119"/>
    <s v="4. Eficiencia Institucional"/>
    <s v="4. Contribuir al desarrollo de una sociedad intercultural y plurinacional en el marco del Sumak Kawsay"/>
    <s v="OE4-E4"/>
    <s v="c3"/>
    <s v="sc4"/>
    <s v="c3 -I.13"/>
    <x v="0"/>
    <x v="0"/>
    <s v="No aplica"/>
    <s v="No aplica"/>
    <s v="Coordinación Administrativa Financiera"/>
    <s v="Dirección Talento Humano"/>
    <s v="Pago de viáticos por gastos de residencia"/>
    <s v="NUEVO"/>
    <x v="0"/>
    <n v="530306"/>
    <s v="Viáticos por Gastos de Residencia"/>
    <n v="1701"/>
    <x v="0"/>
    <n v="0"/>
    <n v="0"/>
    <n v="8496"/>
  </r>
  <r>
    <n v="120"/>
    <s v="4. Eficiencia Institucional"/>
    <s v="4. Contribuir al desarrollo de una sociedad intercultural y plurinacional en el marco del Sumak Kawsay"/>
    <s v="OE4-E1"/>
    <s v="N/A"/>
    <s v="N/A"/>
    <s v="N/A"/>
    <x v="0"/>
    <x v="0"/>
    <s v="No aplica"/>
    <s v="No aplica"/>
    <s v="Rectorado"/>
    <s v="Dirección de Comunicación"/>
    <s v="Contratación de servicio de pautaje en medios de comunicación digitales para la Universidad Intercultural de las Nacionalidades y Pueblos Indígenas Amawtay Wasi"/>
    <s v="NUEVO"/>
    <x v="0"/>
    <n v="530207"/>
    <s v="Difusión, Información y Publicidad"/>
    <n v="1701"/>
    <x v="1"/>
    <n v="0"/>
    <n v="0"/>
    <n v="6000"/>
  </r>
  <r>
    <n v="121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Adquisición de material promocional y publicitario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9714.0400000000009"/>
  </r>
  <r>
    <n v="122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logística para el evento de la ceremonia de graduación de la Universidad Intercultural de las Nacionalidades y Pueblos Indígenas Amawtay Wasi."/>
    <s v="CND"/>
    <x v="0"/>
    <n v="530249"/>
    <s v="Eventos Públicos Promocionales"/>
    <n v="1701"/>
    <x v="0"/>
    <n v="0"/>
    <n v="0"/>
    <n v="9754.5"/>
  </r>
  <r>
    <n v="123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impresión de títulos y porta títulos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1200"/>
  </r>
  <r>
    <n v="124"/>
    <s v="4. Eficiencia Institucional"/>
    <s v="4. Contribuir al desarrollo de una sociedad intercultural y plurinacional en el marco del Sumak Kawsay"/>
    <s v="OE4-E1"/>
    <s v="N/A"/>
    <s v="N/A"/>
    <s v="N/A"/>
    <x v="1"/>
    <x v="1"/>
    <s v="No aplica"/>
    <s v="No aplica"/>
    <s v="Rectorado"/>
    <s v="Dirección de Comunicación"/>
    <s v="Contratación del servicio de edición y producción de videos para la Universidad Intercultural de las Nacionalidades y Pueblos Indígenas Amawtay Wasi"/>
    <s v="CND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4950"/>
  </r>
  <r>
    <n v="125"/>
    <s v="4. Eficiencia Institucional"/>
    <s v="4. Contribuir al desarrollo de una sociedad intercultural y plurinacional en el marco del Sumak Kawsay"/>
    <s v="OE4-E4"/>
    <s v="N/A"/>
    <s v="N/A"/>
    <s v="N/A"/>
    <x v="1"/>
    <x v="1"/>
    <s v="No aplica"/>
    <s v="No aplica"/>
    <s v="Rectorado"/>
    <s v="Procuraduría"/>
    <s v="Contratación del servicio de consulta web de normativa legal para la Universidad Intercultural de las Nacionalidades y Pueblos"/>
    <s v="CND"/>
    <x v="0"/>
    <n v="530702"/>
    <s v="Arrendamiento y Licencias de Uso de Paquetes Informáticos"/>
    <n v="1701"/>
    <x v="0"/>
    <n v="0"/>
    <n v="0"/>
    <n v="440"/>
  </r>
  <r>
    <n v="126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Otorgamiento becas y ayudas económicas  para estudiantes"/>
    <s v="NUEVO"/>
    <x v="4"/>
    <s v="580208"/>
    <s v="Becas y Ayudas Económicas"/>
    <n v="1701"/>
    <x v="0"/>
    <n v="0"/>
    <n v="0"/>
    <n v="147327.19"/>
  </r>
  <r>
    <n v="127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Extensión de póliza de seguro para estudiantes de la Universidad Intercultural de las Nacionalidades y Pueblos"/>
    <s v="ARRASTRE "/>
    <x v="2"/>
    <n v="570201"/>
    <s v="Seguros"/>
    <n v="1701"/>
    <x v="0"/>
    <n v="0"/>
    <n v="0"/>
    <n v="6491.95"/>
  </r>
  <r>
    <n v="128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Contratación de una póliza para seguro de estudiantes de la Universidad Intercultural de las Nacionalidades y Pueblos Indígenas Amawtay Wasi 2026-2027"/>
    <s v="NUEVO"/>
    <x v="2"/>
    <n v="570201"/>
    <s v="Seguros"/>
    <n v="1701"/>
    <x v="0"/>
    <n v="0"/>
    <n v="0"/>
    <n v="30000"/>
  </r>
  <r>
    <n v="129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Inclusión estudiantil a la póliza de seguros de estudiantes de la Universidad Intercultural de las Nacionalidades y Pueblos Indígenas Amawtay Wasi"/>
    <s v="NUEVO"/>
    <x v="2"/>
    <n v="570201"/>
    <s v="Seguros"/>
    <n v="1701"/>
    <x v="0"/>
    <n v="0"/>
    <n v="0"/>
    <n v="5000"/>
  </r>
  <r>
    <n v="130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6"/>
    <s v="c1"/>
    <s v="sc1"/>
    <s v="c1 -I.2"/>
    <x v="1"/>
    <x v="1"/>
    <s v="No aplica"/>
    <s v="No aplica"/>
    <s v="Vicerrectorado Académico, Intercultural y Comunitario"/>
    <s v="Dirección de Bienestar Universitario Intercultural y Comunitario"/>
    <s v="Adquisición de materiales, accesorios y mobiliario portátil de ajedrez para la Universidad Intercultural de las Nacionalidades y Pueblos Indígenas Amawtay Wasi"/>
    <s v="ARRASTRE "/>
    <x v="0"/>
    <n v="530812"/>
    <s v="Materiales Didácticos"/>
    <n v="1701"/>
    <x v="0"/>
    <n v="0"/>
    <n v="0"/>
    <n v="1581"/>
  </r>
  <r>
    <n v="131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SCOPUS para la Universidad Intercultural de las Nacionalidades y Pueblos Indígenas Amawtay Wasi"/>
    <s v="NUEVO"/>
    <x v="0"/>
    <n v="530702"/>
    <s v="Arrendamiento y Licencias de Uso de Paquetes Informáticos"/>
    <n v="1701"/>
    <x v="0"/>
    <n v="0"/>
    <n v="0"/>
    <n v="18442"/>
  </r>
  <r>
    <n v="132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E-libro para la Universidad Intercultural de las Nacionalidades y Pueblos Indígenas Amawtay Wasi "/>
    <s v="NUEVO"/>
    <x v="0"/>
    <n v="530702"/>
    <s v="Arrendamiento y Licencias de Uso de Paquetes Informáticos"/>
    <n v="1701"/>
    <x v="0"/>
    <n v="0"/>
    <n v="0"/>
    <n v="6825"/>
  </r>
  <r>
    <n v="133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Contratación del servicio de suscripción a Jstor para la Universidad Intercultural de las Nacionalidades y Pueblos Indígenas Amawtay Wasi "/>
    <s v="ARRASTRE"/>
    <x v="0"/>
    <n v="530702"/>
    <s v="Arrendamiento y Licencias de Uso de Paquetes Informáticos"/>
    <n v="1701"/>
    <x v="0"/>
    <n v="0"/>
    <n v="0"/>
    <n v="9850"/>
  </r>
  <r>
    <n v="134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Suscripción  de la biblioteca virtual vLex Ecuador para la Universidad Intercultural de las Nacionalidades y Pueblos Indígenas Amawtay Wasi "/>
    <s v="NUEVO"/>
    <x v="0"/>
    <n v="530702"/>
    <s v="Arrendamiento y Licencias de Uso de Paquetes Informáticos"/>
    <n v="1701"/>
    <x v="0"/>
    <n v="0"/>
    <n v="0"/>
    <n v="3736"/>
  </r>
  <r>
    <n v="135"/>
    <s v="1. Docencia"/>
    <s v="1. Implementar un modelo educativo que propicie el diálogo de epistemes, entre los saberes occidentales y los saberes basados en las lógicas de pensamiento de las nacionalidades y pueblos consistente con el derecho a la educación de las nacionalidades y pueblos"/>
    <s v="OE1-E5"/>
    <s v="c1"/>
    <s v="sc2"/>
    <s v="c1 -I.5"/>
    <x v="2"/>
    <x v="2"/>
    <s v="No aplica"/>
    <s v="No aplica"/>
    <s v="Vicerrectorado Académico, Intercultural y Comunitario"/>
    <s v="Dirección de Bibliotecas y Centros de Documentación"/>
    <s v="Servicio de actualización del Repositorio Digital DSPACE y capacitación en el manejo y uso "/>
    <s v="NUEVO"/>
    <x v="0"/>
    <n v="530702"/>
    <s v="Arrendamiento y Licencias de Uso de Paquetes Informáticos"/>
    <n v="1701"/>
    <x v="0"/>
    <n v="0"/>
    <n v="0"/>
    <n v="4000"/>
  </r>
  <r>
    <n v="136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x v="3"/>
    <s v="No aplica"/>
    <s v="No aplica"/>
    <s v="Vicerrectorado de Gestión Comunitaria, Investigación y Vinculación con la Sociedad"/>
    <s v="Dirección de Vinculación con la Sociedad"/>
    <s v="Contratación del servicio de diseño, edición e impresión de materiales informativos para los proyectos de Vinculación con la Sociedad de la Universidad Intercultural de las Nacionalidades y Pueblos Indígenas Amawtay Wasi"/>
    <s v="CND"/>
    <x v="0"/>
    <n v="530204"/>
    <s v="Edición,Impresión,Reproducción,Publicaciones, Suscripciones,Fotocopiado, Traducción,Empastado, Enmarcación,Serigrafía, Fotografía, Carnetización, Filmación e Imágenes Satelitales."/>
    <n v="1701"/>
    <x v="0"/>
    <n v="0"/>
    <n v="0"/>
    <n v="6239"/>
  </r>
  <r>
    <n v="137"/>
    <s v="3. Vinculación con la sociedad"/>
    <s v="3. Contribuir a que los planes de vida de las nacionalidades y pueblos indígenas, afroecuatoriano y montubio se hagan realidad en armonía con las visiones democráticas del desarrollo local, regional y nacional. "/>
    <s v="OE3-E4"/>
    <s v="c5"/>
    <s v="N/A"/>
    <s v="c5 -I.29"/>
    <x v="3"/>
    <x v="3"/>
    <s v="No aplica"/>
    <s v="No aplica"/>
    <s v="Vicerrectorado de Gestión Comunitaria, Investigación y Vinculación con la Sociedad"/>
    <s v="Dirección de Vinculación con la Sociedad"/>
    <s v="Financiamiento para proyectos de vinculación con la Sociedad"/>
    <s v="NUEVO"/>
    <x v="0"/>
    <n v="530812"/>
    <s v="Materiales Didácticos"/>
    <n v="1701"/>
    <x v="0"/>
    <n v="0"/>
    <n v="0"/>
    <n v="5000"/>
  </r>
  <r>
    <n v="138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Instituto de Biodiversidad"/>
    <s v="Asociación del Instituto de Biodiversidad de la UINPIAW a la Red de investigación del Consejo Latinoamericano de Ciencias Sociales CLACSO"/>
    <s v="NUEVO"/>
    <x v="0"/>
    <n v="530239"/>
    <s v="Membrecías"/>
    <n v="1701"/>
    <x v="0"/>
    <n v="0"/>
    <n v="0"/>
    <n v="750"/>
  </r>
  <r>
    <n v="139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civil del personal, para el proyecto  sistematizacion de experiencias de transicion agroecologicas en Ecuador"/>
    <s v="ARRASTRE"/>
    <x v="0"/>
    <n v="530606"/>
    <s v="Honorarios"/>
    <n v="1701"/>
    <x v="0"/>
    <n v="0"/>
    <n v="0"/>
    <n v="5749"/>
  </r>
  <r>
    <n v="140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de personal técnico por servicios profesionales "/>
    <s v="ARRASTRE"/>
    <x v="0"/>
    <n v="530606"/>
    <s v="Honorarios"/>
    <n v="1701"/>
    <x v="0"/>
    <n v="0"/>
    <n v="0"/>
    <n v="6529"/>
  </r>
  <r>
    <n v="141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Vinculación de personal bajo contrato civil de servicios para los proyectos de investigación"/>
    <s v="NUEVO"/>
    <x v="0"/>
    <n v="530606"/>
    <s v="Honorarios por Contratos Civiles de Servicios"/>
    <n v="1701"/>
    <x v="0"/>
    <n v="0"/>
    <n v="0"/>
    <n v="15756"/>
  </r>
  <r>
    <n v="142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GPS y herramientas menores y materiales de investigación para el proyecto de “Mitigación del cambio climático global a través de biocarbón en las chacras amazónicas&quot;."/>
    <s v="NUEVO"/>
    <x v="1"/>
    <n v="840104"/>
    <s v="Maquinarias y Equipos"/>
    <n v="1701"/>
    <x v="0"/>
    <n v="0"/>
    <n v="0"/>
    <n v="1025"/>
  </r>
  <r>
    <n v="143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GPS y herramientas menores y materiales de investigación para el proyecto de “Mitigación del cambio climático global a través de biocarbón en las chacras amazónicas&quot;."/>
    <s v="NUEVO"/>
    <x v="0"/>
    <n v="531406"/>
    <s v="Herramientas y Equipos menores"/>
    <n v="1701"/>
    <x v="0"/>
    <n v="0"/>
    <n v="0"/>
    <n v="174.5"/>
  </r>
  <r>
    <n v="144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insumos para el proyecto de “Caracterización de las problemáticas en torno a la calidad de los cuerpos hídricos de la Microcuenca de Chugchilán y su Relación con la Salud Territorial y los Paisajes Bioculturales”."/>
    <s v="NUEVO"/>
    <x v="1"/>
    <n v="840104"/>
    <s v="Maquinarias y Equipos"/>
    <n v="1701"/>
    <x v="0"/>
    <n v="0"/>
    <n v="0"/>
    <n v="218"/>
  </r>
  <r>
    <n v="145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1"/>
    <n v="840104"/>
    <s v="Maquinarias y Equipos"/>
    <n v="1701"/>
    <x v="0"/>
    <n v="0"/>
    <n v="0"/>
    <n v="2168.48"/>
  </r>
  <r>
    <n v="146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Medidor Multiparamétrico y redes para muestreo de macroinvertebrados para el proyecto “Caracterización de las problemáticas en torno a la calidad de los cuerpos hídricos de la Microcuenca de Chugchilán y su Relación con la Salud Territorial y los Paisajes Bioculturales"/>
    <s v="NUEVO"/>
    <x v="0"/>
    <n v="531406"/>
    <s v="Herramientas y Equipos menores"/>
    <n v="1701"/>
    <x v="0"/>
    <n v="0"/>
    <n v="0"/>
    <n v="856.72"/>
  </r>
  <r>
    <n v="147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Contratación de material publicitario para el proyecto “Caracterización de las problemáticas en torno a la calidad de los cuerpos hídricos de la Microcuenca de Chugchilán y su Relación con la Salud Territorial y los Paisajes Bioculturales"/>
    <s v="NUEVO"/>
    <x v="0"/>
    <n v="530204"/>
    <s v="Edición, Impresión, Reproducción, Publicaciones, Suscripciones, Fotocopiado, Traducción, Empastado, Enmarcación,_x000a_Serigrafía, Fotografía, Carnetización, Filmación e Imágenes Satelitales"/>
    <n v="1701"/>
    <x v="0"/>
    <n v="0"/>
    <n v="0"/>
    <n v="1400"/>
  </r>
  <r>
    <n v="148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equipos de audio y video para el proyecto de investigación “Análisis cualitativo del contexto de aprendizaje del estudiantado de la UINPIAW”"/>
    <s v="NUEVO"/>
    <x v="0"/>
    <n v="531407"/>
    <s v="Equipos, Sistemas y Paquetes Informáticos"/>
    <n v="1701"/>
    <x v="0"/>
    <n v="0"/>
    <n v="0"/>
    <n v="1285"/>
  </r>
  <r>
    <n v="149"/>
    <s v="2. Investigación"/>
    <s v="2. Aportar a la democratización de la creación, difusión y aplicación de conocimientos y saberes diversos. "/>
    <s v="OE2-E3"/>
    <s v="c4"/>
    <s v="sc6"/>
    <s v="c4 -I.25"/>
    <x v="2"/>
    <x v="2"/>
    <s v="No aplica"/>
    <s v="No aplica"/>
    <s v="Vicerrectorado de Gestión Comunitaria, Investigación y Vinculación con la Sociedad"/>
    <s v="Dirección General de Investigación "/>
    <s v="Adquisición de equipos de audio y video para el proyecto de investigación “Análisis cualitativo del contexto de aprendizaje del estudiantado de la UINPIAW”"/>
    <s v="NUEVO"/>
    <x v="1"/>
    <n v="840104"/>
    <s v="Maquinarias y Equipos"/>
    <n v="1701"/>
    <x v="0"/>
    <n v="0"/>
    <n v="0"/>
    <n v="128"/>
  </r>
  <r>
    <n v="150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General de Investigación "/>
    <s v="Afiliaciones y pago de membresia a redes de investigación"/>
    <s v="NUEVO"/>
    <x v="0"/>
    <n v="530239"/>
    <s v="Membresías"/>
    <n v="1701"/>
    <x v="0"/>
    <n v="0"/>
    <n v="0"/>
    <n v="6760"/>
  </r>
  <r>
    <n v="151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General de Investigación "/>
    <s v="Contratación de servicios especializados para la publicación artículos de investigación que tributen al perfeccionamiento del proceso de enseñanza-aprendizaje de las carreras  de la Universidad Intercultural de las Nacionalidades y Pueblos Indígenas Amawtay Wasi"/>
    <s v="NUEVO"/>
    <x v="0"/>
    <n v="530204"/>
    <s v="Edición,Impresión,Reproducción,Publicaciones,Suscripciones,Fotocopiado,Traducción,Empastado,Enmarcación,Serigrafía, Fotografía, Carnetización, Filmación e Imágenes Satelitales."/>
    <n v="1701"/>
    <x v="0"/>
    <n v="0"/>
    <n v="0"/>
    <n v="30000"/>
  </r>
  <r>
    <n v="152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Editorial y de Publicaciones"/>
    <s v="Contratación de servicio de una productora de sonido para producción de audiolibros"/>
    <s v="ARRASTRE"/>
    <x v="0"/>
    <n v="530222"/>
    <s v="Servicios y Derechos en Producción y Programación de Radio y Televisión"/>
    <n v="1701"/>
    <x v="0"/>
    <n v="0"/>
    <n v="0"/>
    <n v="8600"/>
  </r>
  <r>
    <n v="153"/>
    <s v="2. Investigación"/>
    <s v="2. Aportar a la democratización de la creación, difusión y aplicación de conocimientos y saberes diversos. "/>
    <s v="OE2-E3"/>
    <s v="c4"/>
    <s v="sc7"/>
    <s v="c4 -I.26"/>
    <x v="2"/>
    <x v="2"/>
    <s v="No aplica"/>
    <s v="No aplica"/>
    <s v="Vicerrectorado de Gestión Comunitaria, Investigación y Vinculación con la Sociedad"/>
    <s v="Dirección Editorial y de Publicaciones"/>
    <s v="Suscripción de uso del sistema Open Monograph Press (OMP) y asignación de códigos DOI"/>
    <s v="NUEVO"/>
    <x v="0"/>
    <n v="530702"/>
    <s v="Arrendamiento y Licencias de Uso de Paquetes Informáticos"/>
    <n v="1701"/>
    <x v="0"/>
    <n v="0"/>
    <n v="0"/>
    <n v="500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8">
  <r>
    <x v="0"/>
    <x v="0"/>
    <s v="01-Administración Central"/>
    <x v="0"/>
    <x v="0"/>
    <x v="0"/>
    <x v="0"/>
    <x v="0"/>
    <n v="101808"/>
    <s v="10151510105"/>
    <s v=""/>
    <n v="0"/>
    <n v="101808"/>
    <n v="101808"/>
    <m/>
  </r>
  <r>
    <x v="0"/>
    <x v="0"/>
    <s v="01-Administración Central"/>
    <x v="0"/>
    <x v="0"/>
    <x v="0"/>
    <x v="0"/>
    <x v="1"/>
    <n v="26281.3"/>
    <s v="10151510106"/>
    <s v=""/>
    <n v="0"/>
    <n v="26281.3"/>
    <n v="26281.3"/>
    <m/>
  </r>
  <r>
    <x v="0"/>
    <x v="0"/>
    <s v="01-Administración Central"/>
    <x v="0"/>
    <x v="0"/>
    <x v="0"/>
    <x v="0"/>
    <x v="2"/>
    <n v="57816"/>
    <s v="10151510108"/>
    <s v=""/>
    <n v="0"/>
    <n v="57816"/>
    <n v="57816"/>
    <m/>
  </r>
  <r>
    <x v="0"/>
    <x v="0"/>
    <s v="82-Formación y gestión académica"/>
    <x v="1"/>
    <x v="0"/>
    <x v="0"/>
    <x v="0"/>
    <x v="2"/>
    <n v="322632"/>
    <s v="18251510108"/>
    <s v=""/>
    <n v="0"/>
    <n v="322632"/>
    <n v="322632"/>
    <m/>
  </r>
  <r>
    <x v="0"/>
    <x v="1"/>
    <s v="84-Gestión de la vinculación con la colectividad"/>
    <x v="2"/>
    <x v="0"/>
    <x v="0"/>
    <x v="0"/>
    <x v="2"/>
    <n v="6060"/>
    <s v="38451510108"/>
    <s v=""/>
    <n v="0"/>
    <n v="6060"/>
    <n v="6060"/>
    <m/>
  </r>
  <r>
    <x v="0"/>
    <x v="0"/>
    <s v="01-Administración Central"/>
    <x v="0"/>
    <x v="0"/>
    <x v="0"/>
    <x v="0"/>
    <x v="3"/>
    <n v="28318.726666666666"/>
    <s v="10151510203"/>
    <s v=""/>
    <n v="0"/>
    <n v="28318.726666666666"/>
    <n v="28318.726666666666"/>
    <m/>
  </r>
  <r>
    <x v="0"/>
    <x v="0"/>
    <s v="82-Formación y gestión académica"/>
    <x v="1"/>
    <x v="0"/>
    <x v="0"/>
    <x v="0"/>
    <x v="3"/>
    <n v="22539"/>
    <s v="18251510203"/>
    <s v=""/>
    <n v="0"/>
    <n v="22539"/>
    <n v="22539"/>
    <m/>
  </r>
  <r>
    <x v="0"/>
    <x v="0"/>
    <s v="83-Gestión de la Investigación"/>
    <x v="3"/>
    <x v="0"/>
    <x v="0"/>
    <x v="0"/>
    <x v="3"/>
    <n v="4347"/>
    <s v="18351510203"/>
    <s v=""/>
    <n v="0"/>
    <n v="4347"/>
    <n v="4347"/>
    <m/>
  </r>
  <r>
    <x v="0"/>
    <x v="1"/>
    <s v="01-Administración Central"/>
    <x v="0"/>
    <x v="0"/>
    <x v="0"/>
    <x v="1"/>
    <x v="3"/>
    <n v="51776.75"/>
    <s v="30151510203"/>
    <s v="30151510203"/>
    <n v="18614.060000000001"/>
    <n v="33162.69"/>
    <n v="33162.69"/>
    <m/>
  </r>
  <r>
    <x v="0"/>
    <x v="1"/>
    <s v="82-Formación y gestión académica"/>
    <x v="1"/>
    <x v="0"/>
    <x v="0"/>
    <x v="1"/>
    <x v="3"/>
    <n v="195168"/>
    <s v="38251510203"/>
    <s v="38251510203"/>
    <n v="348913"/>
    <n v="-153745"/>
    <m/>
    <n v="153745"/>
  </r>
  <r>
    <x v="0"/>
    <x v="1"/>
    <s v="83-Gestión de la Investigación"/>
    <x v="3"/>
    <x v="0"/>
    <x v="0"/>
    <x v="0"/>
    <x v="3"/>
    <n v="18120.833333333332"/>
    <s v="38351510203"/>
    <s v=""/>
    <n v="0"/>
    <n v="18120.833333333332"/>
    <n v="18120.833333333332"/>
    <m/>
  </r>
  <r>
    <x v="0"/>
    <x v="1"/>
    <s v="84-Gestión de la vinculación con la colectividad"/>
    <x v="2"/>
    <x v="0"/>
    <x v="0"/>
    <x v="0"/>
    <x v="3"/>
    <n v="6668.3333333333339"/>
    <s v="38451510203"/>
    <s v=""/>
    <n v="0"/>
    <n v="6668.3333333333339"/>
    <n v="6668.3333333333339"/>
    <m/>
  </r>
  <r>
    <x v="0"/>
    <x v="0"/>
    <s v="01-Administración Central"/>
    <x v="0"/>
    <x v="0"/>
    <x v="0"/>
    <x v="0"/>
    <x v="4"/>
    <n v="8515.3333333333339"/>
    <s v="10151510204"/>
    <s v=""/>
    <n v="0"/>
    <n v="8515.3333333333339"/>
    <n v="8515.3333333333339"/>
    <m/>
  </r>
  <r>
    <x v="0"/>
    <x v="0"/>
    <s v="82-Formación y gestión académica"/>
    <x v="1"/>
    <x v="0"/>
    <x v="0"/>
    <x v="0"/>
    <x v="4"/>
    <n v="5302"/>
    <s v="18251510204"/>
    <s v=""/>
    <n v="0"/>
    <n v="5302"/>
    <n v="5302"/>
    <m/>
  </r>
  <r>
    <x v="0"/>
    <x v="0"/>
    <s v="83-Gestión de la Investigación"/>
    <x v="3"/>
    <x v="0"/>
    <x v="0"/>
    <x v="0"/>
    <x v="4"/>
    <n v="482"/>
    <s v="18351510204"/>
    <s v=""/>
    <n v="0"/>
    <n v="482"/>
    <n v="482"/>
    <m/>
  </r>
  <r>
    <x v="0"/>
    <x v="1"/>
    <s v="01-Administración Central"/>
    <x v="0"/>
    <x v="0"/>
    <x v="0"/>
    <x v="1"/>
    <x v="4"/>
    <n v="17994.666666666664"/>
    <s v="30151510204"/>
    <s v="30151510204"/>
    <n v="6110"/>
    <n v="11884.666666666664"/>
    <n v="11884.666666666664"/>
    <m/>
  </r>
  <r>
    <x v="0"/>
    <x v="1"/>
    <s v="82-Formación y gestión académica"/>
    <x v="1"/>
    <x v="0"/>
    <x v="0"/>
    <x v="1"/>
    <x v="4"/>
    <n v="70693.333333333343"/>
    <s v="38251510204"/>
    <s v="38251510204"/>
    <n v="114680"/>
    <n v="-43986.666666666657"/>
    <m/>
    <n v="43986.666666666657"/>
  </r>
  <r>
    <x v="0"/>
    <x v="1"/>
    <s v="83-Gestión de la Investigación"/>
    <x v="3"/>
    <x v="0"/>
    <x v="0"/>
    <x v="0"/>
    <x v="4"/>
    <n v="6266"/>
    <s v="38351510204"/>
    <s v=""/>
    <n v="0"/>
    <n v="6266"/>
    <n v="6266"/>
    <m/>
  </r>
  <r>
    <x v="0"/>
    <x v="1"/>
    <s v="84-Gestión de la vinculación con la colectividad"/>
    <x v="2"/>
    <x v="0"/>
    <x v="0"/>
    <x v="0"/>
    <x v="4"/>
    <n v="2008.333333333333"/>
    <s v="38451510204"/>
    <s v=""/>
    <n v="0"/>
    <n v="2008.333333333333"/>
    <n v="2008.333333333333"/>
    <m/>
  </r>
  <r>
    <x v="0"/>
    <x v="0"/>
    <s v="01-Administración Central"/>
    <x v="0"/>
    <x v="0"/>
    <x v="0"/>
    <x v="0"/>
    <x v="5"/>
    <n v="400"/>
    <s v="10151510304"/>
    <s v=""/>
    <n v="0"/>
    <n v="400"/>
    <n v="400"/>
    <m/>
  </r>
  <r>
    <x v="0"/>
    <x v="0"/>
    <s v="01-Administración Central"/>
    <x v="0"/>
    <x v="0"/>
    <x v="0"/>
    <x v="0"/>
    <x v="6"/>
    <n v="1000"/>
    <s v="10151510306"/>
    <s v=""/>
    <n v="0"/>
    <n v="1000"/>
    <n v="1000"/>
    <m/>
  </r>
  <r>
    <x v="0"/>
    <x v="0"/>
    <s v="01-Administración Central"/>
    <x v="0"/>
    <x v="0"/>
    <x v="0"/>
    <x v="0"/>
    <x v="7"/>
    <n v="1000"/>
    <s v="10151510509"/>
    <s v=""/>
    <n v="0"/>
    <n v="1000"/>
    <n v="1000"/>
    <m/>
  </r>
  <r>
    <x v="0"/>
    <x v="0"/>
    <s v="01-Administración Central"/>
    <x v="0"/>
    <x v="0"/>
    <x v="0"/>
    <x v="0"/>
    <x v="8"/>
    <n v="48276"/>
    <s v="10151510510"/>
    <s v=""/>
    <n v="0"/>
    <n v="48276"/>
    <n v="48276"/>
    <m/>
  </r>
  <r>
    <x v="0"/>
    <x v="1"/>
    <s v="01-Administración Central"/>
    <x v="0"/>
    <x v="0"/>
    <x v="0"/>
    <x v="0"/>
    <x v="8"/>
    <n v="331256"/>
    <s v="30151510510"/>
    <s v=""/>
    <n v="0"/>
    <n v="331256"/>
    <n v="331256"/>
    <m/>
  </r>
  <r>
    <x v="0"/>
    <x v="1"/>
    <s v="82-Formación y gestión académica"/>
    <x v="1"/>
    <x v="0"/>
    <x v="0"/>
    <x v="1"/>
    <x v="8"/>
    <n v="78685"/>
    <s v="38251510510"/>
    <s v="38251510510"/>
    <n v="251515.46"/>
    <n v="-172830.46"/>
    <m/>
    <n v="172830.46"/>
  </r>
  <r>
    <x v="0"/>
    <x v="1"/>
    <s v="83-Gestión de la Investigación"/>
    <x v="3"/>
    <x v="0"/>
    <x v="0"/>
    <x v="0"/>
    <x v="8"/>
    <n v="77172"/>
    <s v="38351510510"/>
    <s v=""/>
    <n v="0"/>
    <n v="77172"/>
    <n v="77172"/>
    <m/>
  </r>
  <r>
    <x v="0"/>
    <x v="1"/>
    <s v="84-Gestión de la vinculación con la colectividad"/>
    <x v="2"/>
    <x v="0"/>
    <x v="0"/>
    <x v="0"/>
    <x v="8"/>
    <n v="18525"/>
    <s v="38451510510"/>
    <s v=""/>
    <n v="0"/>
    <n v="18525"/>
    <n v="18525"/>
    <m/>
  </r>
  <r>
    <x v="0"/>
    <x v="0"/>
    <s v="01-Administración Central"/>
    <x v="0"/>
    <x v="0"/>
    <x v="0"/>
    <x v="0"/>
    <x v="9"/>
    <n v="350"/>
    <s v="10151510512"/>
    <s v=""/>
    <n v="0"/>
    <n v="350"/>
    <n v="350"/>
    <m/>
  </r>
  <r>
    <x v="0"/>
    <x v="0"/>
    <s v="01-Administración Central"/>
    <x v="0"/>
    <x v="0"/>
    <x v="0"/>
    <x v="0"/>
    <x v="10"/>
    <n v="350"/>
    <s v="10151510513"/>
    <s v=""/>
    <n v="0"/>
    <n v="350"/>
    <n v="350"/>
    <m/>
  </r>
  <r>
    <x v="0"/>
    <x v="1"/>
    <s v="82-Formación y gestión académica"/>
    <x v="1"/>
    <x v="0"/>
    <x v="0"/>
    <x v="1"/>
    <x v="11"/>
    <n v="957044"/>
    <s v="38251510518"/>
    <s v="38251510518"/>
    <n v="154431.57999999999"/>
    <n v="802612.42"/>
    <n v="802612.42"/>
    <m/>
  </r>
  <r>
    <x v="0"/>
    <x v="1"/>
    <s v="83-Gestión de la Investigación"/>
    <x v="3"/>
    <x v="0"/>
    <x v="0"/>
    <x v="0"/>
    <x v="11"/>
    <n v="35880"/>
    <s v="38351510518"/>
    <s v=""/>
    <n v="0"/>
    <n v="35880"/>
    <n v="35880"/>
    <m/>
  </r>
  <r>
    <x v="0"/>
    <x v="1"/>
    <s v="84-Gestión de la vinculación con la colectividad"/>
    <x v="2"/>
    <x v="0"/>
    <x v="0"/>
    <x v="0"/>
    <x v="11"/>
    <n v="19040"/>
    <s v="38451510518"/>
    <s v=""/>
    <n v="0"/>
    <n v="19040"/>
    <n v="19040"/>
    <m/>
  </r>
  <r>
    <x v="0"/>
    <x v="0"/>
    <s v="01-Administración Central"/>
    <x v="0"/>
    <x v="0"/>
    <x v="0"/>
    <x v="0"/>
    <x v="12"/>
    <n v="27625.08195"/>
    <s v="10151510601"/>
    <s v=""/>
    <n v="0"/>
    <n v="27625.08195"/>
    <n v="27625.08195"/>
    <m/>
  </r>
  <r>
    <x v="0"/>
    <x v="0"/>
    <s v="82-Formación y gestión académica"/>
    <x v="1"/>
    <x v="0"/>
    <x v="0"/>
    <x v="0"/>
    <x v="12"/>
    <n v="24747.821999999993"/>
    <s v="18251510601"/>
    <s v=""/>
    <n v="0"/>
    <n v="24747.821999999993"/>
    <n v="24747.821999999993"/>
    <m/>
  </r>
  <r>
    <x v="0"/>
    <x v="0"/>
    <s v="83-Gestión de la Investigación"/>
    <x v="3"/>
    <x v="0"/>
    <x v="0"/>
    <x v="0"/>
    <x v="12"/>
    <n v="4773.0060000000003"/>
    <s v="18351510601"/>
    <s v=""/>
    <n v="0"/>
    <n v="4773.0060000000003"/>
    <n v="4773.0060000000003"/>
    <m/>
  </r>
  <r>
    <x v="0"/>
    <x v="1"/>
    <s v="01-Administración Central"/>
    <x v="0"/>
    <x v="0"/>
    <x v="0"/>
    <x v="1"/>
    <x v="12"/>
    <n v="31966.204000000002"/>
    <s v="30151510601"/>
    <s v="30151510601"/>
    <n v="22381"/>
    <n v="9585.2040000000015"/>
    <n v="9585.2040000000015"/>
    <m/>
  </r>
  <r>
    <x v="0"/>
    <x v="1"/>
    <s v="82-Formación y gestión académica"/>
    <x v="1"/>
    <x v="0"/>
    <x v="0"/>
    <x v="1"/>
    <x v="12"/>
    <n v="95162.628499999933"/>
    <s v="38251510601"/>
    <s v="38251510601"/>
    <n v="389354.93"/>
    <n v="-294192.30150000006"/>
    <m/>
    <n v="294192.30150000006"/>
  </r>
  <r>
    <x v="0"/>
    <x v="1"/>
    <s v="83-Gestión de la Investigación"/>
    <x v="3"/>
    <x v="0"/>
    <x v="0"/>
    <x v="0"/>
    <x v="12"/>
    <n v="10730.117999999999"/>
    <s v="38351510601"/>
    <s v=""/>
    <n v="0"/>
    <n v="10730.117999999999"/>
    <n v="10730.117999999999"/>
    <m/>
  </r>
  <r>
    <x v="0"/>
    <x v="1"/>
    <s v="84-Gestión de la vinculación con la colectividad"/>
    <x v="2"/>
    <x v="0"/>
    <x v="0"/>
    <x v="0"/>
    <x v="12"/>
    <n v="4114.6124999999993"/>
    <s v="38451510601"/>
    <s v=""/>
    <n v="0"/>
    <n v="4114.6124999999993"/>
    <n v="4114.6124999999993"/>
    <m/>
  </r>
  <r>
    <x v="0"/>
    <x v="0"/>
    <s v="01-Administración Central"/>
    <x v="0"/>
    <x v="0"/>
    <x v="0"/>
    <x v="0"/>
    <x v="13"/>
    <n v="24534.983090000002"/>
    <s v="10151510602"/>
    <s v=""/>
    <n v="0"/>
    <n v="24534.983090000002"/>
    <n v="24534.983090000002"/>
    <m/>
  </r>
  <r>
    <x v="0"/>
    <x v="0"/>
    <s v="82-Formación y gestión académica"/>
    <x v="1"/>
    <x v="0"/>
    <x v="0"/>
    <x v="0"/>
    <x v="13"/>
    <n v="22529.984399999998"/>
    <s v="18251510602"/>
    <s v=""/>
    <n v="0"/>
    <n v="22529.984399999998"/>
    <n v="22529.984399999998"/>
    <m/>
  </r>
  <r>
    <x v="0"/>
    <x v="0"/>
    <s v="83-Gestión de la Investigación"/>
    <x v="3"/>
    <x v="0"/>
    <x v="0"/>
    <x v="0"/>
    <x v="13"/>
    <n v="4345.2611999999999"/>
    <s v="18351510602"/>
    <s v=""/>
    <n v="0"/>
    <n v="4345.2611999999999"/>
    <n v="4345.2611999999999"/>
    <m/>
  </r>
  <r>
    <x v="0"/>
    <x v="1"/>
    <s v="01-Administración Central"/>
    <x v="0"/>
    <x v="0"/>
    <x v="0"/>
    <x v="1"/>
    <x v="13"/>
    <n v="27593.624800000005"/>
    <s v="30151510602"/>
    <s v="30151510602"/>
    <n v="18614.060000000001"/>
    <n v="8979.5648000000037"/>
    <n v="8979.5648000000037"/>
    <m/>
  </r>
  <r>
    <x v="0"/>
    <x v="1"/>
    <s v="82-Formación y gestión académica"/>
    <x v="1"/>
    <x v="0"/>
    <x v="0"/>
    <x v="1"/>
    <x v="13"/>
    <n v="86276.225699999894"/>
    <s v="38251510602"/>
    <s v="38251510602"/>
    <n v="348913"/>
    <n v="-262636.77430000011"/>
    <m/>
    <n v="262636.77430000011"/>
  </r>
  <r>
    <x v="0"/>
    <x v="1"/>
    <s v="83-Gestión de la Investigación"/>
    <x v="3"/>
    <x v="0"/>
    <x v="0"/>
    <x v="0"/>
    <x v="13"/>
    <n v="9417.2315999999992"/>
    <s v="38351510602"/>
    <s v=""/>
    <n v="0"/>
    <n v="9417.2315999999992"/>
    <n v="9417.2315999999992"/>
    <m/>
  </r>
  <r>
    <x v="0"/>
    <x v="1"/>
    <s v="84-Gestión de la vinculación con la colectividad"/>
    <x v="2"/>
    <x v="0"/>
    <x v="0"/>
    <x v="0"/>
    <x v="13"/>
    <n v="3633.9625000000001"/>
    <s v="38451510602"/>
    <s v=""/>
    <n v="0"/>
    <n v="3633.9625000000001"/>
    <n v="3633.9625000000001"/>
    <m/>
  </r>
  <r>
    <x v="0"/>
    <x v="1"/>
    <s v="82-Formación y gestión académica"/>
    <x v="1"/>
    <x v="0"/>
    <x v="0"/>
    <x v="0"/>
    <x v="14"/>
    <n v="1932.7474666667231"/>
    <s v="38251510707"/>
    <s v=""/>
    <n v="0"/>
    <n v="1932.7474666667231"/>
    <n v="1932.7474666667231"/>
    <m/>
  </r>
  <r>
    <x v="0"/>
    <x v="1"/>
    <s v="83-Gestión de la Investigación"/>
    <x v="3"/>
    <x v="0"/>
    <x v="0"/>
    <x v="0"/>
    <x v="14"/>
    <n v="1932.7474666667231"/>
    <s v="38351510707"/>
    <s v=""/>
    <n v="0"/>
    <n v="1932.7474666667231"/>
    <n v="1932.7474666667231"/>
    <m/>
  </r>
  <r>
    <x v="0"/>
    <x v="1"/>
    <s v="84-Gestión de la vinculación con la colectividad"/>
    <x v="2"/>
    <x v="0"/>
    <x v="0"/>
    <x v="0"/>
    <x v="14"/>
    <n v="1932.7474666667231"/>
    <s v="38451510707"/>
    <s v=""/>
    <n v="0"/>
    <n v="1932.7474666667231"/>
    <n v="1932.7474666667231"/>
    <m/>
  </r>
  <r>
    <x v="0"/>
    <x v="0"/>
    <s v="01-Administración Central"/>
    <x v="0"/>
    <x v="1"/>
    <x v="0"/>
    <x v="1"/>
    <x v="15"/>
    <n v="3681.82"/>
    <s v="10153530101"/>
    <s v="10153530101"/>
    <n v="3750"/>
    <n v="-68.179999999999836"/>
    <m/>
    <n v="68.179999999999836"/>
  </r>
  <r>
    <x v="0"/>
    <x v="0"/>
    <s v="01-Administración Central"/>
    <x v="0"/>
    <x v="1"/>
    <x v="0"/>
    <x v="1"/>
    <x v="16"/>
    <n v="6913.6"/>
    <s v="10153530104"/>
    <s v="10153530104"/>
    <n v="2600"/>
    <n v="4313.6000000000004"/>
    <n v="4313.6000000000004"/>
    <m/>
  </r>
  <r>
    <x v="0"/>
    <x v="0"/>
    <s v="01-Administración Central"/>
    <x v="0"/>
    <x v="1"/>
    <x v="0"/>
    <x v="1"/>
    <x v="17"/>
    <n v="960"/>
    <s v="10153530105"/>
    <s v="10153530105"/>
    <n v="11875"/>
    <n v="-10915"/>
    <m/>
    <n v="10915"/>
  </r>
  <r>
    <x v="0"/>
    <x v="0"/>
    <s v="82-Formación y gestión académica"/>
    <x v="1"/>
    <x v="1"/>
    <x v="0"/>
    <x v="1"/>
    <x v="18"/>
    <n v="15864.04"/>
    <s v="18253530204"/>
    <s v="18253530204"/>
    <n v="1500"/>
    <n v="14364.04"/>
    <n v="14364.04"/>
    <m/>
  </r>
  <r>
    <x v="0"/>
    <x v="0"/>
    <s v="83-Gestión de la Investigación"/>
    <x v="3"/>
    <x v="1"/>
    <x v="0"/>
    <x v="2"/>
    <x v="18"/>
    <n v="31400"/>
    <s v="18353530204"/>
    <s v="18353530204"/>
    <n v="5000"/>
    <n v="26400"/>
    <n v="26400"/>
    <m/>
  </r>
  <r>
    <x v="0"/>
    <x v="0"/>
    <s v="84-Gestión de la vinculación con la colectividad"/>
    <x v="2"/>
    <x v="1"/>
    <x v="0"/>
    <x v="0"/>
    <x v="18"/>
    <n v="6239"/>
    <s v="18453530204"/>
    <s v=""/>
    <n v="0"/>
    <n v="6239"/>
    <n v="6239"/>
    <m/>
  </r>
  <r>
    <x v="0"/>
    <x v="2"/>
    <s v="01-Administración Central"/>
    <x v="0"/>
    <x v="1"/>
    <x v="0"/>
    <x v="0"/>
    <x v="19"/>
    <n v="6000"/>
    <s v="20153530207"/>
    <s v=""/>
    <n v="0"/>
    <n v="6000"/>
    <n v="6000"/>
    <m/>
  </r>
  <r>
    <x v="0"/>
    <x v="0"/>
    <s v="01-Administración Central"/>
    <x v="0"/>
    <x v="1"/>
    <x v="0"/>
    <x v="1"/>
    <x v="20"/>
    <n v="22854.48"/>
    <s v="10153530208"/>
    <s v="10153530208"/>
    <n v="2500"/>
    <n v="20354.48"/>
    <n v="20354.48"/>
    <m/>
  </r>
  <r>
    <x v="0"/>
    <x v="0"/>
    <s v="82-Formación y gestión académica"/>
    <x v="1"/>
    <x v="1"/>
    <x v="0"/>
    <x v="0"/>
    <x v="20"/>
    <n v="20792"/>
    <s v="18253530208"/>
    <s v=""/>
    <n v="0"/>
    <n v="20792"/>
    <n v="20792"/>
    <m/>
  </r>
  <r>
    <x v="0"/>
    <x v="0"/>
    <s v="01-Administración Central"/>
    <x v="0"/>
    <x v="1"/>
    <x v="0"/>
    <x v="1"/>
    <x v="21"/>
    <n v="22742.12"/>
    <s v="10153530209"/>
    <s v="10153530209"/>
    <n v="3200"/>
    <n v="19542.12"/>
    <n v="19542.12"/>
    <m/>
  </r>
  <r>
    <x v="0"/>
    <x v="0"/>
    <s v="82-Formación y gestión académica"/>
    <x v="1"/>
    <x v="1"/>
    <x v="0"/>
    <x v="0"/>
    <x v="21"/>
    <n v="29142.140000000003"/>
    <s v="18253530209"/>
    <s v=""/>
    <n v="0"/>
    <n v="29142.140000000003"/>
    <n v="29142.140000000003"/>
    <m/>
  </r>
  <r>
    <x v="0"/>
    <x v="0"/>
    <s v="01-Administración Central"/>
    <x v="0"/>
    <x v="1"/>
    <x v="0"/>
    <x v="1"/>
    <x v="22"/>
    <n v="2607"/>
    <s v="10153530210"/>
    <s v="10153530210"/>
    <n v="2000"/>
    <n v="607"/>
    <n v="607"/>
    <m/>
  </r>
  <r>
    <x v="0"/>
    <x v="0"/>
    <s v="83-Gestión de la Investigación"/>
    <x v="3"/>
    <x v="1"/>
    <x v="0"/>
    <x v="0"/>
    <x v="23"/>
    <n v="8600"/>
    <s v="18353530222"/>
    <s v=""/>
    <n v="0"/>
    <n v="8600"/>
    <n v="8600"/>
    <m/>
  </r>
  <r>
    <x v="0"/>
    <x v="0"/>
    <s v="83-Gestión de la Investigación"/>
    <x v="3"/>
    <x v="1"/>
    <x v="0"/>
    <x v="2"/>
    <x v="24"/>
    <n v="7510"/>
    <s v="18353530239"/>
    <s v="18353530239"/>
    <n v="2400"/>
    <n v="5110"/>
    <n v="5110"/>
    <m/>
  </r>
  <r>
    <x v="0"/>
    <x v="0"/>
    <s v="82-Formación y gestión académica"/>
    <x v="1"/>
    <x v="1"/>
    <x v="0"/>
    <x v="0"/>
    <x v="25"/>
    <n v="9754.5"/>
    <s v="18253530249"/>
    <s v=""/>
    <n v="0"/>
    <n v="9754.5"/>
    <n v="9754.5"/>
    <m/>
  </r>
  <r>
    <x v="0"/>
    <x v="0"/>
    <s v="01-Administración Central"/>
    <x v="0"/>
    <x v="1"/>
    <x v="0"/>
    <x v="1"/>
    <x v="26"/>
    <n v="500"/>
    <s v="10153530255"/>
    <s v="10153530255"/>
    <n v="1500"/>
    <n v="-1000"/>
    <m/>
    <n v="1000"/>
  </r>
  <r>
    <x v="0"/>
    <x v="2"/>
    <s v="01-Administración Central"/>
    <x v="0"/>
    <x v="1"/>
    <x v="0"/>
    <x v="1"/>
    <x v="26"/>
    <n v="5000"/>
    <s v="20153530255"/>
    <s v="20153530255"/>
    <n v="530"/>
    <n v="4470"/>
    <n v="4470"/>
    <m/>
  </r>
  <r>
    <x v="0"/>
    <x v="0"/>
    <s v="01-Administración Central"/>
    <x v="0"/>
    <x v="1"/>
    <x v="0"/>
    <x v="1"/>
    <x v="27"/>
    <n v="10660"/>
    <s v="10153530301"/>
    <s v="10153530301"/>
    <n v="1500"/>
    <n v="9160"/>
    <n v="9160"/>
    <m/>
  </r>
  <r>
    <x v="0"/>
    <x v="0"/>
    <s v="01-Administración Central"/>
    <x v="0"/>
    <x v="1"/>
    <x v="0"/>
    <x v="1"/>
    <x v="28"/>
    <n v="10793.96"/>
    <s v="10153530302"/>
    <s v="10153530302"/>
    <n v="1500"/>
    <n v="9293.9599999999991"/>
    <n v="9293.9599999999991"/>
    <m/>
  </r>
  <r>
    <x v="0"/>
    <x v="0"/>
    <s v="01-Administración Central"/>
    <x v="0"/>
    <x v="1"/>
    <x v="0"/>
    <x v="1"/>
    <x v="29"/>
    <n v="5000"/>
    <s v="10153530303"/>
    <s v="10153530303"/>
    <n v="1500"/>
    <n v="3500"/>
    <n v="3500"/>
    <m/>
  </r>
  <r>
    <x v="0"/>
    <x v="0"/>
    <s v="01-Administración Central"/>
    <x v="0"/>
    <x v="1"/>
    <x v="0"/>
    <x v="1"/>
    <x v="30"/>
    <n v="500"/>
    <s v="10153530304"/>
    <s v="10153530304"/>
    <n v="5000"/>
    <n v="-4500"/>
    <m/>
    <n v="4500"/>
  </r>
  <r>
    <x v="0"/>
    <x v="0"/>
    <s v="01-Administración Central"/>
    <x v="0"/>
    <x v="1"/>
    <x v="0"/>
    <x v="1"/>
    <x v="31"/>
    <n v="8496"/>
    <s v="10153530306"/>
    <s v="10153530306"/>
    <n v="5000"/>
    <n v="3496"/>
    <n v="3496"/>
    <m/>
  </r>
  <r>
    <x v="0"/>
    <x v="0"/>
    <s v="01-Administración Central"/>
    <x v="0"/>
    <x v="1"/>
    <x v="0"/>
    <x v="1"/>
    <x v="32"/>
    <n v="28000"/>
    <s v="10153530402"/>
    <s v="10153530402"/>
    <n v="12500"/>
    <n v="15500"/>
    <n v="15500"/>
    <m/>
  </r>
  <r>
    <x v="0"/>
    <x v="0"/>
    <s v="82-Formación y gestión académica"/>
    <x v="1"/>
    <x v="1"/>
    <x v="0"/>
    <x v="0"/>
    <x v="32"/>
    <n v="1595"/>
    <s v="18253530402"/>
    <s v=""/>
    <n v="0"/>
    <n v="1595"/>
    <n v="1595"/>
    <m/>
  </r>
  <r>
    <x v="0"/>
    <x v="2"/>
    <s v="01-Administración Central"/>
    <x v="0"/>
    <x v="1"/>
    <x v="0"/>
    <x v="0"/>
    <x v="32"/>
    <n v="6000"/>
    <s v="20153530402"/>
    <s v=""/>
    <n v="0"/>
    <n v="6000"/>
    <n v="6000"/>
    <m/>
  </r>
  <r>
    <x v="0"/>
    <x v="0"/>
    <s v="01-Administración Central"/>
    <x v="0"/>
    <x v="1"/>
    <x v="0"/>
    <x v="1"/>
    <x v="33"/>
    <n v="9000"/>
    <s v="10153530404"/>
    <s v="10153530404"/>
    <n v="6000"/>
    <n v="3000"/>
    <n v="3000"/>
    <m/>
  </r>
  <r>
    <x v="0"/>
    <x v="0"/>
    <s v="82-Formación y gestión académica"/>
    <x v="1"/>
    <x v="1"/>
    <x v="0"/>
    <x v="0"/>
    <x v="33"/>
    <n v="800"/>
    <s v="18253530404"/>
    <s v=""/>
    <n v="0"/>
    <n v="800"/>
    <n v="800"/>
    <m/>
  </r>
  <r>
    <x v="0"/>
    <x v="0"/>
    <s v="01-Administración Central"/>
    <x v="0"/>
    <x v="1"/>
    <x v="0"/>
    <x v="1"/>
    <x v="34"/>
    <n v="13500"/>
    <s v="10153530405"/>
    <s v="10153530405"/>
    <n v="6000"/>
    <n v="7500"/>
    <n v="7500"/>
    <m/>
  </r>
  <r>
    <x v="0"/>
    <x v="0"/>
    <s v="82-Formación y gestión académica"/>
    <x v="1"/>
    <x v="1"/>
    <x v="0"/>
    <x v="0"/>
    <x v="34"/>
    <n v="1500"/>
    <s v="18253530405"/>
    <s v=""/>
    <n v="0"/>
    <n v="1500"/>
    <n v="1500"/>
    <m/>
  </r>
  <r>
    <x v="0"/>
    <x v="2"/>
    <s v="01-Administración Central"/>
    <x v="0"/>
    <x v="1"/>
    <x v="0"/>
    <x v="0"/>
    <x v="35"/>
    <n v="3000"/>
    <s v="20153530601"/>
    <s v=""/>
    <n v="0"/>
    <n v="3000"/>
    <n v="3000"/>
    <m/>
  </r>
  <r>
    <x v="0"/>
    <x v="0"/>
    <s v="83-Gestión de la Investigación"/>
    <x v="3"/>
    <x v="1"/>
    <x v="0"/>
    <x v="3"/>
    <x v="36"/>
    <n v="28034"/>
    <s v="18353530606"/>
    <s v="18353530606"/>
    <n v="260312.81"/>
    <n v="-232278.81"/>
    <m/>
    <n v="232278.81"/>
  </r>
  <r>
    <x v="0"/>
    <x v="0"/>
    <s v="82-Formación y gestión académica"/>
    <x v="1"/>
    <x v="1"/>
    <x v="0"/>
    <x v="1"/>
    <x v="37"/>
    <n v="440"/>
    <s v="18253530702"/>
    <s v="18253530702"/>
    <n v="15281"/>
    <n v="-14841"/>
    <m/>
    <n v="14841"/>
  </r>
  <r>
    <x v="0"/>
    <x v="0"/>
    <s v="83-Gestión de la Investigación"/>
    <x v="3"/>
    <x v="1"/>
    <x v="0"/>
    <x v="2"/>
    <x v="37"/>
    <n v="159583.20000000001"/>
    <s v="18353530702"/>
    <s v="18353530702"/>
    <n v="500"/>
    <n v="159083.20000000001"/>
    <n v="159083.20000000001"/>
    <m/>
  </r>
  <r>
    <x v="0"/>
    <x v="0"/>
    <s v="82-Formación y gestión académica"/>
    <x v="1"/>
    <x v="1"/>
    <x v="0"/>
    <x v="0"/>
    <x v="38"/>
    <n v="5470"/>
    <s v="18253530704"/>
    <s v=""/>
    <n v="0"/>
    <n v="5470"/>
    <n v="5470"/>
    <m/>
  </r>
  <r>
    <x v="0"/>
    <x v="0"/>
    <s v="01-Administración Central"/>
    <x v="0"/>
    <x v="1"/>
    <x v="0"/>
    <x v="1"/>
    <x v="39"/>
    <n v="600"/>
    <s v="10153530802"/>
    <s v="10153530802"/>
    <n v="800"/>
    <n v="-200"/>
    <n v="0"/>
    <n v="200"/>
  </r>
  <r>
    <x v="0"/>
    <x v="0"/>
    <s v="01-Administración Central"/>
    <x v="0"/>
    <x v="1"/>
    <x v="0"/>
    <x v="1"/>
    <x v="40"/>
    <n v="9667.7000000000007"/>
    <s v="10153530804"/>
    <s v="10153530804"/>
    <n v="4000"/>
    <n v="5667.7000000000007"/>
    <n v="5667.7000000000007"/>
    <m/>
  </r>
  <r>
    <x v="0"/>
    <x v="0"/>
    <s v="01-Administración Central"/>
    <x v="0"/>
    <x v="1"/>
    <x v="0"/>
    <x v="1"/>
    <x v="41"/>
    <n v="7800"/>
    <s v="10153530807"/>
    <s v="10153530807"/>
    <n v="6000"/>
    <n v="1800"/>
    <n v="1800"/>
    <m/>
  </r>
  <r>
    <x v="0"/>
    <x v="2"/>
    <s v="01-Administración Central"/>
    <x v="0"/>
    <x v="1"/>
    <x v="0"/>
    <x v="0"/>
    <x v="41"/>
    <n v="3200"/>
    <s v="20153530807"/>
    <s v=""/>
    <n v="0"/>
    <n v="3200"/>
    <n v="3200"/>
    <m/>
  </r>
  <r>
    <x v="0"/>
    <x v="2"/>
    <s v="01-Administración Central"/>
    <x v="0"/>
    <x v="1"/>
    <x v="0"/>
    <x v="0"/>
    <x v="42"/>
    <n v="500"/>
    <s v="20153530811"/>
    <s v=""/>
    <n v="0"/>
    <n v="500"/>
    <n v="500"/>
    <m/>
  </r>
  <r>
    <x v="0"/>
    <x v="0"/>
    <s v="82-Formación y gestión académica"/>
    <x v="1"/>
    <x v="1"/>
    <x v="0"/>
    <x v="1"/>
    <x v="43"/>
    <n v="1581"/>
    <s v="18253530812"/>
    <s v="18253530812"/>
    <n v="2000"/>
    <n v="-419"/>
    <m/>
    <n v="419"/>
  </r>
  <r>
    <x v="0"/>
    <x v="0"/>
    <s v="84-Gestión de la vinculación con la colectividad"/>
    <x v="2"/>
    <x v="1"/>
    <x v="0"/>
    <x v="0"/>
    <x v="43"/>
    <n v="5000"/>
    <s v="18453530812"/>
    <s v=""/>
    <n v="0"/>
    <n v="5000"/>
    <n v="5000"/>
    <m/>
  </r>
  <r>
    <x v="0"/>
    <x v="0"/>
    <s v="01-Administración Central"/>
    <x v="0"/>
    <x v="1"/>
    <x v="0"/>
    <x v="0"/>
    <x v="44"/>
    <n v="181.3"/>
    <s v="10153531403"/>
    <s v=""/>
    <n v="0"/>
    <n v="181.3"/>
    <n v="181.3"/>
    <m/>
  </r>
  <r>
    <x v="0"/>
    <x v="0"/>
    <s v="01-Administración Central"/>
    <x v="0"/>
    <x v="1"/>
    <x v="0"/>
    <x v="0"/>
    <x v="45"/>
    <n v="192.5"/>
    <s v="10153531404"/>
    <s v=""/>
    <n v="0"/>
    <n v="192.5"/>
    <n v="192.5"/>
    <m/>
  </r>
  <r>
    <x v="0"/>
    <x v="0"/>
    <s v="01-Administración Central"/>
    <x v="0"/>
    <x v="1"/>
    <x v="0"/>
    <x v="0"/>
    <x v="46"/>
    <n v="13.8"/>
    <s v="10153531406"/>
    <s v=""/>
    <n v="0"/>
    <n v="13.8"/>
    <n v="13.8"/>
    <m/>
  </r>
  <r>
    <x v="0"/>
    <x v="0"/>
    <s v="83-Gestión de la Investigación"/>
    <x v="3"/>
    <x v="1"/>
    <x v="0"/>
    <x v="0"/>
    <x v="46"/>
    <n v="1031.22"/>
    <s v="18353531406"/>
    <s v=""/>
    <n v="0"/>
    <n v="1031.22"/>
    <n v="1031.22"/>
    <m/>
  </r>
  <r>
    <x v="0"/>
    <x v="0"/>
    <s v="83-Gestión de la Investigación"/>
    <x v="3"/>
    <x v="1"/>
    <x v="0"/>
    <x v="0"/>
    <x v="47"/>
    <n v="1285"/>
    <s v="18353531407"/>
    <s v=""/>
    <n v="0"/>
    <n v="1285"/>
    <n v="1285"/>
    <m/>
  </r>
  <r>
    <x v="0"/>
    <x v="0"/>
    <s v="01-Administración Central"/>
    <x v="0"/>
    <x v="2"/>
    <x v="0"/>
    <x v="1"/>
    <x v="48"/>
    <n v="3900"/>
    <s v="10157570102"/>
    <s v="10157570102"/>
    <n v="3000"/>
    <n v="900"/>
    <n v="900"/>
    <m/>
  </r>
  <r>
    <x v="0"/>
    <x v="0"/>
    <s v="01-Administración Central"/>
    <x v="0"/>
    <x v="2"/>
    <x v="0"/>
    <x v="1"/>
    <x v="49"/>
    <n v="500"/>
    <s v="10157570201"/>
    <s v="10157570201"/>
    <n v="90077.119999999995"/>
    <n v="-89577.12"/>
    <m/>
    <n v="89577.12"/>
  </r>
  <r>
    <x v="0"/>
    <x v="0"/>
    <s v="82-Formación y gestión académica"/>
    <x v="1"/>
    <x v="2"/>
    <x v="0"/>
    <x v="1"/>
    <x v="49"/>
    <n v="41491.949999999997"/>
    <s v="18257570201"/>
    <s v="18257570201"/>
    <n v="1701.01"/>
    <n v="39790.939999999995"/>
    <n v="39790.939999999995"/>
    <m/>
  </r>
  <r>
    <x v="0"/>
    <x v="0"/>
    <s v="82-Formación y gestión académica"/>
    <x v="1"/>
    <x v="3"/>
    <x v="0"/>
    <x v="0"/>
    <x v="50"/>
    <n v="7182"/>
    <s v="18284840103"/>
    <s v=""/>
    <n v="0"/>
    <n v="7182"/>
    <n v="7182"/>
    <m/>
  </r>
  <r>
    <x v="0"/>
    <x v="2"/>
    <s v="01-Administración Central"/>
    <x v="0"/>
    <x v="3"/>
    <x v="0"/>
    <x v="0"/>
    <x v="50"/>
    <n v="1500"/>
    <s v="20184840103"/>
    <s v=""/>
    <n v="0"/>
    <n v="1500"/>
    <n v="1500"/>
    <m/>
  </r>
  <r>
    <x v="0"/>
    <x v="0"/>
    <s v="01-Administración Central"/>
    <x v="0"/>
    <x v="3"/>
    <x v="0"/>
    <x v="0"/>
    <x v="51"/>
    <n v="416"/>
    <s v="10184840104"/>
    <s v=""/>
    <n v="0"/>
    <n v="416"/>
    <n v="416"/>
    <m/>
  </r>
  <r>
    <x v="0"/>
    <x v="0"/>
    <s v="83-Gestión de la Investigación"/>
    <x v="3"/>
    <x v="3"/>
    <x v="0"/>
    <x v="0"/>
    <x v="51"/>
    <n v="3539.48"/>
    <s v="18384840104"/>
    <s v=""/>
    <n v="0"/>
    <n v="3539.48"/>
    <n v="3539.48"/>
    <m/>
  </r>
  <r>
    <x v="0"/>
    <x v="0"/>
    <s v="82-Formación y gestión académica"/>
    <x v="1"/>
    <x v="3"/>
    <x v="0"/>
    <x v="0"/>
    <x v="52"/>
    <n v="9551.6"/>
    <s v="18284840107"/>
    <s v=""/>
    <n v="0"/>
    <n v="9551.6"/>
    <n v="9551.6"/>
    <m/>
  </r>
  <r>
    <x v="0"/>
    <x v="0"/>
    <s v="82-Formación y gestión académica"/>
    <x v="1"/>
    <x v="3"/>
    <x v="0"/>
    <x v="0"/>
    <x v="53"/>
    <n v="496.4"/>
    <s v="18284840113"/>
    <s v=""/>
    <n v="0"/>
    <n v="496.4"/>
    <n v="496.4"/>
    <m/>
  </r>
  <r>
    <x v="0"/>
    <x v="0"/>
    <s v="82-Formación y gestión académica"/>
    <x v="1"/>
    <x v="4"/>
    <x v="0"/>
    <x v="0"/>
    <x v="54"/>
    <n v="147327.19"/>
    <s v="18258580208"/>
    <s v="18258580208"/>
    <n v="190000"/>
    <n v="-42672.81"/>
    <m/>
    <n v="42672.81"/>
  </r>
  <r>
    <x v="1"/>
    <x v="1"/>
    <s v="01-Administración Central"/>
    <x v="0"/>
    <x v="0"/>
    <x v="1"/>
    <x v="1"/>
    <x v="0"/>
    <m/>
    <s v="30151510105"/>
    <s v="30151510105"/>
    <n v="72720"/>
    <m/>
    <m/>
    <n v="72720"/>
  </r>
  <r>
    <x v="1"/>
    <x v="1"/>
    <s v="01-Administración Central"/>
    <x v="0"/>
    <x v="0"/>
    <x v="1"/>
    <x v="1"/>
    <x v="1"/>
    <m/>
    <s v="30151510106"/>
    <s v="30151510106"/>
    <n v="33036.720000000001"/>
    <m/>
    <m/>
    <n v="33036.720000000001"/>
  </r>
  <r>
    <x v="1"/>
    <x v="1"/>
    <s v="82-Formación y gestión académica"/>
    <x v="1"/>
    <x v="0"/>
    <x v="1"/>
    <x v="1"/>
    <x v="2"/>
    <m/>
    <s v="38251510108"/>
    <s v="38251510108"/>
    <n v="380448"/>
    <m/>
    <m/>
    <n v="380448"/>
  </r>
  <r>
    <x v="1"/>
    <x v="1"/>
    <s v="82-Formación y gestión académica"/>
    <x v="1"/>
    <x v="0"/>
    <x v="1"/>
    <x v="1"/>
    <x v="9"/>
    <m/>
    <s v="38251510512"/>
    <s v="38251510512"/>
    <n v="7319.29"/>
    <m/>
    <m/>
    <n v="7319.29"/>
  </r>
  <r>
    <x v="1"/>
    <x v="0"/>
    <s v="82-Formación y gestión académica"/>
    <x v="1"/>
    <x v="0"/>
    <x v="1"/>
    <x v="1"/>
    <x v="11"/>
    <m/>
    <s v="18251510518"/>
    <s v="18251510518"/>
    <n v="737973.5"/>
    <m/>
    <m/>
    <n v="737973.5"/>
  </r>
  <r>
    <x v="1"/>
    <x v="2"/>
    <s v="83-Gestión de la Investigación"/>
    <x v="3"/>
    <x v="1"/>
    <x v="1"/>
    <x v="2"/>
    <x v="55"/>
    <m/>
    <s v="28353530202"/>
    <s v="28353530202"/>
    <n v="1500"/>
    <m/>
    <m/>
    <n v="1500"/>
  </r>
  <r>
    <x v="1"/>
    <x v="0"/>
    <s v="01-Administración Central"/>
    <x v="0"/>
    <x v="1"/>
    <x v="1"/>
    <x v="1"/>
    <x v="56"/>
    <m/>
    <s v="10153530203"/>
    <s v="10153530203"/>
    <n v="600"/>
    <m/>
    <m/>
    <n v="600"/>
  </r>
  <r>
    <x v="1"/>
    <x v="0"/>
    <s v="01-Administración Central"/>
    <x v="0"/>
    <x v="1"/>
    <x v="1"/>
    <x v="1"/>
    <x v="18"/>
    <m/>
    <s v="10153530204"/>
    <s v="10153530204"/>
    <n v="3700"/>
    <m/>
    <m/>
    <n v="3700"/>
  </r>
  <r>
    <x v="1"/>
    <x v="0"/>
    <s v="01-Administración Central"/>
    <x v="0"/>
    <x v="1"/>
    <x v="1"/>
    <x v="1"/>
    <x v="19"/>
    <m/>
    <s v="10153530207"/>
    <s v="10153530207"/>
    <n v="2000"/>
    <m/>
    <m/>
    <n v="2000"/>
  </r>
  <r>
    <x v="1"/>
    <x v="0"/>
    <s v="01-Administración Central"/>
    <x v="0"/>
    <x v="1"/>
    <x v="1"/>
    <x v="1"/>
    <x v="57"/>
    <m/>
    <s v="10153530226"/>
    <s v="10153530226"/>
    <n v="2000"/>
    <m/>
    <m/>
    <n v="2000"/>
  </r>
  <r>
    <x v="1"/>
    <x v="0"/>
    <s v="01-Administración Central"/>
    <x v="0"/>
    <x v="1"/>
    <x v="1"/>
    <x v="1"/>
    <x v="25"/>
    <m/>
    <s v="10153530249"/>
    <s v="10153530249"/>
    <n v="1500"/>
    <m/>
    <m/>
    <n v="1500"/>
  </r>
  <r>
    <x v="1"/>
    <x v="0"/>
    <s v="83-Gestión de la Investigación"/>
    <x v="3"/>
    <x v="1"/>
    <x v="1"/>
    <x v="2"/>
    <x v="25"/>
    <m/>
    <s v="18353530249"/>
    <s v="18353530249"/>
    <n v="1500"/>
    <m/>
    <m/>
    <n v="1500"/>
  </r>
  <r>
    <x v="1"/>
    <x v="2"/>
    <s v="01-Administración Central"/>
    <x v="0"/>
    <x v="1"/>
    <x v="1"/>
    <x v="1"/>
    <x v="27"/>
    <m/>
    <s v="20153530301"/>
    <s v="20153530301"/>
    <n v="160"/>
    <m/>
    <m/>
    <n v="160"/>
  </r>
  <r>
    <x v="1"/>
    <x v="0"/>
    <s v="01-Administración Central"/>
    <x v="0"/>
    <x v="1"/>
    <x v="1"/>
    <x v="1"/>
    <x v="58"/>
    <m/>
    <s v="10153530403"/>
    <s v="10153530403"/>
    <n v="1500"/>
    <m/>
    <m/>
    <n v="1500"/>
  </r>
  <r>
    <x v="1"/>
    <x v="0"/>
    <s v="01-Administración Central"/>
    <x v="0"/>
    <x v="1"/>
    <x v="1"/>
    <x v="1"/>
    <x v="59"/>
    <m/>
    <s v="10153530502"/>
    <s v="10153530502"/>
    <n v="3000"/>
    <m/>
    <m/>
    <n v="3000"/>
  </r>
  <r>
    <x v="1"/>
    <x v="0"/>
    <s v="01-Administración Central"/>
    <x v="0"/>
    <x v="1"/>
    <x v="1"/>
    <x v="1"/>
    <x v="35"/>
    <m/>
    <s v="10153530601"/>
    <s v="10153530601"/>
    <n v="3000"/>
    <m/>
    <m/>
    <n v="3000"/>
  </r>
  <r>
    <x v="1"/>
    <x v="0"/>
    <s v="01-Administración Central"/>
    <x v="0"/>
    <x v="1"/>
    <x v="1"/>
    <x v="1"/>
    <x v="60"/>
    <m/>
    <s v="10153530612"/>
    <s v="10153530612"/>
    <n v="3000"/>
    <m/>
    <m/>
    <n v="3000"/>
  </r>
  <r>
    <x v="1"/>
    <x v="2"/>
    <s v="82-Formación y gestión académica"/>
    <x v="1"/>
    <x v="1"/>
    <x v="1"/>
    <x v="1"/>
    <x v="60"/>
    <m/>
    <s v="28253530612"/>
    <s v="28253530612"/>
    <n v="13010"/>
    <m/>
    <m/>
    <n v="13010"/>
  </r>
  <r>
    <x v="1"/>
    <x v="0"/>
    <s v="01-Administración Central"/>
    <x v="0"/>
    <x v="1"/>
    <x v="1"/>
    <x v="1"/>
    <x v="37"/>
    <m/>
    <s v="10153530702"/>
    <s v="10153530702"/>
    <n v="16500"/>
    <m/>
    <m/>
    <n v="16500"/>
  </r>
  <r>
    <x v="1"/>
    <x v="0"/>
    <s v="01-Administración Central"/>
    <x v="0"/>
    <x v="1"/>
    <x v="1"/>
    <x v="1"/>
    <x v="38"/>
    <m/>
    <s v="10153530704"/>
    <s v="10153530704"/>
    <n v="8800"/>
    <m/>
    <m/>
    <n v="8800"/>
  </r>
  <r>
    <x v="1"/>
    <x v="0"/>
    <s v="01-Administración Central"/>
    <x v="0"/>
    <x v="1"/>
    <x v="1"/>
    <x v="1"/>
    <x v="61"/>
    <m/>
    <s v="10153530801"/>
    <s v="10153530801"/>
    <n v="1000"/>
    <m/>
    <m/>
    <n v="1000"/>
  </r>
  <r>
    <x v="1"/>
    <x v="0"/>
    <s v="82-Formación y gestión académica"/>
    <x v="1"/>
    <x v="1"/>
    <x v="1"/>
    <x v="1"/>
    <x v="61"/>
    <m/>
    <s v="18253530801"/>
    <s v="18253530801"/>
    <n v="1200"/>
    <m/>
    <m/>
    <n v="1200"/>
  </r>
  <r>
    <x v="1"/>
    <x v="0"/>
    <s v="01-Administración Central"/>
    <x v="0"/>
    <x v="1"/>
    <x v="1"/>
    <x v="1"/>
    <x v="62"/>
    <m/>
    <s v="10153530805"/>
    <s v="10153530805"/>
    <n v="2000"/>
    <m/>
    <m/>
    <n v="2000"/>
  </r>
  <r>
    <x v="1"/>
    <x v="0"/>
    <s v="83-Gestión de la Investigación"/>
    <x v="3"/>
    <x v="1"/>
    <x v="1"/>
    <x v="2"/>
    <x v="41"/>
    <m/>
    <s v="18353530807"/>
    <s v="18353530807"/>
    <n v="1500"/>
    <m/>
    <m/>
    <n v="1500"/>
  </r>
  <r>
    <x v="1"/>
    <x v="2"/>
    <s v="83-Gestión de la Investigación"/>
    <x v="3"/>
    <x v="1"/>
    <x v="1"/>
    <x v="2"/>
    <x v="41"/>
    <m/>
    <s v="28353530807"/>
    <s v="28353530807"/>
    <n v="10000"/>
    <m/>
    <m/>
    <n v="10000"/>
  </r>
  <r>
    <x v="1"/>
    <x v="0"/>
    <s v="01-Administración Central"/>
    <x v="0"/>
    <x v="1"/>
    <x v="1"/>
    <x v="1"/>
    <x v="63"/>
    <m/>
    <s v="10153530809"/>
    <s v="10153530809"/>
    <n v="1993.06"/>
    <m/>
    <m/>
    <n v="1993.06"/>
  </r>
  <r>
    <x v="1"/>
    <x v="0"/>
    <s v="01-Administración Central"/>
    <x v="0"/>
    <x v="1"/>
    <x v="1"/>
    <x v="1"/>
    <x v="42"/>
    <m/>
    <s v="10153530811"/>
    <s v="10153530811"/>
    <n v="1000"/>
    <m/>
    <m/>
    <n v="1000"/>
  </r>
  <r>
    <x v="1"/>
    <x v="0"/>
    <s v="01-Administración Central"/>
    <x v="0"/>
    <x v="1"/>
    <x v="1"/>
    <x v="1"/>
    <x v="64"/>
    <m/>
    <s v="10153530813"/>
    <s v="10153530813"/>
    <n v="2000"/>
    <m/>
    <m/>
    <n v="2000"/>
  </r>
  <r>
    <x v="1"/>
    <x v="0"/>
    <s v="01-Administración Central"/>
    <x v="0"/>
    <x v="1"/>
    <x v="1"/>
    <x v="1"/>
    <x v="65"/>
    <m/>
    <s v="10153530826"/>
    <s v="10153530826"/>
    <n v="2500"/>
    <m/>
    <m/>
    <n v="2500"/>
  </r>
  <r>
    <x v="1"/>
    <x v="0"/>
    <s v="83-Gestión de la Investigación"/>
    <x v="3"/>
    <x v="1"/>
    <x v="1"/>
    <x v="2"/>
    <x v="66"/>
    <m/>
    <s v="18353530829"/>
    <s v="18353530829"/>
    <n v="1500"/>
    <m/>
    <m/>
    <n v="1500"/>
  </r>
  <r>
    <x v="1"/>
    <x v="0"/>
    <s v="82-Formación y gestión académica"/>
    <x v="1"/>
    <x v="1"/>
    <x v="1"/>
    <x v="1"/>
    <x v="44"/>
    <m/>
    <s v="18253531403"/>
    <s v="18253531403"/>
    <n v="100"/>
    <m/>
    <m/>
    <n v="100"/>
  </r>
  <r>
    <x v="1"/>
    <x v="0"/>
    <s v="82-Formación y gestión académica"/>
    <x v="1"/>
    <x v="1"/>
    <x v="1"/>
    <x v="1"/>
    <x v="67"/>
    <m/>
    <s v="18253531408"/>
    <s v="18253531408"/>
    <n v="2500"/>
    <m/>
    <m/>
    <n v="2500"/>
  </r>
  <r>
    <x v="1"/>
    <x v="0"/>
    <s v="01-Administración Central"/>
    <x v="0"/>
    <x v="2"/>
    <x v="1"/>
    <x v="1"/>
    <x v="68"/>
    <m/>
    <s v="10157570206"/>
    <s v="10157570206"/>
    <n v="1300"/>
    <m/>
    <m/>
    <n v="13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114EF5-CA35-437F-8686-36E6045FB91D}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71" firstHeaderRow="1" firstDataRow="1" firstDataCol="4"/>
  <pivotFields count="3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h="1" x="3"/>
        <item x="0"/>
        <item x="2"/>
        <item x="4"/>
        <item x="1"/>
        <item t="default"/>
      </items>
    </pivotField>
    <pivotField axis="axisRow" compact="0" outline="0" showAll="0">
      <items count="56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  <item t="default"/>
      </items>
    </pivotField>
    <pivotField compact="0" outline="0" showAll="0"/>
    <pivotField compact="0" outline="0" showAll="0"/>
    <pivotField axis="axisRow" compact="0" numFmtId="166" outline="0" showAll="0">
      <items count="4">
        <item x="0"/>
        <item h="1" x="1"/>
        <item h="1" x="2"/>
        <item t="default"/>
      </items>
    </pivotField>
    <pivotField compact="0" numFmtId="165" outline="0" showAll="0"/>
    <pivotField compact="0" numFmtId="165" outline="0" showAll="0"/>
    <pivotField dataField="1" compact="0" numFmtId="4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4"/>
    <field x="18"/>
    <field x="7"/>
    <field x="15"/>
  </rowFields>
  <rowItems count="68">
    <i>
      <x v="1"/>
      <x/>
      <x/>
      <x v="15"/>
    </i>
    <i r="3">
      <x v="16"/>
    </i>
    <i r="3">
      <x v="17"/>
    </i>
    <i r="3">
      <x v="20"/>
    </i>
    <i r="3">
      <x v="21"/>
    </i>
    <i r="3">
      <x v="22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9"/>
    </i>
    <i r="3">
      <x v="40"/>
    </i>
    <i r="3">
      <x v="41"/>
    </i>
    <i r="3">
      <x v="44"/>
    </i>
    <i r="3">
      <x v="45"/>
    </i>
    <i r="3">
      <x v="46"/>
    </i>
    <i t="default" r="2">
      <x/>
    </i>
    <i r="2">
      <x v="1"/>
      <x v="18"/>
    </i>
    <i r="3">
      <x v="20"/>
    </i>
    <i r="3">
      <x v="21"/>
    </i>
    <i r="3">
      <x v="25"/>
    </i>
    <i r="3">
      <x v="32"/>
    </i>
    <i r="3">
      <x v="33"/>
    </i>
    <i r="3">
      <x v="34"/>
    </i>
    <i r="3">
      <x v="37"/>
    </i>
    <i r="3">
      <x v="38"/>
    </i>
    <i r="3">
      <x v="43"/>
    </i>
    <i t="default" r="2">
      <x v="1"/>
    </i>
    <i r="2">
      <x v="2"/>
      <x v="18"/>
    </i>
    <i r="3">
      <x v="23"/>
    </i>
    <i r="3">
      <x v="24"/>
    </i>
    <i r="3">
      <x v="36"/>
    </i>
    <i r="3">
      <x v="37"/>
    </i>
    <i r="3">
      <x v="46"/>
    </i>
    <i r="3">
      <x v="47"/>
    </i>
    <i t="default" r="2">
      <x v="2"/>
    </i>
    <i r="2">
      <x v="3"/>
      <x v="18"/>
    </i>
    <i r="3">
      <x v="43"/>
    </i>
    <i t="default" r="2">
      <x v="3"/>
    </i>
    <i t="default" r="1">
      <x/>
    </i>
    <i t="default">
      <x v="1"/>
    </i>
    <i>
      <x v="2"/>
      <x/>
      <x/>
      <x v="48"/>
    </i>
    <i r="3">
      <x v="49"/>
    </i>
    <i t="default" r="2">
      <x/>
    </i>
    <i r="2">
      <x v="1"/>
      <x v="49"/>
    </i>
    <i t="default" r="2">
      <x v="1"/>
    </i>
    <i t="default" r="1">
      <x/>
    </i>
    <i t="default">
      <x v="2"/>
    </i>
    <i>
      <x v="3"/>
      <x/>
      <x v="1"/>
      <x v="54"/>
    </i>
    <i t="default" r="2">
      <x v="1"/>
    </i>
    <i t="default" r="1">
      <x/>
    </i>
    <i t="default">
      <x v="3"/>
    </i>
    <i>
      <x v="4"/>
      <x/>
      <x/>
      <x v="51"/>
    </i>
    <i t="default" r="2">
      <x/>
    </i>
    <i r="2">
      <x v="1"/>
      <x v="50"/>
    </i>
    <i r="3">
      <x v="52"/>
    </i>
    <i r="3">
      <x v="53"/>
    </i>
    <i t="default" r="2">
      <x v="1"/>
    </i>
    <i r="2">
      <x v="2"/>
      <x v="51"/>
    </i>
    <i t="default" r="2">
      <x v="2"/>
    </i>
    <i t="default" r="1">
      <x/>
    </i>
    <i t="default">
      <x v="4"/>
    </i>
    <i t="grand">
      <x/>
    </i>
  </rowItems>
  <colItems count="1">
    <i/>
  </colItems>
  <dataFields count="1">
    <dataField name="Suma de PRESUPUESTO " fld="21" baseField="0" baseItem="0" numFmtId="44"/>
  </dataFields>
  <formats count="9">
    <format dxfId="42">
      <pivotArea dataOnly="0" labelOnly="1" outline="0" fieldPosition="0">
        <references count="4">
          <reference field="7" count="1" selected="0">
            <x v="1"/>
          </reference>
          <reference field="14" count="1" selected="0">
            <x v="3"/>
          </reference>
          <reference field="15" count="1">
            <x v="54"/>
          </reference>
          <reference field="18" count="1" selected="0">
            <x v="0"/>
          </reference>
        </references>
      </pivotArea>
    </format>
    <format dxfId="41">
      <pivotArea outline="0" fieldPosition="0">
        <references count="3">
          <reference field="7" count="1" selected="0" defaultSubtotal="1">
            <x v="0"/>
          </reference>
          <reference field="14" count="1" selected="0">
            <x v="0"/>
          </reference>
          <reference field="18" count="1" selected="0">
            <x v="0"/>
          </reference>
        </references>
      </pivotArea>
    </format>
    <format dxfId="40">
      <pivotArea dataOnly="0" outline="0" fieldPosition="0">
        <references count="1">
          <reference field="7" count="0" defaultSubtotal="1"/>
        </references>
      </pivotArea>
    </format>
    <format dxfId="39">
      <pivotArea dataOnly="0" labelOnly="1" outline="0" offset="IV1" fieldPosition="0">
        <references count="3">
          <reference field="7" count="1">
            <x v="0"/>
          </reference>
          <reference field="14" count="0" selected="0"/>
          <reference field="18" count="1" selected="0">
            <x v="0"/>
          </reference>
        </references>
      </pivotArea>
    </format>
    <format dxfId="38">
      <pivotArea dataOnly="0" labelOnly="1" outline="0" offset="IV1" fieldPosition="0">
        <references count="3">
          <reference field="7" count="1">
            <x v="0"/>
          </reference>
          <reference field="14" count="0" selected="0"/>
          <reference field="18" count="1" selected="0">
            <x v="2"/>
          </reference>
        </references>
      </pivotArea>
    </format>
    <format dxfId="37">
      <pivotArea dataOnly="0" labelOnly="1" outline="0" offset="IV1" fieldPosition="0">
        <references count="2">
          <reference field="14" count="0" selected="0"/>
          <reference field="18" count="1">
            <x v="0"/>
          </reference>
        </references>
      </pivotArea>
    </format>
    <format dxfId="36">
      <pivotArea dataOnly="0" labelOnly="1" outline="0" offset="IV1" fieldPosition="0">
        <references count="2">
          <reference field="14" count="0" selected="0"/>
          <reference field="18" count="1">
            <x v="2"/>
          </reference>
        </references>
      </pivotArea>
    </format>
    <format dxfId="35">
      <pivotArea dataOnly="0" labelOnly="1" outline="0" offset="IV1" fieldPosition="0">
        <references count="3">
          <reference field="7" count="1">
            <x v="1"/>
          </reference>
          <reference field="14" count="0" selected="0"/>
          <reference field="18" count="1" selected="0">
            <x v="0"/>
          </reference>
        </references>
      </pivotArea>
    </format>
    <format dxfId="34">
      <pivotArea dataOnly="0" labelOnly="1" outline="0" offset="IV1" fieldPosition="0">
        <references count="3">
          <reference field="7" count="1">
            <x v="1"/>
          </reference>
          <reference field="14" count="0" selected="0"/>
          <reference field="18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F57755-6298-454E-9E67-FE49695A1DA3}" name="TablaDinámica7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N72" firstHeaderRow="1" firstDataRow="1" firstDataCol="5"/>
  <pivotFields count="19">
    <pivotField compact="0" outline="0" showAll="0"/>
    <pivotField axis="axisRow" compact="0" outline="0" showAll="0">
      <items count="7">
        <item m="1" x="3"/>
        <item m="1" x="4"/>
        <item m="1" x="5"/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48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h="1" x="1"/>
        <item x="0"/>
        <item x="2"/>
        <item x="3"/>
        <item h="1" x="4"/>
        <item t="default"/>
      </items>
    </pivotField>
    <pivotField axis="axisRow" compact="0" outline="0" showAll="0">
      <items count="4">
        <item x="0"/>
        <item x="1"/>
        <item x="2"/>
        <item t="default"/>
      </items>
    </pivotField>
    <pivotField axis="axisRow" compact="0" outline="0" showAll="0">
      <items count="5">
        <item x="0"/>
        <item h="1" x="1"/>
        <item h="1" x="2"/>
        <item h="1" x="3"/>
        <item t="default"/>
      </items>
    </pivotField>
    <pivotField axis="axisRow" compact="0" outline="0" showAll="0">
      <items count="58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  <item t="default"/>
      </items>
    </pivotField>
  </pivotFields>
  <rowFields count="5">
    <field x="16"/>
    <field x="1"/>
    <field x="17"/>
    <field x="15"/>
    <field x="18"/>
  </rowFields>
  <rowItems count="69">
    <i>
      <x/>
      <x v="3"/>
      <x/>
      <x v="1"/>
      <x v="10"/>
    </i>
    <i r="4">
      <x v="11"/>
    </i>
    <i r="4">
      <x v="12"/>
    </i>
    <i r="4">
      <x v="14"/>
    </i>
    <i r="4">
      <x v="15"/>
    </i>
    <i r="4">
      <x v="16"/>
    </i>
    <i r="4">
      <x v="17"/>
    </i>
    <i r="4">
      <x v="18"/>
    </i>
    <i r="4">
      <x v="19"/>
    </i>
    <i r="4">
      <x v="20"/>
    </i>
    <i r="4">
      <x v="22"/>
    </i>
    <i r="4">
      <x v="23"/>
    </i>
    <i r="4">
      <x v="24"/>
    </i>
    <i r="4">
      <x v="25"/>
    </i>
    <i r="4">
      <x v="26"/>
    </i>
    <i r="4">
      <x v="27"/>
    </i>
    <i r="4">
      <x v="28"/>
    </i>
    <i r="4">
      <x v="29"/>
    </i>
    <i r="4">
      <x v="30"/>
    </i>
    <i r="4">
      <x v="31"/>
    </i>
    <i r="4">
      <x v="32"/>
    </i>
    <i r="4">
      <x v="33"/>
    </i>
    <i r="4">
      <x v="34"/>
    </i>
    <i r="4">
      <x v="36"/>
    </i>
    <i r="4">
      <x v="37"/>
    </i>
    <i r="4">
      <x v="38"/>
    </i>
    <i r="4">
      <x v="39"/>
    </i>
    <i r="4">
      <x v="40"/>
    </i>
    <i r="4">
      <x v="41"/>
    </i>
    <i r="4">
      <x v="42"/>
    </i>
    <i r="4">
      <x v="43"/>
    </i>
    <i r="4">
      <x v="44"/>
    </i>
    <i r="4">
      <x v="45"/>
    </i>
    <i r="4">
      <x v="47"/>
    </i>
    <i r="4">
      <x v="48"/>
    </i>
    <i t="default" r="3">
      <x v="1"/>
    </i>
    <i r="3">
      <x v="2"/>
      <x v="52"/>
    </i>
    <i r="4">
      <x v="53"/>
    </i>
    <i r="4">
      <x v="54"/>
    </i>
    <i t="default" r="3">
      <x v="2"/>
    </i>
    <i t="default" r="2">
      <x/>
    </i>
    <i t="default" r="1">
      <x v="3"/>
    </i>
    <i t="default">
      <x/>
    </i>
    <i>
      <x v="1"/>
      <x v="4"/>
      <x/>
      <x v="1"/>
      <x v="15"/>
    </i>
    <i r="4">
      <x v="37"/>
    </i>
    <i r="4">
      <x v="39"/>
    </i>
    <i r="4">
      <x v="46"/>
    </i>
    <i r="4">
      <x v="50"/>
    </i>
    <i r="4">
      <x v="51"/>
    </i>
    <i t="default" r="3">
      <x v="1"/>
    </i>
    <i r="3">
      <x v="2"/>
      <x v="53"/>
    </i>
    <i t="default" r="3">
      <x v="2"/>
    </i>
    <i r="3">
      <x v="3"/>
      <x v="55"/>
    </i>
    <i t="default" r="3">
      <x v="3"/>
    </i>
    <i t="default" r="2">
      <x/>
    </i>
    <i t="default" r="1">
      <x v="4"/>
    </i>
    <i t="default">
      <x v="1"/>
    </i>
    <i>
      <x v="2"/>
      <x v="5"/>
      <x/>
      <x v="1"/>
      <x v="15"/>
    </i>
    <i r="4">
      <x v="21"/>
    </i>
    <i r="4">
      <x v="22"/>
    </i>
    <i r="4">
      <x v="35"/>
    </i>
    <i r="4">
      <x v="37"/>
    </i>
    <i r="4">
      <x v="43"/>
    </i>
    <i r="4">
      <x v="49"/>
    </i>
    <i t="default" r="3">
      <x v="1"/>
    </i>
    <i t="default" r="2">
      <x/>
    </i>
    <i t="default" r="1">
      <x v="5"/>
    </i>
    <i t="default">
      <x v="2"/>
    </i>
    <i t="grand">
      <x/>
    </i>
  </rowItems>
  <colItems count="1">
    <i/>
  </colItems>
  <dataFields count="1">
    <dataField name="Suma de CODIFICADO" fld="6" baseField="0" baseItem="0" numFmtId="44"/>
  </dataFields>
  <formats count="11">
    <format dxfId="53">
      <pivotArea outline="0" fieldPosition="0">
        <references count="3">
          <reference field="1" count="1" selected="0">
            <x v="3"/>
          </reference>
          <reference field="15" count="1" selected="0" defaultSubtotal="1">
            <x v="0"/>
          </reference>
          <reference field="17" count="1" selected="0">
            <x v="2"/>
          </reference>
        </references>
      </pivotArea>
    </format>
    <format dxfId="52">
      <pivotArea dataOnly="0" labelOnly="1" outline="0" fieldPosition="0">
        <references count="3">
          <reference field="1" count="1" selected="0">
            <x v="3"/>
          </reference>
          <reference field="15" count="1" defaultSubtotal="1">
            <x v="0"/>
          </reference>
          <reference field="17" count="1" selected="0">
            <x v="2"/>
          </reference>
        </references>
      </pivotArea>
    </format>
    <format dxfId="51">
      <pivotArea outline="0" fieldPosition="0">
        <references count="3">
          <reference field="1" count="1" selected="0">
            <x v="3"/>
          </reference>
          <reference field="15" count="1" selected="0" defaultSubtotal="1">
            <x v="1"/>
          </reference>
          <reference field="17" count="1" selected="0">
            <x v="1"/>
          </reference>
        </references>
      </pivotArea>
    </format>
    <format dxfId="50">
      <pivotArea dataOnly="0" outline="0" fieldPosition="0">
        <references count="1">
          <reference field="15" count="1" defaultSubtotal="1">
            <x v="1"/>
          </reference>
        </references>
      </pivotArea>
    </format>
    <format dxfId="49">
      <pivotArea outline="0" collapsedLevelsAreSubtotals="1" fieldPosition="0"/>
    </format>
    <format dxfId="48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47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46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45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44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43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02AC9-9D60-48E4-B49E-50C0A9941377}" name="TablaDinámica2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6" firstHeaderRow="1" firstDataRow="1" firstDataCol="1"/>
  <pivotFields count="36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0"/>
        <item x="7"/>
        <item x="6"/>
        <item x="4"/>
        <item x="1"/>
        <item x="8"/>
        <item x="11"/>
        <item x="2"/>
        <item x="10"/>
        <item x="3"/>
        <item x="9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numFmtId="166" showAll="0"/>
    <pivotField numFmtId="165" showAll="0"/>
    <pivotField numFmtId="165" showAll="0"/>
    <pivotField dataField="1"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a de PRESUPUESTO " fld="21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C288C3-7D1D-40C1-9FAF-FCEC821024D1}" name="TablaDinámica7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N78" firstHeaderRow="1" firstDataRow="1" firstDataCol="5"/>
  <pivotFields count="19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m="1" x="4"/>
        <item m="1" x="5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7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1"/>
        <item x="0"/>
        <item x="2"/>
        <item x="3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7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16"/>
    <field x="1"/>
    <field x="17"/>
    <field x="15"/>
    <field x="18"/>
  </rowFields>
  <rowItems count="75">
    <i>
      <x/>
      <x v="3"/>
      <x/>
      <x v="1"/>
      <x v="10"/>
    </i>
    <i r="4">
      <x v="11"/>
    </i>
    <i r="4">
      <x v="12"/>
    </i>
    <i r="4">
      <x v="14"/>
    </i>
    <i r="4">
      <x v="15"/>
    </i>
    <i r="4">
      <x v="16"/>
    </i>
    <i r="4">
      <x v="17"/>
    </i>
    <i r="4">
      <x v="18"/>
    </i>
    <i r="4">
      <x v="19"/>
    </i>
    <i r="4">
      <x v="20"/>
    </i>
    <i r="4">
      <x v="22"/>
    </i>
    <i r="4">
      <x v="23"/>
    </i>
    <i r="4">
      <x v="24"/>
    </i>
    <i r="4">
      <x v="25"/>
    </i>
    <i r="4">
      <x v="26"/>
    </i>
    <i r="4">
      <x v="27"/>
    </i>
    <i r="4">
      <x v="28"/>
    </i>
    <i r="4">
      <x v="29"/>
    </i>
    <i r="4">
      <x v="30"/>
    </i>
    <i r="4">
      <x v="31"/>
    </i>
    <i r="4">
      <x v="32"/>
    </i>
    <i r="4">
      <x v="33"/>
    </i>
    <i r="4">
      <x v="34"/>
    </i>
    <i r="4">
      <x v="36"/>
    </i>
    <i r="4">
      <x v="37"/>
    </i>
    <i r="4">
      <x v="38"/>
    </i>
    <i r="4">
      <x v="39"/>
    </i>
    <i r="4">
      <x v="40"/>
    </i>
    <i r="4">
      <x v="41"/>
    </i>
    <i r="4">
      <x v="42"/>
    </i>
    <i r="4">
      <x v="43"/>
    </i>
    <i r="4">
      <x v="44"/>
    </i>
    <i r="4">
      <x v="45"/>
    </i>
    <i r="4">
      <x v="47"/>
    </i>
    <i r="4">
      <x v="48"/>
    </i>
    <i r="3">
      <x v="2"/>
      <x v="52"/>
    </i>
    <i r="4">
      <x v="53"/>
    </i>
    <i r="4">
      <x v="54"/>
    </i>
    <i r="2">
      <x v="1"/>
      <x v="1"/>
      <x v="23"/>
    </i>
    <i r="4">
      <x v="24"/>
    </i>
    <i r="2">
      <x v="2"/>
      <x/>
      <x/>
    </i>
    <i r="4">
      <x v="1"/>
    </i>
    <i r="4">
      <x v="3"/>
    </i>
    <i r="4">
      <x v="4"/>
    </i>
    <i r="4">
      <x v="8"/>
    </i>
    <i r="4">
      <x v="9"/>
    </i>
    <i>
      <x v="1"/>
      <x v="4"/>
      <x/>
      <x/>
      <x v="7"/>
    </i>
    <i r="3">
      <x v="1"/>
      <x v="15"/>
    </i>
    <i r="4">
      <x v="37"/>
    </i>
    <i r="4">
      <x v="39"/>
    </i>
    <i r="4">
      <x v="46"/>
    </i>
    <i r="4">
      <x v="50"/>
    </i>
    <i r="4">
      <x v="51"/>
    </i>
    <i r="3">
      <x v="2"/>
      <x v="53"/>
    </i>
    <i r="3">
      <x v="3"/>
      <x v="55"/>
    </i>
    <i r="2">
      <x v="1"/>
      <x v="1"/>
      <x v="36"/>
    </i>
    <i r="2">
      <x v="2"/>
      <x/>
      <x v="2"/>
    </i>
    <i r="4">
      <x v="3"/>
    </i>
    <i r="4">
      <x v="4"/>
    </i>
    <i r="4">
      <x v="5"/>
    </i>
    <i r="4">
      <x v="6"/>
    </i>
    <i r="4">
      <x v="7"/>
    </i>
    <i r="4">
      <x v="8"/>
    </i>
    <i r="4">
      <x v="9"/>
    </i>
    <i>
      <x v="2"/>
      <x v="5"/>
      <x/>
      <x v="1"/>
      <x v="15"/>
    </i>
    <i r="4">
      <x v="21"/>
    </i>
    <i r="4">
      <x v="22"/>
    </i>
    <i r="4">
      <x v="35"/>
    </i>
    <i r="4">
      <x v="37"/>
    </i>
    <i r="4">
      <x v="43"/>
    </i>
    <i r="4">
      <x v="49"/>
    </i>
    <i r="2">
      <x v="1"/>
      <x v="1"/>
      <x v="13"/>
    </i>
    <i r="4">
      <x v="43"/>
    </i>
    <i r="2">
      <x v="3"/>
      <x v="4"/>
      <x v="56"/>
    </i>
    <i t="grand">
      <x/>
    </i>
  </rowItems>
  <colItems count="1">
    <i/>
  </colItems>
  <dataFields count="1">
    <dataField name="Suma de CODIFICADO" fld="6" baseField="0" baseItem="0" numFmtId="44"/>
  </dataFields>
  <formats count="11">
    <format dxfId="30">
      <pivotArea outline="0" fieldPosition="0">
        <references count="3">
          <reference field="1" count="1" selected="0">
            <x v="3"/>
          </reference>
          <reference field="15" count="1" selected="0" defaultSubtotal="1">
            <x v="0"/>
          </reference>
          <reference field="17" count="1" selected="0">
            <x v="2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3"/>
          </reference>
          <reference field="15" count="1" defaultSubtotal="1">
            <x v="0"/>
          </reference>
          <reference field="17" count="1" selected="0">
            <x v="2"/>
          </reference>
        </references>
      </pivotArea>
    </format>
    <format dxfId="28">
      <pivotArea outline="0" fieldPosition="0">
        <references count="3">
          <reference field="1" count="1" selected="0">
            <x v="3"/>
          </reference>
          <reference field="15" count="1" selected="0" defaultSubtotal="1">
            <x v="1"/>
          </reference>
          <reference field="17" count="1" selected="0">
            <x v="1"/>
          </reference>
        </references>
      </pivotArea>
    </format>
    <format dxfId="27">
      <pivotArea dataOnly="0" outline="0" fieldPosition="0">
        <references count="1">
          <reference field="15" count="1" defaultSubtotal="1">
            <x v="1"/>
          </reference>
        </references>
      </pivotArea>
    </format>
    <format dxfId="26">
      <pivotArea outline="0" collapsedLevelsAreSubtotals="1" fieldPosition="0"/>
    </format>
    <format dxfId="25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4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23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2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  <format dxfId="21">
      <pivotArea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 selected="0">
            <x v="7"/>
          </reference>
        </references>
      </pivotArea>
    </format>
    <format dxfId="20">
      <pivotArea dataOnly="0" labelOnly="1" outline="0" fieldPosition="0">
        <references count="5">
          <reference field="1" count="1" selected="0">
            <x v="4"/>
          </reference>
          <reference field="15" count="0" selected="0"/>
          <reference field="16" count="1" selected="0">
            <x v="1"/>
          </reference>
          <reference field="17" count="1" selected="0">
            <x v="0"/>
          </reference>
          <reference field="18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413FB2-4D25-4A13-B00F-17355AD008CD}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109" firstHeaderRow="1" firstDataRow="1" firstDataCol="4"/>
  <pivotFields count="3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3"/>
        <item x="0"/>
        <item x="2"/>
        <item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5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66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4">
    <field x="18"/>
    <field x="7"/>
    <field x="14"/>
    <field x="15"/>
  </rowFields>
  <rowItems count="106">
    <i>
      <x/>
      <x/>
      <x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2"/>
    </i>
    <i r="3">
      <x v="13"/>
    </i>
    <i r="2">
      <x v="1"/>
      <x v="15"/>
    </i>
    <i r="3">
      <x v="16"/>
    </i>
    <i r="3">
      <x v="17"/>
    </i>
    <i r="3">
      <x v="20"/>
    </i>
    <i r="3">
      <x v="21"/>
    </i>
    <i r="3">
      <x v="22"/>
    </i>
    <i r="3">
      <x v="26"/>
    </i>
    <i r="3">
      <x v="27"/>
    </i>
    <i r="3">
      <x v="28"/>
    </i>
    <i r="3">
      <x v="29"/>
    </i>
    <i r="3">
      <x v="30"/>
    </i>
    <i r="3">
      <x v="31"/>
    </i>
    <i r="3">
      <x v="32"/>
    </i>
    <i r="3">
      <x v="33"/>
    </i>
    <i r="3">
      <x v="34"/>
    </i>
    <i r="3">
      <x v="39"/>
    </i>
    <i r="3">
      <x v="40"/>
    </i>
    <i r="3">
      <x v="41"/>
    </i>
    <i r="3">
      <x v="44"/>
    </i>
    <i r="3">
      <x v="45"/>
    </i>
    <i r="3">
      <x v="46"/>
    </i>
    <i r="2">
      <x v="2"/>
      <x v="48"/>
    </i>
    <i r="3">
      <x v="49"/>
    </i>
    <i r="2">
      <x v="4"/>
      <x v="51"/>
    </i>
    <i r="1">
      <x v="1"/>
      <x/>
      <x v="2"/>
    </i>
    <i r="3">
      <x v="3"/>
    </i>
    <i r="3">
      <x v="4"/>
    </i>
    <i r="3">
      <x v="12"/>
    </i>
    <i r="3">
      <x v="13"/>
    </i>
    <i r="2">
      <x v="1"/>
      <x v="18"/>
    </i>
    <i r="3">
      <x v="20"/>
    </i>
    <i r="3">
      <x v="21"/>
    </i>
    <i r="3">
      <x v="25"/>
    </i>
    <i r="3">
      <x v="32"/>
    </i>
    <i r="3">
      <x v="33"/>
    </i>
    <i r="3">
      <x v="34"/>
    </i>
    <i r="3">
      <x v="37"/>
    </i>
    <i r="3">
      <x v="38"/>
    </i>
    <i r="3">
      <x v="43"/>
    </i>
    <i r="2">
      <x v="2"/>
      <x v="49"/>
    </i>
    <i r="2">
      <x v="3"/>
      <x v="54"/>
    </i>
    <i r="2">
      <x v="4"/>
      <x v="50"/>
    </i>
    <i r="3">
      <x v="52"/>
    </i>
    <i r="3">
      <x v="53"/>
    </i>
    <i r="1">
      <x v="2"/>
      <x/>
      <x v="3"/>
    </i>
    <i r="3">
      <x v="4"/>
    </i>
    <i r="3">
      <x v="12"/>
    </i>
    <i r="3">
      <x v="13"/>
    </i>
    <i r="2">
      <x v="1"/>
      <x v="18"/>
    </i>
    <i r="3">
      <x v="23"/>
    </i>
    <i r="3">
      <x v="24"/>
    </i>
    <i r="3">
      <x v="36"/>
    </i>
    <i r="3">
      <x v="37"/>
    </i>
    <i r="3">
      <x v="46"/>
    </i>
    <i r="3">
      <x v="47"/>
    </i>
    <i r="2">
      <x v="4"/>
      <x v="51"/>
    </i>
    <i r="1">
      <x v="3"/>
      <x v="1"/>
      <x v="18"/>
    </i>
    <i r="3">
      <x v="43"/>
    </i>
    <i>
      <x v="1"/>
      <x/>
      <x v="1"/>
      <x v="19"/>
    </i>
    <i r="3">
      <x v="26"/>
    </i>
    <i r="3">
      <x v="32"/>
    </i>
    <i r="3">
      <x v="35"/>
    </i>
    <i r="3">
      <x v="41"/>
    </i>
    <i r="3">
      <x v="42"/>
    </i>
    <i r="2">
      <x v="4"/>
      <x v="50"/>
    </i>
    <i>
      <x v="2"/>
      <x/>
      <x/>
      <x v="3"/>
    </i>
    <i r="3">
      <x v="4"/>
    </i>
    <i r="3">
      <x v="8"/>
    </i>
    <i r="3">
      <x v="12"/>
    </i>
    <i r="3">
      <x v="13"/>
    </i>
    <i r="1">
      <x v="1"/>
      <x/>
      <x v="3"/>
    </i>
    <i r="3">
      <x v="4"/>
    </i>
    <i r="3">
      <x v="8"/>
    </i>
    <i r="3">
      <x v="11"/>
    </i>
    <i r="3">
      <x v="12"/>
    </i>
    <i r="3">
      <x v="13"/>
    </i>
    <i r="3">
      <x v="14"/>
    </i>
    <i r="1">
      <x v="2"/>
      <x/>
      <x v="3"/>
    </i>
    <i r="3">
      <x v="4"/>
    </i>
    <i r="3">
      <x v="8"/>
    </i>
    <i r="3">
      <x v="11"/>
    </i>
    <i r="3">
      <x v="12"/>
    </i>
    <i r="3">
      <x v="13"/>
    </i>
    <i r="3">
      <x v="14"/>
    </i>
    <i r="1">
      <x v="3"/>
      <x/>
      <x v="2"/>
    </i>
    <i r="3">
      <x v="3"/>
    </i>
    <i r="3">
      <x v="4"/>
    </i>
    <i r="3">
      <x v="8"/>
    </i>
    <i r="3">
      <x v="11"/>
    </i>
    <i r="3">
      <x v="12"/>
    </i>
    <i r="3">
      <x v="13"/>
    </i>
    <i r="3">
      <x v="14"/>
    </i>
    <i t="grand">
      <x/>
    </i>
  </rowItems>
  <colItems count="1">
    <i/>
  </colItems>
  <dataFields count="1">
    <dataField name="Suma de PRESUPUESTO " fld="21" baseField="0" baseItem="0" numFmtId="44"/>
  </dataFields>
  <formats count="3">
    <format dxfId="33">
      <pivotArea dataOnly="0" labelOnly="1" outline="0" fieldPosition="0">
        <references count="4">
          <reference field="7" count="1" selected="0">
            <x v="1"/>
          </reference>
          <reference field="14" count="1" selected="0">
            <x v="3"/>
          </reference>
          <reference field="15" count="1">
            <x v="54"/>
          </reference>
          <reference field="18" count="1" selected="0">
            <x v="0"/>
          </reference>
        </references>
      </pivotArea>
    </format>
    <format dxfId="32">
      <pivotArea outline="0" fieldPosition="0">
        <references count="3">
          <reference field="7" count="1" selected="0" defaultSubtotal="1">
            <x v="0"/>
          </reference>
          <reference field="14" count="1" selected="0">
            <x v="0"/>
          </reference>
          <reference field="18" count="1" selected="0">
            <x v="0"/>
          </reference>
        </references>
      </pivotArea>
    </format>
    <format dxfId="31">
      <pivotArea dataOnly="0" outline="0" fieldPosition="0">
        <references count="1">
          <reference field="7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E637BA-68B3-4A89-A0D0-64B2D187B209}" name="TablaDinámica2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E26" firstHeaderRow="1" firstDataRow="1" firstDataCol="4"/>
  <pivotFields count="23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4">
        <item x="0"/>
        <item x="1"/>
        <item x="3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x="3"/>
        <item x="0"/>
        <item x="2"/>
        <item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66" outline="0" showAll="0">
      <items count="4">
        <item x="0"/>
        <item x="1"/>
        <item x="2"/>
        <item t="default"/>
      </items>
    </pivotField>
    <pivotField compact="0" numFmtId="165" outline="0" showAll="0" defaultSubtotal="0"/>
    <pivotField compact="0" numFmtId="165" outline="0" showAll="0" defaultSubtotal="0"/>
    <pivotField dataField="1" compact="0" numFmtId="44" outline="0" showAll="0" defaultSubtotal="0"/>
  </pivotFields>
  <rowFields count="4">
    <field x="19"/>
    <field x="7"/>
    <field x="8"/>
    <field x="15"/>
  </rowFields>
  <rowItems count="23">
    <i>
      <x/>
      <x/>
      <x/>
      <x/>
    </i>
    <i r="3">
      <x v="1"/>
    </i>
    <i r="3">
      <x v="2"/>
    </i>
    <i r="3">
      <x v="4"/>
    </i>
    <i r="1">
      <x v="1"/>
      <x v="1"/>
      <x/>
    </i>
    <i r="3">
      <x v="1"/>
    </i>
    <i r="3">
      <x v="2"/>
    </i>
    <i r="3">
      <x v="3"/>
    </i>
    <i r="3">
      <x v="4"/>
    </i>
    <i r="1">
      <x v="2"/>
      <x v="3"/>
      <x/>
    </i>
    <i r="3">
      <x v="1"/>
    </i>
    <i r="3">
      <x v="4"/>
    </i>
    <i r="1">
      <x v="3"/>
      <x v="2"/>
      <x v="1"/>
    </i>
    <i t="default">
      <x/>
    </i>
    <i>
      <x v="1"/>
      <x/>
      <x/>
      <x v="1"/>
    </i>
    <i r="3">
      <x v="4"/>
    </i>
    <i t="default">
      <x v="1"/>
    </i>
    <i>
      <x v="2"/>
      <x/>
      <x/>
      <x/>
    </i>
    <i r="1">
      <x v="1"/>
      <x v="1"/>
      <x/>
    </i>
    <i r="1">
      <x v="2"/>
      <x v="3"/>
      <x/>
    </i>
    <i r="1">
      <x v="3"/>
      <x v="2"/>
      <x/>
    </i>
    <i t="default">
      <x v="2"/>
    </i>
    <i t="grand">
      <x/>
    </i>
  </rowItems>
  <colItems count="1">
    <i/>
  </colItems>
  <dataFields count="1">
    <dataField name="Suma de PRESUPUESTO " fld="22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B9AB69-8288-42E9-854F-BA8E7152B3B4}" name="TablaDinámica7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I3:K13" firstHeaderRow="1" firstDataRow="1" firstDataCol="2"/>
  <pivotFields count="19">
    <pivotField compact="0" outline="0" showAll="0"/>
    <pivotField compact="0" outline="0" showAll="0">
      <items count="7">
        <item m="1" x="3"/>
        <item m="1" x="4"/>
        <item m="1" x="5"/>
        <item x="0"/>
        <item x="1"/>
        <item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48">
        <item x="4"/>
        <item x="34"/>
        <item x="11"/>
        <item x="12"/>
        <item x="30"/>
        <item x="17"/>
        <item x="3"/>
        <item x="19"/>
        <item x="33"/>
        <item x="10"/>
        <item x="26"/>
        <item x="31"/>
        <item x="8"/>
        <item x="40"/>
        <item x="32"/>
        <item x="29"/>
        <item x="2"/>
        <item x="41"/>
        <item x="37"/>
        <item x="0"/>
        <item x="18"/>
        <item x="9"/>
        <item x="1"/>
        <item x="44"/>
        <item x="22"/>
        <item x="38"/>
        <item x="5"/>
        <item x="16"/>
        <item x="42"/>
        <item x="43"/>
        <item x="25"/>
        <item x="24"/>
        <item x="21"/>
        <item x="6"/>
        <item x="15"/>
        <item x="14"/>
        <item x="20"/>
        <item x="13"/>
        <item x="35"/>
        <item x="28"/>
        <item x="27"/>
        <item x="46"/>
        <item x="39"/>
        <item x="7"/>
        <item x="45"/>
        <item x="23"/>
        <item x="3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x="1"/>
        <item x="0"/>
        <item x="2"/>
        <item x="3"/>
        <item x="4"/>
        <item t="default"/>
      </items>
    </pivotField>
    <pivotField compact="0" outline="0" showAll="0">
      <items count="4">
        <item x="0"/>
        <item x="1"/>
        <item x="2"/>
        <item t="default"/>
      </items>
    </pivotField>
    <pivotField axis="axisRow" compact="0" outline="0" showAll="0">
      <items count="5">
        <item x="0"/>
        <item x="1"/>
        <item x="2"/>
        <item h="1" x="3"/>
        <item t="default"/>
      </items>
    </pivotField>
    <pivotField compact="0" outline="0" showAll="0">
      <items count="58">
        <item x="21"/>
        <item x="22"/>
        <item x="55"/>
        <item x="29"/>
        <item x="17"/>
        <item x="56"/>
        <item x="30"/>
        <item x="44"/>
        <item x="7"/>
        <item x="8"/>
        <item x="0"/>
        <item x="35"/>
        <item x="23"/>
        <item x="33"/>
        <item x="36"/>
        <item x="13"/>
        <item x="9"/>
        <item x="48"/>
        <item x="49"/>
        <item x="37"/>
        <item x="50"/>
        <item x="47"/>
        <item x="31"/>
        <item x="16"/>
        <item x="38"/>
        <item x="39"/>
        <item x="18"/>
        <item x="10"/>
        <item x="51"/>
        <item x="52"/>
        <item x="11"/>
        <item x="12"/>
        <item x="1"/>
        <item x="24"/>
        <item x="2"/>
        <item x="46"/>
        <item x="3"/>
        <item x="14"/>
        <item x="45"/>
        <item x="4"/>
        <item x="25"/>
        <item x="26"/>
        <item x="40"/>
        <item x="6"/>
        <item x="41"/>
        <item x="19"/>
        <item x="54"/>
        <item x="27"/>
        <item x="53"/>
        <item x="15"/>
        <item x="5"/>
        <item x="42"/>
        <item x="20"/>
        <item x="28"/>
        <item x="43"/>
        <item x="32"/>
        <item x="34"/>
        <item t="default"/>
      </items>
    </pivotField>
  </pivotFields>
  <rowFields count="2">
    <field x="17"/>
    <field x="15"/>
  </rowFields>
  <rowItems count="10">
    <i>
      <x/>
      <x/>
    </i>
    <i r="1">
      <x v="1"/>
    </i>
    <i r="1">
      <x v="2"/>
    </i>
    <i r="1">
      <x v="3"/>
    </i>
    <i t="default">
      <x/>
    </i>
    <i>
      <x v="1"/>
      <x v="1"/>
    </i>
    <i t="default">
      <x v="1"/>
    </i>
    <i>
      <x v="2"/>
      <x/>
    </i>
    <i t="default">
      <x v="2"/>
    </i>
    <i t="grand">
      <x/>
    </i>
  </rowItems>
  <colItems count="1">
    <i/>
  </colItems>
  <dataFields count="1">
    <dataField name="Suma de CODIFICADO" fld="6" baseField="0" baseItem="0" numFmtId="44"/>
  </dataFields>
  <formats count="2">
    <format dxfId="17">
      <pivotArea dataOnly="0" outline="0" fieldPosition="0">
        <references count="1">
          <reference field="15" count="1" defaultSubtotal="1">
            <x v="1"/>
          </reference>
        </references>
      </pivotArea>
    </format>
    <format dxfId="1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620715-7885-4375-8FC8-3DC80F77C5B3}" name="TablaDinámica1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3:C17" firstHeaderRow="1" firstDataRow="1" firstDataCol="2"/>
  <pivotFields count="3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x="3"/>
        <item x="0"/>
        <item x="2"/>
        <item x="4"/>
        <item x="1"/>
        <item t="default"/>
      </items>
    </pivotField>
    <pivotField compact="0" outline="0" showAll="0">
      <items count="56">
        <item x="23"/>
        <item x="24"/>
        <item x="25"/>
        <item x="26"/>
        <item x="27"/>
        <item x="28"/>
        <item x="29"/>
        <item x="30"/>
        <item x="31"/>
        <item x="32"/>
        <item x="33"/>
        <item x="36"/>
        <item x="34"/>
        <item x="35"/>
        <item x="44"/>
        <item x="0"/>
        <item x="1"/>
        <item x="2"/>
        <item x="47"/>
        <item x="46"/>
        <item x="3"/>
        <item x="4"/>
        <item x="42"/>
        <item x="54"/>
        <item x="51"/>
        <item x="48"/>
        <item x="5"/>
        <item x="6"/>
        <item x="7"/>
        <item x="8"/>
        <item x="9"/>
        <item x="45"/>
        <item x="10"/>
        <item x="16"/>
        <item x="13"/>
        <item x="22"/>
        <item x="52"/>
        <item x="19"/>
        <item x="21"/>
        <item x="43"/>
        <item x="12"/>
        <item x="15"/>
        <item x="17"/>
        <item x="50"/>
        <item x="37"/>
        <item x="38"/>
        <item x="39"/>
        <item x="53"/>
        <item x="18"/>
        <item x="14"/>
        <item x="11"/>
        <item x="40"/>
        <item x="20"/>
        <item x="41"/>
        <item x="49"/>
        <item t="default"/>
      </items>
    </pivotField>
    <pivotField compact="0" outline="0" showAll="0"/>
    <pivotField compact="0" outline="0" showAll="0"/>
    <pivotField axis="axisRow" compact="0" numFmtId="166" outline="0" showAll="0">
      <items count="4">
        <item x="0"/>
        <item x="1"/>
        <item x="2"/>
        <item t="default"/>
      </items>
    </pivotField>
    <pivotField compact="0" numFmtId="165" outline="0" showAll="0"/>
    <pivotField compact="0" numFmtId="165" outline="0" showAll="0"/>
    <pivotField dataField="1" compact="0" numFmtId="4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4"/>
    <field x="18"/>
  </rowFields>
  <rowItems count="14">
    <i>
      <x/>
      <x/>
    </i>
    <i r="1">
      <x v="2"/>
    </i>
    <i t="default">
      <x/>
    </i>
    <i>
      <x v="1"/>
      <x/>
    </i>
    <i r="1">
      <x v="1"/>
    </i>
    <i t="default">
      <x v="1"/>
    </i>
    <i>
      <x v="2"/>
      <x/>
    </i>
    <i t="default">
      <x v="2"/>
    </i>
    <i>
      <x v="3"/>
      <x/>
    </i>
    <i t="default">
      <x v="3"/>
    </i>
    <i>
      <x v="4"/>
      <x/>
    </i>
    <i r="1">
      <x v="1"/>
    </i>
    <i t="default">
      <x v="4"/>
    </i>
    <i t="grand">
      <x/>
    </i>
  </rowItems>
  <colItems count="1">
    <i/>
  </colItems>
  <dataFields count="1">
    <dataField name="Suma de PRESUPUESTO " fld="21" baseField="0" baseItem="0" numFmtId="44"/>
  </dataFields>
  <formats count="2">
    <format dxfId="19">
      <pivotArea dataOnly="0" labelOnly="1" outline="0" offset="IV1" fieldPosition="0">
        <references count="2">
          <reference field="14" count="0" selected="0"/>
          <reference field="18" count="1">
            <x v="0"/>
          </reference>
        </references>
      </pivotArea>
    </format>
    <format dxfId="18">
      <pivotArea dataOnly="0" labelOnly="1" outline="0" offset="IV1" fieldPosition="0">
        <references count="2">
          <reference field="14" count="0" selected="0"/>
          <reference field="18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D709DD-6805-4323-B9BA-32631B34F542}" name="TablaDinámica2" cacheId="7" applyNumberFormats="0" applyBorderFormats="0" applyFontFormats="0" applyPatternFormats="0" applyAlignmentFormats="0" applyWidthHeightFormats="1" dataCaption="Valores" errorCaption="0" showError="1" missingCaption="0" updatedVersion="8" minRefreshableVersion="3" itemPrintTitles="1" createdVersion="8" indent="0" compact="0" compactData="0" multipleFieldFilters="0">
  <location ref="A3:J145" firstHeaderRow="0" firstDataRow="1" firstDataCol="6" rowPageCount="1" colPageCount="1"/>
  <pivotFields count="15">
    <pivotField axis="axisPage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3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x="1"/>
        <item x="2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3">
        <item x="0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1"/>
        <item x="3"/>
        <item x="2"/>
        <item x="0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9">
        <item x="0"/>
        <item x="1"/>
        <item x="2"/>
        <item x="9"/>
        <item x="11"/>
        <item x="3"/>
        <item x="4"/>
        <item x="5"/>
        <item x="6"/>
        <item x="7"/>
        <item x="8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1"/>
    <field x="3"/>
    <field x="4"/>
    <field x="7"/>
    <field x="5"/>
    <field x="6"/>
  </rowFields>
  <rowItems count="142">
    <i>
      <x/>
      <x/>
      <x/>
      <x/>
      <x/>
      <x v="3"/>
    </i>
    <i r="3">
      <x v="1"/>
      <x/>
      <x v="3"/>
    </i>
    <i r="3">
      <x v="2"/>
      <x/>
      <x v="3"/>
    </i>
    <i r="3">
      <x v="3"/>
      <x/>
      <x v="3"/>
    </i>
    <i r="3">
      <x v="5"/>
      <x/>
      <x v="3"/>
    </i>
    <i r="3">
      <x v="6"/>
      <x/>
      <x v="3"/>
    </i>
    <i r="3">
      <x v="7"/>
      <x/>
      <x v="3"/>
    </i>
    <i r="3">
      <x v="8"/>
      <x/>
      <x v="3"/>
    </i>
    <i r="3">
      <x v="9"/>
      <x/>
      <x v="3"/>
    </i>
    <i r="3">
      <x v="10"/>
      <x/>
      <x v="3"/>
    </i>
    <i r="3">
      <x v="11"/>
      <x/>
      <x v="3"/>
    </i>
    <i r="3">
      <x v="12"/>
      <x/>
      <x v="3"/>
    </i>
    <i r="3">
      <x v="13"/>
      <x/>
      <x v="3"/>
    </i>
    <i r="2">
      <x v="1"/>
      <x v="15"/>
      <x/>
      <x/>
    </i>
    <i r="3">
      <x v="16"/>
      <x/>
      <x/>
    </i>
    <i r="3">
      <x v="17"/>
      <x/>
      <x/>
    </i>
    <i r="3">
      <x v="18"/>
      <x v="1"/>
      <x/>
    </i>
    <i r="3">
      <x v="19"/>
      <x v="1"/>
      <x/>
    </i>
    <i r="3">
      <x v="20"/>
      <x/>
      <x/>
    </i>
    <i r="3">
      <x v="21"/>
      <x/>
      <x/>
    </i>
    <i r="3">
      <x v="22"/>
      <x/>
      <x/>
    </i>
    <i r="3">
      <x v="25"/>
      <x v="1"/>
      <x/>
    </i>
    <i r="3">
      <x v="26"/>
      <x/>
      <x/>
    </i>
    <i r="3">
      <x v="27"/>
      <x/>
      <x/>
    </i>
    <i r="3">
      <x v="28"/>
      <x/>
      <x/>
    </i>
    <i r="3">
      <x v="29"/>
      <x/>
      <x/>
    </i>
    <i r="3">
      <x v="30"/>
      <x/>
      <x/>
    </i>
    <i r="3">
      <x v="31"/>
      <x/>
      <x/>
    </i>
    <i r="3">
      <x v="32"/>
      <x/>
      <x/>
    </i>
    <i r="3">
      <x v="33"/>
      <x/>
      <x/>
    </i>
    <i r="3">
      <x v="34"/>
      <x/>
      <x/>
    </i>
    <i r="3">
      <x v="35"/>
      <x v="1"/>
      <x/>
    </i>
    <i r="3">
      <x v="37"/>
      <x v="1"/>
      <x/>
    </i>
    <i r="3">
      <x v="38"/>
      <x v="1"/>
      <x/>
    </i>
    <i r="3">
      <x v="39"/>
      <x/>
      <x/>
    </i>
    <i r="3">
      <x v="40"/>
      <x/>
      <x/>
    </i>
    <i r="3">
      <x v="41"/>
      <x/>
      <x/>
    </i>
    <i r="3">
      <x v="42"/>
      <x v="1"/>
      <x/>
    </i>
    <i r="3">
      <x v="44"/>
      <x/>
      <x v="3"/>
    </i>
    <i r="3">
      <x v="45"/>
      <x/>
      <x v="3"/>
    </i>
    <i r="3">
      <x v="46"/>
      <x/>
      <x v="3"/>
    </i>
    <i r="3">
      <x v="56"/>
      <x v="1"/>
      <x/>
    </i>
    <i r="3">
      <x v="57"/>
      <x v="1"/>
      <x/>
    </i>
    <i r="3">
      <x v="58"/>
      <x v="1"/>
      <x/>
    </i>
    <i r="3">
      <x v="59"/>
      <x v="1"/>
      <x/>
    </i>
    <i r="3">
      <x v="60"/>
      <x v="1"/>
      <x/>
    </i>
    <i r="3">
      <x v="61"/>
      <x v="1"/>
      <x/>
    </i>
    <i r="3">
      <x v="62"/>
      <x v="1"/>
      <x/>
    </i>
    <i r="3">
      <x v="63"/>
      <x v="1"/>
      <x/>
    </i>
    <i r="3">
      <x v="64"/>
      <x v="1"/>
      <x/>
    </i>
    <i r="3">
      <x v="65"/>
      <x v="1"/>
      <x/>
    </i>
    <i r="2">
      <x v="2"/>
      <x v="48"/>
      <x/>
      <x/>
    </i>
    <i r="3">
      <x v="49"/>
      <x/>
      <x/>
    </i>
    <i r="3">
      <x v="68"/>
      <x v="1"/>
      <x/>
    </i>
    <i r="2">
      <x v="4"/>
      <x v="51"/>
      <x/>
      <x v="3"/>
    </i>
    <i r="1">
      <x v="1"/>
      <x/>
      <x v="2"/>
      <x/>
      <x v="3"/>
    </i>
    <i r="3">
      <x v="4"/>
      <x v="1"/>
      <x/>
    </i>
    <i r="3">
      <x v="5"/>
      <x/>
      <x v="3"/>
    </i>
    <i r="3">
      <x v="6"/>
      <x/>
      <x v="3"/>
    </i>
    <i r="3">
      <x v="12"/>
      <x/>
      <x v="3"/>
    </i>
    <i r="3">
      <x v="13"/>
      <x/>
      <x v="3"/>
    </i>
    <i r="2">
      <x v="1"/>
      <x v="18"/>
      <x/>
      <x/>
    </i>
    <i r="3">
      <x v="20"/>
      <x/>
      <x v="3"/>
    </i>
    <i r="3">
      <x v="21"/>
      <x/>
      <x v="3"/>
    </i>
    <i r="3">
      <x v="25"/>
      <x/>
      <x v="3"/>
    </i>
    <i r="3">
      <x v="32"/>
      <x/>
      <x v="3"/>
    </i>
    <i r="3">
      <x v="33"/>
      <x/>
      <x v="3"/>
    </i>
    <i r="3">
      <x v="34"/>
      <x/>
      <x v="3"/>
    </i>
    <i r="3">
      <x v="37"/>
      <x/>
      <x/>
    </i>
    <i r="3">
      <x v="38"/>
      <x/>
      <x v="3"/>
    </i>
    <i r="3">
      <x v="43"/>
      <x/>
      <x/>
    </i>
    <i r="3">
      <x v="44"/>
      <x v="1"/>
      <x/>
    </i>
    <i r="3">
      <x v="61"/>
      <x v="1"/>
      <x/>
    </i>
    <i r="3">
      <x v="67"/>
      <x v="1"/>
      <x/>
    </i>
    <i r="2">
      <x v="2"/>
      <x v="49"/>
      <x/>
      <x/>
    </i>
    <i r="2">
      <x v="3"/>
      <x v="54"/>
      <x/>
      <x v="3"/>
    </i>
    <i r="2">
      <x v="4"/>
      <x v="50"/>
      <x/>
      <x v="3"/>
    </i>
    <i r="3">
      <x v="52"/>
      <x/>
      <x v="3"/>
    </i>
    <i r="3">
      <x v="53"/>
      <x/>
      <x v="3"/>
    </i>
    <i r="1">
      <x v="2"/>
      <x/>
      <x v="5"/>
      <x/>
      <x v="3"/>
    </i>
    <i r="3">
      <x v="6"/>
      <x/>
      <x v="3"/>
    </i>
    <i r="3">
      <x v="12"/>
      <x/>
      <x v="3"/>
    </i>
    <i r="3">
      <x v="13"/>
      <x/>
      <x v="3"/>
    </i>
    <i r="2">
      <x v="1"/>
      <x v="18"/>
      <x/>
      <x v="2"/>
    </i>
    <i r="3">
      <x v="23"/>
      <x/>
      <x v="3"/>
    </i>
    <i r="3">
      <x v="24"/>
      <x/>
      <x v="2"/>
    </i>
    <i r="3">
      <x v="25"/>
      <x v="1"/>
      <x v="2"/>
    </i>
    <i r="3">
      <x v="36"/>
      <x/>
      <x v="1"/>
    </i>
    <i r="3">
      <x v="37"/>
      <x/>
      <x v="2"/>
    </i>
    <i r="3">
      <x v="41"/>
      <x v="1"/>
      <x v="2"/>
    </i>
    <i r="3">
      <x v="46"/>
      <x/>
      <x v="3"/>
    </i>
    <i r="3">
      <x v="47"/>
      <x/>
      <x v="3"/>
    </i>
    <i r="3">
      <x v="66"/>
      <x v="1"/>
      <x v="2"/>
    </i>
    <i r="2">
      <x v="4"/>
      <x v="51"/>
      <x/>
      <x v="3"/>
    </i>
    <i r="1">
      <x v="3"/>
      <x v="1"/>
      <x v="18"/>
      <x/>
      <x v="3"/>
    </i>
    <i r="3">
      <x v="43"/>
      <x/>
      <x v="3"/>
    </i>
    <i t="default">
      <x/>
    </i>
    <i>
      <x v="1"/>
      <x/>
      <x/>
      <x/>
      <x v="1"/>
      <x/>
    </i>
    <i r="3">
      <x v="1"/>
      <x v="1"/>
      <x/>
    </i>
    <i r="3">
      <x v="5"/>
      <x/>
      <x/>
    </i>
    <i r="3">
      <x v="6"/>
      <x/>
      <x/>
    </i>
    <i r="3">
      <x v="10"/>
      <x/>
      <x v="3"/>
    </i>
    <i r="3">
      <x v="12"/>
      <x/>
      <x/>
    </i>
    <i r="3">
      <x v="13"/>
      <x/>
      <x/>
    </i>
    <i r="1">
      <x v="1"/>
      <x/>
      <x v="2"/>
      <x v="1"/>
      <x/>
    </i>
    <i r="3">
      <x v="3"/>
      <x v="1"/>
      <x/>
    </i>
    <i r="3">
      <x v="4"/>
      <x/>
      <x/>
    </i>
    <i r="3">
      <x v="5"/>
      <x/>
      <x/>
    </i>
    <i r="3">
      <x v="6"/>
      <x/>
      <x/>
    </i>
    <i r="3">
      <x v="10"/>
      <x/>
      <x/>
    </i>
    <i r="3">
      <x v="12"/>
      <x/>
      <x/>
    </i>
    <i r="3">
      <x v="13"/>
      <x/>
      <x/>
    </i>
    <i r="3">
      <x v="14"/>
      <x/>
      <x v="3"/>
    </i>
    <i r="1">
      <x v="2"/>
      <x/>
      <x v="4"/>
      <x/>
      <x v="3"/>
    </i>
    <i r="3">
      <x v="5"/>
      <x/>
      <x v="3"/>
    </i>
    <i r="3">
      <x v="6"/>
      <x/>
      <x v="3"/>
    </i>
    <i r="3">
      <x v="10"/>
      <x/>
      <x v="3"/>
    </i>
    <i r="3">
      <x v="12"/>
      <x/>
      <x v="3"/>
    </i>
    <i r="3">
      <x v="13"/>
      <x/>
      <x v="3"/>
    </i>
    <i r="3">
      <x v="14"/>
      <x/>
      <x v="3"/>
    </i>
    <i r="1">
      <x v="3"/>
      <x/>
      <x v="2"/>
      <x/>
      <x v="3"/>
    </i>
    <i r="3">
      <x v="4"/>
      <x/>
      <x v="3"/>
    </i>
    <i r="3">
      <x v="5"/>
      <x/>
      <x v="3"/>
    </i>
    <i r="3">
      <x v="6"/>
      <x/>
      <x v="3"/>
    </i>
    <i r="3">
      <x v="10"/>
      <x/>
      <x v="3"/>
    </i>
    <i r="3">
      <x v="12"/>
      <x/>
      <x v="3"/>
    </i>
    <i r="3">
      <x v="13"/>
      <x/>
      <x v="3"/>
    </i>
    <i r="3">
      <x v="14"/>
      <x/>
      <x v="3"/>
    </i>
    <i t="default">
      <x v="1"/>
    </i>
    <i>
      <x v="2"/>
      <x/>
      <x v="1"/>
      <x v="19"/>
      <x/>
      <x v="3"/>
    </i>
    <i r="3">
      <x v="26"/>
      <x/>
      <x/>
    </i>
    <i r="3">
      <x v="27"/>
      <x v="1"/>
      <x/>
    </i>
    <i r="3">
      <x v="32"/>
      <x/>
      <x v="3"/>
    </i>
    <i r="3">
      <x v="35"/>
      <x/>
      <x v="3"/>
    </i>
    <i r="3">
      <x v="41"/>
      <x/>
      <x v="3"/>
    </i>
    <i r="3">
      <x v="42"/>
      <x/>
      <x v="3"/>
    </i>
    <i r="2">
      <x v="4"/>
      <x v="50"/>
      <x/>
      <x v="3"/>
    </i>
    <i r="1">
      <x v="1"/>
      <x v="1"/>
      <x v="60"/>
      <x v="1"/>
      <x/>
    </i>
    <i r="1">
      <x v="2"/>
      <x v="1"/>
      <x v="41"/>
      <x v="1"/>
      <x v="2"/>
    </i>
    <i r="3">
      <x v="55"/>
      <x v="1"/>
      <x v="2"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Suma de MONTO POA" fld="8" baseField="0" baseItem="0"/>
    <dataField name="Suma de Monto eSIGEF  " fld="11" baseField="0" baseItem="0" numFmtId="164"/>
    <dataField name="Suma de Incremento" fld="13" baseField="0" baseItem="0"/>
    <dataField name="Suma de Disminuir" fld="14" baseField="0" baseItem="0"/>
  </dataFields>
  <formats count="16">
    <format dxfId="15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1"/>
          </reference>
          <reference field="4" count="0" selected="0"/>
          <reference field="7" count="1" selected="0">
            <x v="2"/>
          </reference>
        </references>
      </pivotArea>
    </format>
    <format dxfId="14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1"/>
          </reference>
          <reference field="4" count="0" selected="0"/>
          <reference field="7" count="1" selected="0">
            <x v="3"/>
          </reference>
        </references>
      </pivotArea>
    </format>
    <format dxfId="13">
      <pivotArea outline="0" fieldPosition="0">
        <references count="6">
          <reference field="4294967294" count="1" selected="0">
            <x v="3"/>
          </reference>
          <reference field="0" count="1" selected="0">
            <x v="0"/>
          </reference>
          <reference field="1" count="1" selected="0">
            <x v="1"/>
          </reference>
          <reference field="3" count="1" selected="0">
            <x v="0"/>
          </reference>
          <reference field="4" count="0" selected="0"/>
          <reference field="7" count="2" selected="0">
            <x v="0"/>
            <x v="1"/>
          </reference>
        </references>
      </pivotArea>
    </format>
    <format dxfId="12">
      <pivotArea field="0" type="button" dataOnly="0" labelOnly="1" outline="0" axis="axisPage" fieldPosition="0"/>
    </format>
    <format dxfId="11">
      <pivotArea field="1" type="button" dataOnly="0" labelOnly="1" outline="0" axis="axisRow" fieldPosition="0"/>
    </format>
    <format dxfId="10">
      <pivotArea field="3" type="button" dataOnly="0" labelOnly="1" outline="0" axis="axisRow" fieldPosition="1"/>
    </format>
    <format dxfId="9">
      <pivotArea field="4" type="button" dataOnly="0" labelOnly="1" outline="0" axis="axisRow" fieldPosition="2"/>
    </format>
    <format dxfId="8">
      <pivotArea field="7" type="button" dataOnly="0" labelOnly="1" outline="0" axis="axisRow" fieldPosition="3"/>
    </format>
    <format dxfId="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">
      <pivotArea field="0" grandRow="1" outline="0" axis="axisPage" fieldPosition="0">
        <references count="1">
          <reference field="4294967294" count="2" selected="0">
            <x v="2"/>
            <x v="3"/>
          </reference>
        </references>
      </pivotArea>
    </format>
    <format dxfId="5">
      <pivotArea outline="0" collapsedLevelsAreSubtotals="1" fieldPosition="0"/>
    </format>
    <format dxfId="4">
      <pivotArea outline="0" fieldPosition="0">
        <references count="5">
          <reference field="4294967294" count="1" selected="0">
            <x v="2"/>
          </reference>
          <reference field="1" count="1" selected="0">
            <x v="1"/>
          </reference>
          <reference field="3" count="1" selected="0">
            <x v="3"/>
          </reference>
          <reference field="4" count="1" selected="0">
            <x v="0"/>
          </reference>
          <reference field="7" count="1" selected="0">
            <x v="2"/>
          </reference>
        </references>
      </pivotArea>
    </format>
    <format dxfId="3">
      <pivotArea outline="0" fieldPosition="0">
        <references count="5">
          <reference field="4294967294" count="1" selected="0">
            <x v="3"/>
          </reference>
          <reference field="1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7" count="1" selected="0">
            <x v="2"/>
          </reference>
        </references>
      </pivotArea>
    </format>
    <format dxfId="2">
      <pivotArea outline="0" fieldPosition="0">
        <references count="5">
          <reference field="4294967294" count="1" selected="0">
            <x v="2"/>
          </reference>
          <reference field="1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7" count="1" selected="0">
            <x v="39"/>
          </reference>
        </references>
      </pivotArea>
    </format>
    <format dxfId="1">
      <pivotArea field="5" type="button" dataOnly="0" labelOnly="1" outline="0" axis="axisRow" fieldPosition="4"/>
    </format>
    <format dxfId="0">
      <pivotArea field="6" type="button" dataOnly="0" labelOnly="1" outline="0" axis="axisRow" fieldPosition="5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D136C-2A9E-4A4D-B678-7B685F9D7569}">
  <dimension ref="A1:AQ106"/>
  <sheetViews>
    <sheetView topLeftCell="C1" zoomScale="80" zoomScaleNormal="80" workbookViewId="0">
      <selection activeCell="M3" sqref="M3"/>
    </sheetView>
  </sheetViews>
  <sheetFormatPr baseColWidth="10" defaultRowHeight="14.4" x14ac:dyDescent="0.3"/>
  <cols>
    <col min="1" max="1" width="25.6640625" customWidth="1"/>
    <col min="2" max="2" width="14.33203125" customWidth="1"/>
    <col min="3" max="3" width="30.6640625" customWidth="1"/>
    <col min="4" max="4" width="24.5546875" bestFit="1" customWidth="1"/>
    <col min="5" max="5" width="23" bestFit="1" customWidth="1"/>
    <col min="7" max="7" width="12" bestFit="1" customWidth="1"/>
    <col min="9" max="9" width="11.44140625" customWidth="1"/>
    <col min="13" max="13" width="8.5546875" bestFit="1" customWidth="1"/>
    <col min="14" max="14" width="21.33203125" bestFit="1" customWidth="1"/>
    <col min="16" max="16" width="16.44140625" customWidth="1"/>
    <col min="19" max="19" width="13.6640625" customWidth="1"/>
    <col min="20" max="20" width="14.6640625" customWidth="1"/>
    <col min="22" max="22" width="17.6640625" customWidth="1"/>
    <col min="23" max="23" width="18.109375" customWidth="1"/>
    <col min="24" max="24" width="12" bestFit="1" customWidth="1"/>
    <col min="25" max="25" width="12.6640625" customWidth="1"/>
    <col min="26" max="26" width="14.88671875" customWidth="1"/>
    <col min="27" max="27" width="14" customWidth="1"/>
    <col min="28" max="28" width="16.88671875" customWidth="1"/>
    <col min="29" max="29" width="13.44140625" customWidth="1"/>
    <col min="30" max="30" width="14.109375" customWidth="1"/>
    <col min="31" max="31" width="12.6640625" bestFit="1" customWidth="1"/>
    <col min="32" max="32" width="13.44140625" customWidth="1"/>
    <col min="34" max="34" width="14.109375" customWidth="1"/>
    <col min="35" max="35" width="13.44140625" customWidth="1"/>
    <col min="40" max="40" width="13" customWidth="1"/>
  </cols>
  <sheetData>
    <row r="1" spans="1:43" x14ac:dyDescent="0.3">
      <c r="P1" s="154" t="s">
        <v>314</v>
      </c>
      <c r="V1" s="141" t="s">
        <v>328</v>
      </c>
      <c r="AB1" t="s">
        <v>314</v>
      </c>
    </row>
    <row r="2" spans="1:43" x14ac:dyDescent="0.3">
      <c r="A2" t="s">
        <v>304</v>
      </c>
      <c r="I2" t="s">
        <v>303</v>
      </c>
      <c r="P2" t="s">
        <v>311</v>
      </c>
      <c r="V2" t="s">
        <v>329</v>
      </c>
      <c r="AB2" t="s">
        <v>332</v>
      </c>
    </row>
    <row r="3" spans="1:43" ht="41.4" x14ac:dyDescent="0.3">
      <c r="A3" s="114" t="s">
        <v>45</v>
      </c>
      <c r="B3" s="114" t="s">
        <v>49</v>
      </c>
      <c r="C3" s="114" t="s">
        <v>38</v>
      </c>
      <c r="D3" s="114" t="s">
        <v>46</v>
      </c>
      <c r="E3" t="s">
        <v>289</v>
      </c>
      <c r="I3" s="114" t="s">
        <v>308</v>
      </c>
      <c r="J3" s="114" t="s">
        <v>294</v>
      </c>
      <c r="K3" s="114" t="s">
        <v>49</v>
      </c>
      <c r="L3" s="114" t="s">
        <v>45</v>
      </c>
      <c r="M3" s="114" t="s">
        <v>295</v>
      </c>
      <c r="N3" t="s">
        <v>296</v>
      </c>
      <c r="P3" s="143" t="s">
        <v>38</v>
      </c>
      <c r="Q3" s="143" t="s">
        <v>305</v>
      </c>
      <c r="R3" s="143" t="s">
        <v>49</v>
      </c>
      <c r="S3" s="143" t="s">
        <v>306</v>
      </c>
      <c r="T3" s="143" t="s">
        <v>307</v>
      </c>
      <c r="V3" s="143" t="s">
        <v>38</v>
      </c>
      <c r="W3" s="143" t="s">
        <v>305</v>
      </c>
      <c r="X3" s="143" t="s">
        <v>49</v>
      </c>
      <c r="Y3" s="143" t="s">
        <v>306</v>
      </c>
      <c r="Z3" s="143" t="s">
        <v>307</v>
      </c>
      <c r="AB3" s="143" t="s">
        <v>38</v>
      </c>
      <c r="AC3" s="143" t="s">
        <v>305</v>
      </c>
      <c r="AD3" s="143" t="s">
        <v>49</v>
      </c>
      <c r="AE3" s="143" t="s">
        <v>306</v>
      </c>
      <c r="AF3" s="143" t="s">
        <v>307</v>
      </c>
    </row>
    <row r="4" spans="1:43" ht="28.8" x14ac:dyDescent="0.3">
      <c r="A4" t="s">
        <v>217</v>
      </c>
      <c r="B4" s="142">
        <v>1</v>
      </c>
      <c r="C4" s="141" t="s">
        <v>72</v>
      </c>
      <c r="D4">
        <v>530101</v>
      </c>
      <c r="E4" s="116">
        <v>3681.82</v>
      </c>
      <c r="I4">
        <v>1</v>
      </c>
      <c r="J4" t="s">
        <v>297</v>
      </c>
      <c r="K4">
        <v>1</v>
      </c>
      <c r="L4">
        <v>530000</v>
      </c>
      <c r="M4">
        <v>530101</v>
      </c>
      <c r="N4" s="116">
        <v>3750</v>
      </c>
      <c r="P4" s="153" t="s">
        <v>88</v>
      </c>
      <c r="Q4" s="149">
        <v>510518</v>
      </c>
      <c r="R4" s="145" t="s">
        <v>310</v>
      </c>
      <c r="S4" s="146">
        <f>SUM(T5:T17)</f>
        <v>326275.42504</v>
      </c>
      <c r="T4" s="144"/>
      <c r="V4" s="162" t="s">
        <v>72</v>
      </c>
      <c r="W4" s="144">
        <v>530301</v>
      </c>
      <c r="X4" s="269" t="s">
        <v>330</v>
      </c>
      <c r="Y4" s="146">
        <v>160</v>
      </c>
      <c r="Z4" s="144"/>
      <c r="AB4" s="266" t="s">
        <v>72</v>
      </c>
      <c r="AC4" s="144">
        <v>530101</v>
      </c>
      <c r="AD4" s="269" t="s">
        <v>310</v>
      </c>
      <c r="AE4" s="151">
        <v>68.180000000000007</v>
      </c>
      <c r="AF4" s="144"/>
    </row>
    <row r="5" spans="1:43" ht="28.8" x14ac:dyDescent="0.3">
      <c r="D5">
        <v>530104</v>
      </c>
      <c r="E5" s="116">
        <v>6913.6</v>
      </c>
      <c r="M5">
        <v>530104</v>
      </c>
      <c r="N5" s="116">
        <v>2600</v>
      </c>
      <c r="P5" s="275" t="s">
        <v>72</v>
      </c>
      <c r="Q5" s="144">
        <v>510105</v>
      </c>
      <c r="R5" s="145" t="s">
        <v>310</v>
      </c>
      <c r="S5" s="144"/>
      <c r="T5" s="146">
        <v>101808</v>
      </c>
      <c r="V5" s="153" t="s">
        <v>88</v>
      </c>
      <c r="W5" s="144">
        <v>530612</v>
      </c>
      <c r="X5" s="270"/>
      <c r="Y5" s="146">
        <v>13010</v>
      </c>
      <c r="Z5" s="144"/>
      <c r="AB5" s="267"/>
      <c r="AC5" s="144">
        <v>530105</v>
      </c>
      <c r="AD5" s="270"/>
      <c r="AE5" s="151">
        <v>10915</v>
      </c>
      <c r="AF5" s="144"/>
    </row>
    <row r="6" spans="1:43" ht="15" customHeight="1" x14ac:dyDescent="0.3">
      <c r="D6">
        <v>530105</v>
      </c>
      <c r="E6" s="116">
        <v>960</v>
      </c>
      <c r="M6">
        <v>530105</v>
      </c>
      <c r="N6" s="116">
        <v>11875</v>
      </c>
      <c r="P6" s="276"/>
      <c r="Q6" s="144">
        <v>510106</v>
      </c>
      <c r="R6" s="145" t="s">
        <v>310</v>
      </c>
      <c r="S6" s="144"/>
      <c r="T6" s="146">
        <v>26281.3</v>
      </c>
      <c r="V6" s="152" t="s">
        <v>140</v>
      </c>
      <c r="W6" s="144">
        <v>530807</v>
      </c>
      <c r="X6" s="270"/>
      <c r="Y6" s="146">
        <v>6800</v>
      </c>
      <c r="Z6" s="144"/>
      <c r="AB6" s="267"/>
      <c r="AC6" s="144">
        <v>530203</v>
      </c>
      <c r="AD6" s="270"/>
      <c r="AE6" s="146">
        <v>600</v>
      </c>
      <c r="AF6" s="144"/>
      <c r="AI6" t="s">
        <v>303</v>
      </c>
      <c r="AL6" t="s">
        <v>304</v>
      </c>
    </row>
    <row r="7" spans="1:43" x14ac:dyDescent="0.3">
      <c r="D7">
        <v>530208</v>
      </c>
      <c r="E7" s="116">
        <v>22854.48</v>
      </c>
      <c r="M7">
        <v>530203</v>
      </c>
      <c r="N7" s="116">
        <v>600</v>
      </c>
      <c r="P7" s="276"/>
      <c r="Q7" s="144">
        <v>510108</v>
      </c>
      <c r="R7" s="145" t="s">
        <v>310</v>
      </c>
      <c r="S7" s="144"/>
      <c r="T7" s="146">
        <v>57816</v>
      </c>
      <c r="V7" s="275" t="s">
        <v>72</v>
      </c>
      <c r="W7" s="144">
        <v>530207</v>
      </c>
      <c r="X7" s="270"/>
      <c r="Y7" s="144"/>
      <c r="Z7" s="146">
        <v>6000</v>
      </c>
      <c r="AB7" s="267"/>
      <c r="AC7" s="144">
        <v>530204</v>
      </c>
      <c r="AD7" s="270"/>
      <c r="AE7" s="146">
        <v>3700</v>
      </c>
      <c r="AF7" s="144"/>
      <c r="AI7" s="156">
        <v>530101</v>
      </c>
      <c r="AJ7" s="157">
        <v>3750</v>
      </c>
      <c r="AL7">
        <v>530101</v>
      </c>
      <c r="AM7" s="116">
        <v>3681.82</v>
      </c>
      <c r="AN7" s="116">
        <f>+AJ7-AM7</f>
        <v>68.179999999999836</v>
      </c>
    </row>
    <row r="8" spans="1:43" ht="30" customHeight="1" x14ac:dyDescent="0.3">
      <c r="D8">
        <v>530209</v>
      </c>
      <c r="E8" s="116">
        <v>22742.12</v>
      </c>
      <c r="M8">
        <v>530204</v>
      </c>
      <c r="N8" s="116">
        <v>3700</v>
      </c>
      <c r="P8" s="276"/>
      <c r="Q8" s="144">
        <v>510203</v>
      </c>
      <c r="R8" s="145" t="s">
        <v>310</v>
      </c>
      <c r="S8" s="144"/>
      <c r="T8" s="146">
        <v>28318.726666666666</v>
      </c>
      <c r="V8" s="276"/>
      <c r="W8" s="144">
        <v>530255</v>
      </c>
      <c r="X8" s="270"/>
      <c r="Y8" s="144"/>
      <c r="Z8" s="146">
        <v>4470</v>
      </c>
      <c r="AB8" s="267"/>
      <c r="AC8" s="144">
        <v>530207</v>
      </c>
      <c r="AD8" s="270"/>
      <c r="AE8" s="146">
        <v>2000</v>
      </c>
      <c r="AF8" s="144"/>
      <c r="AI8" s="156">
        <v>530104</v>
      </c>
      <c r="AJ8" s="157">
        <v>2600</v>
      </c>
      <c r="AL8">
        <v>530104</v>
      </c>
      <c r="AM8" s="116">
        <v>6913.6</v>
      </c>
      <c r="AN8" s="116">
        <f t="shared" ref="AN8:AN21" si="0">+AJ8-AM8</f>
        <v>-4313.6000000000004</v>
      </c>
    </row>
    <row r="9" spans="1:43" x14ac:dyDescent="0.3">
      <c r="D9">
        <v>530210</v>
      </c>
      <c r="E9" s="116">
        <v>2607</v>
      </c>
      <c r="M9">
        <v>530207</v>
      </c>
      <c r="N9" s="116">
        <v>2000</v>
      </c>
      <c r="P9" s="276"/>
      <c r="Q9" s="144">
        <v>510204</v>
      </c>
      <c r="R9" s="145" t="s">
        <v>310</v>
      </c>
      <c r="S9" s="144"/>
      <c r="T9" s="146">
        <v>8515.3333333333339</v>
      </c>
      <c r="V9" s="276"/>
      <c r="W9" s="144">
        <v>530402</v>
      </c>
      <c r="X9" s="270"/>
      <c r="Y9" s="144"/>
      <c r="Z9" s="146">
        <v>6000</v>
      </c>
      <c r="AB9" s="267"/>
      <c r="AC9" s="144">
        <v>530226</v>
      </c>
      <c r="AD9" s="270"/>
      <c r="AE9" s="146">
        <v>2000</v>
      </c>
      <c r="AF9" s="144"/>
      <c r="AI9" s="156">
        <v>530105</v>
      </c>
      <c r="AJ9" s="157">
        <v>11875</v>
      </c>
      <c r="AL9">
        <v>530105</v>
      </c>
      <c r="AM9" s="116">
        <v>960</v>
      </c>
      <c r="AN9" s="116">
        <f t="shared" si="0"/>
        <v>10915</v>
      </c>
      <c r="AQ9" s="116">
        <f>+AN9+AN7+AN17+AN18+AN22+AN34</f>
        <v>18183.18</v>
      </c>
    </row>
    <row r="10" spans="1:43" x14ac:dyDescent="0.3">
      <c r="D10">
        <v>530255</v>
      </c>
      <c r="E10" s="116">
        <v>500</v>
      </c>
      <c r="M10">
        <v>530208</v>
      </c>
      <c r="N10" s="116">
        <v>2500</v>
      </c>
      <c r="P10" s="276"/>
      <c r="Q10" s="144">
        <v>510304</v>
      </c>
      <c r="R10" s="145" t="s">
        <v>310</v>
      </c>
      <c r="S10" s="144"/>
      <c r="T10" s="146">
        <v>400</v>
      </c>
      <c r="V10" s="276"/>
      <c r="W10" s="144">
        <v>530601</v>
      </c>
      <c r="X10" s="270"/>
      <c r="Y10" s="144"/>
      <c r="Z10" s="146">
        <v>3000</v>
      </c>
      <c r="AB10" s="267"/>
      <c r="AC10" s="168">
        <v>530255</v>
      </c>
      <c r="AD10" s="270"/>
      <c r="AE10" s="151">
        <v>1000</v>
      </c>
      <c r="AF10" s="144"/>
      <c r="AI10" s="164">
        <v>530203</v>
      </c>
      <c r="AJ10" s="165">
        <v>600</v>
      </c>
      <c r="AK10" s="164"/>
      <c r="AL10" s="164"/>
      <c r="AM10" s="164"/>
      <c r="AN10" s="165">
        <f t="shared" si="0"/>
        <v>600</v>
      </c>
    </row>
    <row r="11" spans="1:43" x14ac:dyDescent="0.3">
      <c r="D11">
        <v>530301</v>
      </c>
      <c r="E11" s="116">
        <v>10660</v>
      </c>
      <c r="M11">
        <v>530209</v>
      </c>
      <c r="N11" s="116">
        <v>3200</v>
      </c>
      <c r="P11" s="276"/>
      <c r="Q11" s="144">
        <v>510306</v>
      </c>
      <c r="R11" s="145" t="s">
        <v>310</v>
      </c>
      <c r="S11" s="144"/>
      <c r="T11" s="146">
        <v>1000</v>
      </c>
      <c r="V11" s="277"/>
      <c r="W11" s="144">
        <v>530811</v>
      </c>
      <c r="X11" s="271"/>
      <c r="Y11" s="144"/>
      <c r="Z11" s="146">
        <v>500</v>
      </c>
      <c r="AB11" s="267"/>
      <c r="AC11" s="144">
        <v>530304</v>
      </c>
      <c r="AD11" s="270"/>
      <c r="AE11" s="151">
        <v>4500</v>
      </c>
      <c r="AF11" s="146"/>
      <c r="AI11" s="164">
        <v>530204</v>
      </c>
      <c r="AJ11" s="165">
        <v>3700</v>
      </c>
      <c r="AK11" s="164"/>
      <c r="AL11" s="164"/>
      <c r="AM11" s="164"/>
      <c r="AN11" s="165">
        <f t="shared" si="0"/>
        <v>3700</v>
      </c>
    </row>
    <row r="12" spans="1:43" x14ac:dyDescent="0.3">
      <c r="D12">
        <v>530302</v>
      </c>
      <c r="E12" s="116">
        <v>10793.96</v>
      </c>
      <c r="M12">
        <v>530210</v>
      </c>
      <c r="N12" s="116">
        <v>2000</v>
      </c>
      <c r="P12" s="276"/>
      <c r="Q12" s="144">
        <v>510509</v>
      </c>
      <c r="R12" s="145" t="s">
        <v>310</v>
      </c>
      <c r="S12" s="144"/>
      <c r="T12" s="146">
        <v>1000</v>
      </c>
      <c r="V12" s="272" t="s">
        <v>258</v>
      </c>
      <c r="W12" s="273"/>
      <c r="X12" s="274"/>
      <c r="Y12" s="163">
        <f>SUM(Y4:Y11)</f>
        <v>19970</v>
      </c>
      <c r="Z12" s="163">
        <f>SUM(Z4:Z11)</f>
        <v>19970</v>
      </c>
      <c r="AB12" s="267"/>
      <c r="AC12" s="168">
        <v>530403</v>
      </c>
      <c r="AD12" s="270"/>
      <c r="AE12" s="151">
        <v>1500</v>
      </c>
      <c r="AF12" s="146"/>
      <c r="AI12" s="164">
        <v>530207</v>
      </c>
      <c r="AJ12" s="165">
        <v>2000</v>
      </c>
      <c r="AK12" s="164"/>
      <c r="AL12" s="164"/>
      <c r="AM12" s="164"/>
      <c r="AN12" s="165">
        <f t="shared" si="0"/>
        <v>2000</v>
      </c>
    </row>
    <row r="13" spans="1:43" x14ac:dyDescent="0.3">
      <c r="D13">
        <v>530303</v>
      </c>
      <c r="E13" s="116">
        <v>5000</v>
      </c>
      <c r="M13">
        <v>530226</v>
      </c>
      <c r="N13" s="116">
        <v>2000</v>
      </c>
      <c r="P13" s="276"/>
      <c r="Q13" s="144">
        <v>510510</v>
      </c>
      <c r="R13" s="145" t="s">
        <v>310</v>
      </c>
      <c r="S13" s="144"/>
      <c r="T13" s="146">
        <v>48276</v>
      </c>
      <c r="V13" t="s">
        <v>331</v>
      </c>
      <c r="AB13" s="267"/>
      <c r="AC13" s="144">
        <v>530502</v>
      </c>
      <c r="AD13" s="270"/>
      <c r="AE13" s="169">
        <v>3000</v>
      </c>
      <c r="AF13" s="146"/>
      <c r="AI13" s="156">
        <v>530208</v>
      </c>
      <c r="AJ13" s="157">
        <v>2500</v>
      </c>
      <c r="AK13" s="156"/>
      <c r="AL13" s="156">
        <v>530208</v>
      </c>
      <c r="AM13" s="157">
        <v>22854.48</v>
      </c>
      <c r="AN13" s="157">
        <f t="shared" si="0"/>
        <v>-20354.48</v>
      </c>
    </row>
    <row r="14" spans="1:43" ht="27.6" x14ac:dyDescent="0.3">
      <c r="D14">
        <v>530304</v>
      </c>
      <c r="E14" s="116">
        <v>500</v>
      </c>
      <c r="M14">
        <v>530249</v>
      </c>
      <c r="N14" s="116">
        <v>1500</v>
      </c>
      <c r="P14" s="276"/>
      <c r="Q14" s="144">
        <v>510512</v>
      </c>
      <c r="R14" s="145" t="s">
        <v>310</v>
      </c>
      <c r="S14" s="144"/>
      <c r="T14" s="146">
        <v>350</v>
      </c>
      <c r="V14" s="143" t="s">
        <v>38</v>
      </c>
      <c r="W14" s="143" t="s">
        <v>305</v>
      </c>
      <c r="X14" s="143" t="s">
        <v>49</v>
      </c>
      <c r="Y14" s="143" t="s">
        <v>306</v>
      </c>
      <c r="Z14" s="143" t="s">
        <v>307</v>
      </c>
      <c r="AB14" s="267"/>
      <c r="AC14" s="144">
        <v>530601</v>
      </c>
      <c r="AD14" s="270"/>
      <c r="AE14" s="169">
        <v>3000</v>
      </c>
      <c r="AF14" s="146"/>
      <c r="AI14" s="156">
        <v>530209</v>
      </c>
      <c r="AJ14" s="157">
        <v>3200</v>
      </c>
      <c r="AK14" s="156"/>
      <c r="AL14" s="156">
        <v>530209</v>
      </c>
      <c r="AM14" s="157">
        <v>22742.12</v>
      </c>
      <c r="AN14" s="157">
        <f t="shared" si="0"/>
        <v>-19542.12</v>
      </c>
    </row>
    <row r="15" spans="1:43" ht="28.8" x14ac:dyDescent="0.3">
      <c r="D15">
        <v>530306</v>
      </c>
      <c r="E15" s="116">
        <v>8496</v>
      </c>
      <c r="M15">
        <v>530255</v>
      </c>
      <c r="N15" s="116">
        <v>1500</v>
      </c>
      <c r="P15" s="276"/>
      <c r="Q15" s="144">
        <v>510513</v>
      </c>
      <c r="R15" s="145" t="s">
        <v>310</v>
      </c>
      <c r="S15" s="144"/>
      <c r="T15" s="146">
        <v>350</v>
      </c>
      <c r="V15" s="152" t="s">
        <v>140</v>
      </c>
      <c r="W15" s="144">
        <v>530202</v>
      </c>
      <c r="X15" s="269" t="s">
        <v>330</v>
      </c>
      <c r="Y15" s="146">
        <v>1500</v>
      </c>
      <c r="Z15" s="144"/>
      <c r="AB15" s="267"/>
      <c r="AC15" s="144">
        <v>530612</v>
      </c>
      <c r="AD15" s="270"/>
      <c r="AE15" s="169">
        <v>3000</v>
      </c>
      <c r="AF15" s="146"/>
      <c r="AI15" s="156">
        <v>530210</v>
      </c>
      <c r="AJ15" s="157">
        <v>2000</v>
      </c>
      <c r="AK15" s="156"/>
      <c r="AL15" s="156">
        <v>530210</v>
      </c>
      <c r="AM15" s="157">
        <v>2607</v>
      </c>
      <c r="AN15" s="157">
        <f t="shared" si="0"/>
        <v>-607</v>
      </c>
    </row>
    <row r="16" spans="1:43" ht="15" customHeight="1" x14ac:dyDescent="0.3">
      <c r="D16">
        <v>530402</v>
      </c>
      <c r="E16" s="116">
        <v>28000</v>
      </c>
      <c r="M16">
        <v>530301</v>
      </c>
      <c r="N16" s="116">
        <v>1500</v>
      </c>
      <c r="P16" s="276"/>
      <c r="Q16" s="144">
        <v>510601</v>
      </c>
      <c r="R16" s="145" t="s">
        <v>310</v>
      </c>
      <c r="S16" s="144"/>
      <c r="T16" s="146">
        <v>27625.08195</v>
      </c>
      <c r="V16" s="152" t="s">
        <v>72</v>
      </c>
      <c r="W16" s="144">
        <v>840103</v>
      </c>
      <c r="X16" s="271"/>
      <c r="Y16" s="144"/>
      <c r="Z16" s="146">
        <v>1500</v>
      </c>
      <c r="AB16" s="267"/>
      <c r="AC16" s="144">
        <v>530702</v>
      </c>
      <c r="AD16" s="270"/>
      <c r="AE16" s="169">
        <v>16500</v>
      </c>
      <c r="AF16" s="146"/>
      <c r="AI16">
        <v>530226</v>
      </c>
      <c r="AJ16" s="116">
        <v>2000</v>
      </c>
      <c r="AN16" s="116">
        <f t="shared" si="0"/>
        <v>2000</v>
      </c>
    </row>
    <row r="17" spans="3:40" x14ac:dyDescent="0.3">
      <c r="D17">
        <v>530404</v>
      </c>
      <c r="E17" s="116">
        <v>9000</v>
      </c>
      <c r="G17" s="150"/>
      <c r="M17">
        <v>530302</v>
      </c>
      <c r="N17" s="116">
        <v>1500</v>
      </c>
      <c r="P17" s="277"/>
      <c r="Q17" s="144">
        <v>510602</v>
      </c>
      <c r="R17" s="145" t="s">
        <v>310</v>
      </c>
      <c r="S17" s="144"/>
      <c r="T17" s="146">
        <v>24534.983090000002</v>
      </c>
      <c r="V17" s="272" t="s">
        <v>258</v>
      </c>
      <c r="W17" s="273"/>
      <c r="X17" s="274"/>
      <c r="Y17" s="163">
        <f>SUM(Y15:Y16)</f>
        <v>1500</v>
      </c>
      <c r="Z17" s="163">
        <f>SUM(Z15:Z16)</f>
        <v>1500</v>
      </c>
      <c r="AB17" s="267"/>
      <c r="AC17" s="144">
        <v>530704</v>
      </c>
      <c r="AD17" s="270"/>
      <c r="AE17" s="169">
        <v>8800</v>
      </c>
      <c r="AF17" s="146"/>
      <c r="AI17" s="166">
        <v>530249</v>
      </c>
      <c r="AJ17" s="167">
        <v>1500</v>
      </c>
      <c r="AK17" s="166"/>
      <c r="AL17" s="166"/>
      <c r="AM17" s="166"/>
      <c r="AN17" s="167">
        <f t="shared" si="0"/>
        <v>1500</v>
      </c>
    </row>
    <row r="18" spans="3:40" x14ac:dyDescent="0.3">
      <c r="D18">
        <v>530405</v>
      </c>
      <c r="E18" s="116">
        <v>13500</v>
      </c>
      <c r="M18">
        <v>530303</v>
      </c>
      <c r="N18" s="116">
        <v>1500</v>
      </c>
      <c r="P18" s="144" t="s">
        <v>258</v>
      </c>
      <c r="Q18" s="144"/>
      <c r="R18" s="144"/>
      <c r="S18" s="146">
        <f>SUM(S4:S17)</f>
        <v>326275.42504</v>
      </c>
      <c r="T18" s="146">
        <f>SUM(T4:T17)</f>
        <v>326275.42504</v>
      </c>
      <c r="AB18" s="267"/>
      <c r="AC18" s="144">
        <v>530801</v>
      </c>
      <c r="AD18" s="270"/>
      <c r="AE18" s="169">
        <v>1000</v>
      </c>
      <c r="AF18" s="146"/>
      <c r="AI18" s="164">
        <v>530255</v>
      </c>
      <c r="AJ18" s="165">
        <v>1500</v>
      </c>
      <c r="AK18" s="164"/>
      <c r="AL18" s="164">
        <v>530255</v>
      </c>
      <c r="AM18" s="165">
        <v>500</v>
      </c>
      <c r="AN18" s="165">
        <f t="shared" si="0"/>
        <v>1000</v>
      </c>
    </row>
    <row r="19" spans="3:40" x14ac:dyDescent="0.3">
      <c r="D19">
        <v>530802</v>
      </c>
      <c r="E19" s="116">
        <v>600</v>
      </c>
      <c r="M19">
        <v>530304</v>
      </c>
      <c r="N19" s="116">
        <v>5000</v>
      </c>
      <c r="AB19" s="267"/>
      <c r="AC19" s="144">
        <v>530802</v>
      </c>
      <c r="AD19" s="270"/>
      <c r="AE19" s="151">
        <v>200</v>
      </c>
      <c r="AF19" s="146"/>
      <c r="AI19" s="156">
        <v>530301</v>
      </c>
      <c r="AJ19" s="157">
        <v>1500</v>
      </c>
      <c r="AK19" s="156"/>
      <c r="AL19" s="156">
        <v>530301</v>
      </c>
      <c r="AM19" s="157">
        <v>10660</v>
      </c>
      <c r="AN19" s="157">
        <f t="shared" si="0"/>
        <v>-9160</v>
      </c>
    </row>
    <row r="20" spans="3:40" x14ac:dyDescent="0.3">
      <c r="D20">
        <v>530804</v>
      </c>
      <c r="E20" s="116">
        <v>9667.7000000000007</v>
      </c>
      <c r="M20">
        <v>530306</v>
      </c>
      <c r="N20" s="116">
        <v>5000</v>
      </c>
      <c r="P20" t="s">
        <v>312</v>
      </c>
      <c r="AB20" s="267"/>
      <c r="AC20" s="144">
        <v>530805</v>
      </c>
      <c r="AD20" s="270"/>
      <c r="AE20" s="151">
        <v>2000</v>
      </c>
      <c r="AF20" s="144"/>
      <c r="AI20" s="156">
        <v>530302</v>
      </c>
      <c r="AJ20" s="157">
        <v>1500</v>
      </c>
      <c r="AK20" s="156"/>
      <c r="AL20" s="156">
        <v>530302</v>
      </c>
      <c r="AM20" s="157">
        <v>10793.96</v>
      </c>
      <c r="AN20" s="157">
        <f t="shared" si="0"/>
        <v>-9293.9599999999991</v>
      </c>
    </row>
    <row r="21" spans="3:40" ht="41.4" x14ac:dyDescent="0.3">
      <c r="D21">
        <v>530807</v>
      </c>
      <c r="E21" s="116">
        <v>7800</v>
      </c>
      <c r="M21">
        <v>530402</v>
      </c>
      <c r="N21" s="116">
        <v>12500</v>
      </c>
      <c r="P21" s="143" t="s">
        <v>38</v>
      </c>
      <c r="Q21" s="143" t="s">
        <v>305</v>
      </c>
      <c r="R21" s="143" t="s">
        <v>49</v>
      </c>
      <c r="S21" s="143" t="s">
        <v>306</v>
      </c>
      <c r="T21" s="143" t="s">
        <v>307</v>
      </c>
      <c r="V21" s="116"/>
      <c r="AB21" s="267"/>
      <c r="AC21" s="144">
        <v>530809</v>
      </c>
      <c r="AD21" s="270"/>
      <c r="AE21" s="146">
        <v>1993.06</v>
      </c>
      <c r="AF21" s="144"/>
      <c r="AI21" s="156">
        <v>530303</v>
      </c>
      <c r="AJ21" s="157">
        <v>1500</v>
      </c>
      <c r="AK21" s="156"/>
      <c r="AL21" s="156">
        <v>530303</v>
      </c>
      <c r="AM21" s="157">
        <v>5000</v>
      </c>
      <c r="AN21" s="157">
        <f t="shared" si="0"/>
        <v>-3500</v>
      </c>
    </row>
    <row r="22" spans="3:40" x14ac:dyDescent="0.3">
      <c r="D22">
        <v>531403</v>
      </c>
      <c r="E22" s="116">
        <v>181.3</v>
      </c>
      <c r="M22">
        <v>530403</v>
      </c>
      <c r="N22" s="116">
        <v>1500</v>
      </c>
      <c r="P22" s="275" t="s">
        <v>88</v>
      </c>
      <c r="Q22" s="149">
        <v>510518</v>
      </c>
      <c r="R22" s="145" t="s">
        <v>310</v>
      </c>
      <c r="S22" s="151">
        <f>SUM(T23:T27)</f>
        <v>397750.8064</v>
      </c>
      <c r="T22" s="144"/>
      <c r="AB22" s="267"/>
      <c r="AC22" s="144">
        <v>530811</v>
      </c>
      <c r="AD22" s="270"/>
      <c r="AE22" s="146">
        <v>1000</v>
      </c>
      <c r="AF22" s="144"/>
      <c r="AI22" s="164">
        <v>530304</v>
      </c>
      <c r="AJ22" s="165">
        <v>5000</v>
      </c>
      <c r="AK22" s="164"/>
      <c r="AL22" s="164">
        <v>530304</v>
      </c>
      <c r="AM22" s="165">
        <v>500</v>
      </c>
      <c r="AN22" s="165">
        <f>+AJ22-AM22</f>
        <v>4500</v>
      </c>
    </row>
    <row r="23" spans="3:40" x14ac:dyDescent="0.3">
      <c r="D23">
        <v>531404</v>
      </c>
      <c r="E23" s="116">
        <v>192.5</v>
      </c>
      <c r="M23">
        <v>530404</v>
      </c>
      <c r="N23" s="116">
        <v>6000</v>
      </c>
      <c r="P23" s="276"/>
      <c r="Q23" s="144">
        <v>510108</v>
      </c>
      <c r="R23" s="145" t="s">
        <v>310</v>
      </c>
      <c r="S23" s="144"/>
      <c r="T23" s="146">
        <v>322632</v>
      </c>
      <c r="AB23" s="267"/>
      <c r="AC23" s="144">
        <v>530813</v>
      </c>
      <c r="AD23" s="270"/>
      <c r="AE23" s="146">
        <v>2000</v>
      </c>
      <c r="AF23" s="144"/>
      <c r="AI23" s="156">
        <v>530306</v>
      </c>
      <c r="AJ23" s="157">
        <v>5000</v>
      </c>
      <c r="AK23" s="156"/>
      <c r="AL23" s="156">
        <v>530306</v>
      </c>
      <c r="AM23" s="157">
        <v>8496</v>
      </c>
      <c r="AN23" s="157">
        <f>+AJ23-AM23</f>
        <v>-3496</v>
      </c>
    </row>
    <row r="24" spans="3:40" x14ac:dyDescent="0.3">
      <c r="D24">
        <v>531406</v>
      </c>
      <c r="E24" s="116">
        <v>13.8</v>
      </c>
      <c r="M24">
        <v>530405</v>
      </c>
      <c r="N24" s="116">
        <v>6000</v>
      </c>
      <c r="P24" s="276"/>
      <c r="Q24" s="144">
        <v>510203</v>
      </c>
      <c r="R24" s="144"/>
      <c r="S24" s="144"/>
      <c r="T24" s="146">
        <v>22539</v>
      </c>
      <c r="AB24" s="268"/>
      <c r="AC24" s="144">
        <v>530826</v>
      </c>
      <c r="AD24" s="270"/>
      <c r="AE24" s="146">
        <v>2500</v>
      </c>
      <c r="AF24" s="144"/>
      <c r="AI24" s="156">
        <v>530402</v>
      </c>
      <c r="AJ24" s="157">
        <v>12500</v>
      </c>
      <c r="AK24" s="156"/>
      <c r="AL24" s="156">
        <v>530402</v>
      </c>
      <c r="AM24" s="157">
        <v>28000</v>
      </c>
      <c r="AN24" s="157">
        <f>+AJ24-AM24</f>
        <v>-15500</v>
      </c>
    </row>
    <row r="25" spans="3:40" ht="28.8" x14ac:dyDescent="0.3">
      <c r="C25" s="138" t="s">
        <v>290</v>
      </c>
      <c r="D25" s="138"/>
      <c r="E25" s="140">
        <v>164664.28</v>
      </c>
      <c r="M25">
        <v>530502</v>
      </c>
      <c r="N25" s="116">
        <v>3000</v>
      </c>
      <c r="P25" s="276"/>
      <c r="Q25" s="144">
        <v>510204</v>
      </c>
      <c r="R25" s="144"/>
      <c r="S25" s="144"/>
      <c r="T25" s="146">
        <v>5302</v>
      </c>
      <c r="AB25" s="153" t="s">
        <v>88</v>
      </c>
      <c r="AC25" s="144">
        <v>580208</v>
      </c>
      <c r="AD25" s="270"/>
      <c r="AE25" s="151"/>
      <c r="AF25" s="144"/>
      <c r="AG25" s="151">
        <v>37346.22</v>
      </c>
      <c r="AI25" s="164">
        <v>530403</v>
      </c>
      <c r="AJ25" s="165">
        <v>1500</v>
      </c>
      <c r="AK25" s="164"/>
      <c r="AL25" s="164"/>
      <c r="AM25" s="164"/>
      <c r="AN25" s="165">
        <f>+AJ25-AM25</f>
        <v>1500</v>
      </c>
    </row>
    <row r="26" spans="3:40" x14ac:dyDescent="0.3">
      <c r="C26" s="148" t="s">
        <v>88</v>
      </c>
      <c r="D26">
        <v>530204</v>
      </c>
      <c r="E26" s="116">
        <v>15864.04</v>
      </c>
      <c r="M26">
        <v>530601</v>
      </c>
      <c r="N26" s="116">
        <v>3000</v>
      </c>
      <c r="P26" s="276"/>
      <c r="Q26" s="144">
        <v>510601</v>
      </c>
      <c r="R26" s="144"/>
      <c r="S26" s="144"/>
      <c r="T26" s="146">
        <v>24747.821999999993</v>
      </c>
      <c r="AB26" s="266" t="s">
        <v>72</v>
      </c>
      <c r="AC26" s="144"/>
      <c r="AD26" s="270"/>
      <c r="AE26" s="151"/>
      <c r="AF26" s="144"/>
      <c r="AI26" s="156">
        <v>530404</v>
      </c>
      <c r="AJ26" s="157">
        <v>6000</v>
      </c>
      <c r="AK26" s="156"/>
      <c r="AL26" s="156">
        <v>530404</v>
      </c>
      <c r="AM26" s="157">
        <v>9000</v>
      </c>
      <c r="AN26" s="157">
        <f>+AJ25-AM26</f>
        <v>-7500</v>
      </c>
    </row>
    <row r="27" spans="3:40" x14ac:dyDescent="0.3">
      <c r="D27">
        <v>530208</v>
      </c>
      <c r="E27" s="116">
        <v>20792</v>
      </c>
      <c r="M27">
        <v>530612</v>
      </c>
      <c r="N27" s="116">
        <v>3000</v>
      </c>
      <c r="P27" s="277"/>
      <c r="Q27" s="144">
        <v>510602</v>
      </c>
      <c r="R27" s="144"/>
      <c r="S27" s="144"/>
      <c r="T27" s="146">
        <v>22529.984399999998</v>
      </c>
      <c r="AB27" s="267"/>
      <c r="AC27" s="144">
        <v>530104</v>
      </c>
      <c r="AD27" s="270"/>
      <c r="AE27" s="151"/>
      <c r="AF27" s="146">
        <v>4313.6000000000004</v>
      </c>
      <c r="AI27" s="156">
        <v>530405</v>
      </c>
      <c r="AJ27" s="157">
        <v>6000</v>
      </c>
      <c r="AK27" s="156"/>
      <c r="AL27" s="156">
        <v>530405</v>
      </c>
      <c r="AM27" s="157">
        <v>13500</v>
      </c>
      <c r="AN27" s="157">
        <f>+AJ26-AM27</f>
        <v>-7500</v>
      </c>
    </row>
    <row r="28" spans="3:40" x14ac:dyDescent="0.3">
      <c r="D28">
        <v>530209</v>
      </c>
      <c r="E28" s="116">
        <v>29142.140000000003</v>
      </c>
      <c r="M28">
        <v>530702</v>
      </c>
      <c r="N28" s="116">
        <v>16500</v>
      </c>
      <c r="P28" s="144" t="s">
        <v>258</v>
      </c>
      <c r="Q28" s="144"/>
      <c r="R28" s="144"/>
      <c r="S28" s="146">
        <f>SUM(S22:S27)</f>
        <v>397750.8064</v>
      </c>
      <c r="T28" s="146">
        <f>SUM(T22:T27)</f>
        <v>397750.8064</v>
      </c>
      <c r="AB28" s="267"/>
      <c r="AC28" s="144">
        <v>530208</v>
      </c>
      <c r="AD28" s="270"/>
      <c r="AE28" s="151"/>
      <c r="AF28" s="146">
        <v>20354.48</v>
      </c>
      <c r="AI28" s="164">
        <v>530502</v>
      </c>
      <c r="AJ28" s="165">
        <v>3000</v>
      </c>
      <c r="AK28" s="164"/>
      <c r="AL28" s="164"/>
      <c r="AM28" s="164"/>
      <c r="AN28" s="165">
        <f t="shared" ref="AN28:AN34" si="1">+AJ28-AM28</f>
        <v>3000</v>
      </c>
    </row>
    <row r="29" spans="3:40" x14ac:dyDescent="0.3">
      <c r="D29">
        <v>530249</v>
      </c>
      <c r="E29" s="116">
        <v>9754.5</v>
      </c>
      <c r="M29">
        <v>530704</v>
      </c>
      <c r="N29" s="116">
        <v>8800</v>
      </c>
      <c r="AB29" s="267"/>
      <c r="AC29" s="144">
        <v>530209</v>
      </c>
      <c r="AD29" s="270"/>
      <c r="AE29" s="151"/>
      <c r="AF29" s="146">
        <v>19542.12</v>
      </c>
      <c r="AI29" s="164">
        <v>530601</v>
      </c>
      <c r="AJ29" s="165">
        <v>3000</v>
      </c>
      <c r="AK29" s="164"/>
      <c r="AL29" s="164"/>
      <c r="AM29" s="164"/>
      <c r="AN29" s="165">
        <f t="shared" si="1"/>
        <v>3000</v>
      </c>
    </row>
    <row r="30" spans="3:40" x14ac:dyDescent="0.3">
      <c r="D30">
        <v>530402</v>
      </c>
      <c r="E30" s="116">
        <v>1595</v>
      </c>
      <c r="M30">
        <v>530801</v>
      </c>
      <c r="N30" s="116">
        <v>1000</v>
      </c>
      <c r="P30" t="s">
        <v>313</v>
      </c>
      <c r="AB30" s="267"/>
      <c r="AC30" s="144">
        <v>530210</v>
      </c>
      <c r="AD30" s="270"/>
      <c r="AE30" s="151"/>
      <c r="AF30" s="146">
        <v>607</v>
      </c>
      <c r="AI30" s="164">
        <v>530612</v>
      </c>
      <c r="AJ30" s="165">
        <v>3000</v>
      </c>
      <c r="AK30" s="164"/>
      <c r="AL30" s="164"/>
      <c r="AM30" s="164"/>
      <c r="AN30" s="165">
        <f t="shared" si="1"/>
        <v>3000</v>
      </c>
    </row>
    <row r="31" spans="3:40" ht="41.4" x14ac:dyDescent="0.3">
      <c r="D31">
        <v>530404</v>
      </c>
      <c r="E31" s="116">
        <v>800</v>
      </c>
      <c r="M31">
        <v>530802</v>
      </c>
      <c r="N31" s="116">
        <v>800</v>
      </c>
      <c r="P31" s="143" t="s">
        <v>38</v>
      </c>
      <c r="Q31" s="143" t="s">
        <v>305</v>
      </c>
      <c r="R31" s="143" t="s">
        <v>49</v>
      </c>
      <c r="S31" s="143" t="s">
        <v>306</v>
      </c>
      <c r="T31" s="143" t="s">
        <v>307</v>
      </c>
      <c r="AB31" s="267"/>
      <c r="AC31" s="144">
        <v>530301</v>
      </c>
      <c r="AD31" s="270"/>
      <c r="AE31" s="151"/>
      <c r="AF31" s="146">
        <v>9160</v>
      </c>
      <c r="AI31" s="164">
        <v>530702</v>
      </c>
      <c r="AJ31" s="165">
        <v>16500</v>
      </c>
      <c r="AK31" s="164"/>
      <c r="AL31" s="164"/>
      <c r="AM31" s="164"/>
      <c r="AN31" s="165">
        <f t="shared" si="1"/>
        <v>16500</v>
      </c>
    </row>
    <row r="32" spans="3:40" ht="28.8" x14ac:dyDescent="0.3">
      <c r="D32">
        <v>530405</v>
      </c>
      <c r="E32" s="116">
        <v>1500</v>
      </c>
      <c r="M32">
        <v>530804</v>
      </c>
      <c r="N32" s="116">
        <v>4000</v>
      </c>
      <c r="P32" s="153" t="s">
        <v>88</v>
      </c>
      <c r="Q32" s="149">
        <v>510518</v>
      </c>
      <c r="R32" s="145" t="s">
        <v>310</v>
      </c>
      <c r="S32" s="151">
        <f>SUM(T33:T36)</f>
        <v>13947.267200000002</v>
      </c>
      <c r="T32" s="144"/>
      <c r="AB32" s="267"/>
      <c r="AC32" s="144">
        <v>530302</v>
      </c>
      <c r="AD32" s="270"/>
      <c r="AE32" s="151"/>
      <c r="AF32" s="146">
        <v>9293.9599999999991</v>
      </c>
      <c r="AI32" s="164">
        <v>530704</v>
      </c>
      <c r="AJ32" s="165">
        <v>8800</v>
      </c>
      <c r="AK32" s="164"/>
      <c r="AL32" s="164"/>
      <c r="AM32" s="164"/>
      <c r="AN32" s="165">
        <f t="shared" si="1"/>
        <v>8800</v>
      </c>
    </row>
    <row r="33" spans="2:40" x14ac:dyDescent="0.3">
      <c r="D33">
        <v>530702</v>
      </c>
      <c r="E33" s="116">
        <v>440</v>
      </c>
      <c r="M33">
        <v>530805</v>
      </c>
      <c r="N33" s="116">
        <v>2000</v>
      </c>
      <c r="P33" s="275" t="s">
        <v>140</v>
      </c>
      <c r="Q33" s="144">
        <v>510203</v>
      </c>
      <c r="R33" s="145" t="s">
        <v>310</v>
      </c>
      <c r="S33" s="144"/>
      <c r="T33" s="146">
        <v>4347</v>
      </c>
      <c r="AB33" s="267"/>
      <c r="AC33" s="144">
        <v>530303</v>
      </c>
      <c r="AD33" s="270"/>
      <c r="AE33" s="151"/>
      <c r="AF33" s="146">
        <v>3500</v>
      </c>
      <c r="AI33" s="164">
        <v>530801</v>
      </c>
      <c r="AJ33" s="165">
        <v>1000</v>
      </c>
      <c r="AK33" s="164"/>
      <c r="AL33" s="164"/>
      <c r="AM33" s="164"/>
      <c r="AN33" s="165">
        <f t="shared" si="1"/>
        <v>1000</v>
      </c>
    </row>
    <row r="34" spans="2:40" x14ac:dyDescent="0.3">
      <c r="D34">
        <v>530704</v>
      </c>
      <c r="E34" s="116">
        <v>5470</v>
      </c>
      <c r="M34">
        <v>530807</v>
      </c>
      <c r="N34" s="116">
        <v>6000</v>
      </c>
      <c r="P34" s="276"/>
      <c r="Q34" s="144">
        <v>510204</v>
      </c>
      <c r="R34" s="144"/>
      <c r="S34" s="144"/>
      <c r="T34" s="146">
        <v>482</v>
      </c>
      <c r="AB34" s="267"/>
      <c r="AC34" s="144">
        <v>530306</v>
      </c>
      <c r="AD34" s="270"/>
      <c r="AE34" s="144"/>
      <c r="AF34" s="146">
        <v>3496</v>
      </c>
      <c r="AI34" s="164">
        <v>530802</v>
      </c>
      <c r="AJ34" s="165">
        <v>800</v>
      </c>
      <c r="AK34" s="164"/>
      <c r="AL34" s="164">
        <v>530802</v>
      </c>
      <c r="AM34" s="165">
        <v>600</v>
      </c>
      <c r="AN34" s="165">
        <f t="shared" si="1"/>
        <v>200</v>
      </c>
    </row>
    <row r="35" spans="2:40" x14ac:dyDescent="0.3">
      <c r="D35">
        <v>530812</v>
      </c>
      <c r="E35" s="116">
        <v>1581</v>
      </c>
      <c r="M35">
        <v>530809</v>
      </c>
      <c r="N35" s="116">
        <v>1993.06</v>
      </c>
      <c r="P35" s="276"/>
      <c r="Q35" s="144">
        <v>510601</v>
      </c>
      <c r="R35" s="144"/>
      <c r="S35" s="144"/>
      <c r="T35" s="146">
        <v>4773.0060000000003</v>
      </c>
      <c r="AB35" s="267"/>
      <c r="AC35" s="144">
        <v>530402</v>
      </c>
      <c r="AD35" s="270"/>
      <c r="AE35" s="144"/>
      <c r="AF35" s="146">
        <v>15500</v>
      </c>
      <c r="AI35" s="156">
        <v>530804</v>
      </c>
      <c r="AJ35" s="157">
        <v>4000</v>
      </c>
      <c r="AK35" s="156"/>
      <c r="AL35" s="156">
        <v>530804</v>
      </c>
      <c r="AM35" s="157">
        <v>9667.7000000000007</v>
      </c>
      <c r="AN35" s="157">
        <f t="shared" ref="AN35:AN44" si="2">+AJ35-AM35</f>
        <v>-5667.7000000000007</v>
      </c>
    </row>
    <row r="36" spans="2:40" x14ac:dyDescent="0.3">
      <c r="C36" s="138" t="s">
        <v>291</v>
      </c>
      <c r="D36" s="138"/>
      <c r="E36" s="140">
        <v>86938.680000000008</v>
      </c>
      <c r="M36">
        <v>530811</v>
      </c>
      <c r="N36" s="116">
        <v>1000</v>
      </c>
      <c r="P36" s="277"/>
      <c r="Q36" s="144">
        <v>510602</v>
      </c>
      <c r="R36" s="144"/>
      <c r="S36" s="144"/>
      <c r="T36" s="146">
        <v>4345.2611999999999</v>
      </c>
      <c r="AB36" s="267"/>
      <c r="AC36" s="144">
        <v>530404</v>
      </c>
      <c r="AD36" s="270"/>
      <c r="AE36" s="144"/>
      <c r="AF36" s="146">
        <v>7500</v>
      </c>
      <c r="AI36" s="164">
        <v>530805</v>
      </c>
      <c r="AJ36" s="165">
        <v>2000</v>
      </c>
      <c r="AK36" s="164"/>
      <c r="AL36" s="164"/>
      <c r="AM36" s="164"/>
      <c r="AN36" s="165">
        <f t="shared" si="2"/>
        <v>2000</v>
      </c>
    </row>
    <row r="37" spans="2:40" x14ac:dyDescent="0.3">
      <c r="C37" t="s">
        <v>140</v>
      </c>
      <c r="D37">
        <v>530204</v>
      </c>
      <c r="E37" s="116">
        <v>31400</v>
      </c>
      <c r="M37">
        <v>530813</v>
      </c>
      <c r="N37" s="116">
        <v>2000</v>
      </c>
      <c r="P37" s="144" t="s">
        <v>258</v>
      </c>
      <c r="Q37" s="144"/>
      <c r="R37" s="144"/>
      <c r="S37" s="151">
        <f>SUM(S32:S36)</f>
        <v>13947.267200000002</v>
      </c>
      <c r="T37" s="151">
        <f>SUM(T32:T36)</f>
        <v>13947.267200000002</v>
      </c>
      <c r="AB37" s="267"/>
      <c r="AC37" s="144">
        <v>530405</v>
      </c>
      <c r="AD37" s="270"/>
      <c r="AE37" s="144"/>
      <c r="AF37" s="146">
        <v>7500</v>
      </c>
      <c r="AI37" s="156">
        <v>530807</v>
      </c>
      <c r="AJ37" s="157">
        <v>6000</v>
      </c>
      <c r="AK37" s="156"/>
      <c r="AL37" s="156">
        <v>530807</v>
      </c>
      <c r="AM37" s="157">
        <v>7800</v>
      </c>
      <c r="AN37" s="157">
        <f t="shared" si="2"/>
        <v>-1800</v>
      </c>
    </row>
    <row r="38" spans="2:40" x14ac:dyDescent="0.3">
      <c r="D38">
        <v>530222</v>
      </c>
      <c r="E38" s="116">
        <v>8600</v>
      </c>
      <c r="M38">
        <v>530826</v>
      </c>
      <c r="N38" s="116">
        <v>2500</v>
      </c>
      <c r="AB38" s="267"/>
      <c r="AC38" s="144">
        <v>530804</v>
      </c>
      <c r="AD38" s="270"/>
      <c r="AE38" s="144"/>
      <c r="AF38" s="146">
        <v>5667.7</v>
      </c>
      <c r="AI38" s="164">
        <v>530809</v>
      </c>
      <c r="AJ38" s="165">
        <v>1993.06</v>
      </c>
      <c r="AK38" s="164"/>
      <c r="AL38" s="164"/>
      <c r="AM38" s="164"/>
      <c r="AN38" s="165">
        <f t="shared" si="2"/>
        <v>1993.06</v>
      </c>
    </row>
    <row r="39" spans="2:40" x14ac:dyDescent="0.3">
      <c r="D39">
        <v>530239</v>
      </c>
      <c r="E39" s="116">
        <v>7510</v>
      </c>
      <c r="L39" s="138" t="s">
        <v>321</v>
      </c>
      <c r="M39" s="138"/>
      <c r="N39" s="140">
        <v>133318.06</v>
      </c>
      <c r="Q39" t="s">
        <v>314</v>
      </c>
      <c r="S39" s="140">
        <f>+S18+S28+S37</f>
        <v>737973.49864000001</v>
      </c>
      <c r="AB39" s="267"/>
      <c r="AC39" s="144">
        <v>530807</v>
      </c>
      <c r="AD39" s="270"/>
      <c r="AE39" s="151"/>
      <c r="AF39" s="146">
        <v>1800</v>
      </c>
      <c r="AI39" s="164">
        <v>530811</v>
      </c>
      <c r="AJ39" s="165">
        <v>1000</v>
      </c>
      <c r="AK39" s="164"/>
      <c r="AL39" s="164"/>
      <c r="AM39" s="164"/>
      <c r="AN39" s="165">
        <f t="shared" si="2"/>
        <v>1000</v>
      </c>
    </row>
    <row r="40" spans="2:40" x14ac:dyDescent="0.3">
      <c r="D40">
        <v>530606</v>
      </c>
      <c r="E40" s="116">
        <v>28034</v>
      </c>
      <c r="L40">
        <v>570000</v>
      </c>
      <c r="M40">
        <v>570102</v>
      </c>
      <c r="N40" s="116">
        <v>3000</v>
      </c>
      <c r="AB40" s="267"/>
      <c r="AC40" s="144">
        <v>531403</v>
      </c>
      <c r="AD40" s="270"/>
      <c r="AE40" s="144"/>
      <c r="AF40" s="146">
        <v>181.3</v>
      </c>
      <c r="AI40" s="164">
        <v>530813</v>
      </c>
      <c r="AJ40" s="165">
        <v>2000</v>
      </c>
      <c r="AK40" s="164"/>
      <c r="AL40" s="164"/>
      <c r="AM40" s="164"/>
      <c r="AN40" s="165">
        <f t="shared" si="2"/>
        <v>2000</v>
      </c>
    </row>
    <row r="41" spans="2:40" x14ac:dyDescent="0.3">
      <c r="D41">
        <v>530702</v>
      </c>
      <c r="E41" s="116">
        <v>159583.20000000001</v>
      </c>
      <c r="M41">
        <v>570201</v>
      </c>
      <c r="N41" s="116">
        <v>90077.119999999995</v>
      </c>
      <c r="P41" s="155" t="s">
        <v>315</v>
      </c>
      <c r="AB41" s="267"/>
      <c r="AC41" s="144">
        <v>531404</v>
      </c>
      <c r="AD41" s="270"/>
      <c r="AE41" s="151"/>
      <c r="AF41" s="146">
        <v>192.5</v>
      </c>
      <c r="AI41" s="164">
        <v>530826</v>
      </c>
      <c r="AJ41" s="165">
        <v>2500</v>
      </c>
      <c r="AK41" s="164"/>
      <c r="AL41" s="164"/>
      <c r="AM41" s="164"/>
      <c r="AN41" s="165">
        <f t="shared" si="2"/>
        <v>2500</v>
      </c>
    </row>
    <row r="42" spans="2:40" x14ac:dyDescent="0.3">
      <c r="D42">
        <v>531406</v>
      </c>
      <c r="E42" s="116">
        <v>1031.22</v>
      </c>
      <c r="M42">
        <v>570206</v>
      </c>
      <c r="N42" s="116">
        <v>1300</v>
      </c>
      <c r="P42" t="s">
        <v>320</v>
      </c>
      <c r="W42" s="156"/>
      <c r="AB42" s="268"/>
      <c r="AC42" s="144">
        <v>531406</v>
      </c>
      <c r="AD42" s="271"/>
      <c r="AE42" s="151"/>
      <c r="AF42" s="146">
        <v>13.8</v>
      </c>
      <c r="AL42">
        <v>531403</v>
      </c>
      <c r="AM42" s="116">
        <v>181.3</v>
      </c>
      <c r="AN42" s="116">
        <f t="shared" si="2"/>
        <v>-181.3</v>
      </c>
    </row>
    <row r="43" spans="2:40" ht="41.4" x14ac:dyDescent="0.3">
      <c r="D43">
        <v>531407</v>
      </c>
      <c r="E43" s="116">
        <v>1285</v>
      </c>
      <c r="L43" t="s">
        <v>322</v>
      </c>
      <c r="N43" s="116">
        <v>94377.12</v>
      </c>
      <c r="P43" s="143" t="s">
        <v>38</v>
      </c>
      <c r="Q43" s="143" t="s">
        <v>305</v>
      </c>
      <c r="R43" s="143" t="s">
        <v>49</v>
      </c>
      <c r="S43" s="143" t="s">
        <v>306</v>
      </c>
      <c r="T43" s="143" t="s">
        <v>307</v>
      </c>
      <c r="AB43" s="272" t="s">
        <v>258</v>
      </c>
      <c r="AC43" s="273"/>
      <c r="AD43" s="274"/>
      <c r="AE43" s="170">
        <f>SUM(AE4:AE42)</f>
        <v>71276.240000000005</v>
      </c>
      <c r="AF43" s="170">
        <f>SUM(AF4:AF42)</f>
        <v>108622.46</v>
      </c>
      <c r="AH43" s="140">
        <v>133318.06</v>
      </c>
      <c r="AI43" s="140">
        <v>164664.28</v>
      </c>
      <c r="AL43">
        <v>531404</v>
      </c>
      <c r="AM43" s="116">
        <v>192.5</v>
      </c>
      <c r="AN43" s="116">
        <f t="shared" si="2"/>
        <v>-192.5</v>
      </c>
    </row>
    <row r="44" spans="2:40" x14ac:dyDescent="0.3">
      <c r="C44" s="138" t="s">
        <v>292</v>
      </c>
      <c r="D44" s="138"/>
      <c r="E44" s="140">
        <v>237443.42</v>
      </c>
      <c r="K44" t="s">
        <v>301</v>
      </c>
      <c r="N44" s="116">
        <v>227695.18</v>
      </c>
      <c r="P44" s="278" t="s">
        <v>72</v>
      </c>
      <c r="Q44" s="144">
        <v>510105</v>
      </c>
      <c r="R44" s="269" t="s">
        <v>316</v>
      </c>
      <c r="S44" s="146">
        <v>72720</v>
      </c>
      <c r="T44" s="144"/>
      <c r="AE44" s="150"/>
      <c r="AF44" s="116"/>
      <c r="AL44">
        <v>531406</v>
      </c>
      <c r="AM44" s="116">
        <v>13.8</v>
      </c>
      <c r="AN44" s="116">
        <f t="shared" si="2"/>
        <v>-13.8</v>
      </c>
    </row>
    <row r="45" spans="2:40" x14ac:dyDescent="0.3">
      <c r="C45" t="s">
        <v>175</v>
      </c>
      <c r="D45">
        <v>530204</v>
      </c>
      <c r="E45" s="116">
        <v>6239</v>
      </c>
      <c r="J45" t="s">
        <v>299</v>
      </c>
      <c r="N45" s="116">
        <v>227695.18</v>
      </c>
      <c r="P45" s="278"/>
      <c r="Q45" s="144">
        <v>510106</v>
      </c>
      <c r="R45" s="270"/>
      <c r="S45" s="146">
        <v>33036.720000000001</v>
      </c>
      <c r="T45" s="144"/>
      <c r="AE45" s="150"/>
      <c r="AF45" s="116"/>
      <c r="AH45" s="116">
        <f>+AH43-AI43</f>
        <v>-31346.22</v>
      </c>
    </row>
    <row r="46" spans="2:40" ht="28.8" x14ac:dyDescent="0.3">
      <c r="D46">
        <v>530812</v>
      </c>
      <c r="E46" s="116">
        <v>5000</v>
      </c>
      <c r="I46" t="s">
        <v>301</v>
      </c>
      <c r="N46" s="116">
        <v>227695.18</v>
      </c>
      <c r="P46" s="153" t="s">
        <v>88</v>
      </c>
      <c r="Q46" s="144">
        <v>510108</v>
      </c>
      <c r="R46" s="270"/>
      <c r="S46" s="146">
        <v>289111.40999999997</v>
      </c>
      <c r="T46" s="144"/>
      <c r="AE46" s="150"/>
      <c r="AF46" s="116"/>
    </row>
    <row r="47" spans="2:40" ht="45" customHeight="1" x14ac:dyDescent="0.3">
      <c r="C47" s="138" t="s">
        <v>293</v>
      </c>
      <c r="D47" s="138"/>
      <c r="E47" s="140">
        <v>11239</v>
      </c>
      <c r="I47">
        <v>82</v>
      </c>
      <c r="J47" t="s">
        <v>300</v>
      </c>
      <c r="K47">
        <v>1</v>
      </c>
      <c r="L47">
        <v>530000</v>
      </c>
      <c r="M47">
        <v>530204</v>
      </c>
      <c r="N47" s="116">
        <v>1500</v>
      </c>
      <c r="P47" s="266" t="s">
        <v>72</v>
      </c>
      <c r="Q47" s="144">
        <v>510203</v>
      </c>
      <c r="R47" s="270"/>
      <c r="S47" s="144"/>
      <c r="T47" s="151" t="e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#REF!</v>
      </c>
      <c r="AE47" s="150"/>
      <c r="AF47" s="116"/>
    </row>
    <row r="48" spans="2:40" x14ac:dyDescent="0.3">
      <c r="B48" s="117" t="s">
        <v>272</v>
      </c>
      <c r="E48" s="116">
        <v>500285.38</v>
      </c>
      <c r="M48">
        <v>530702</v>
      </c>
      <c r="N48" s="116">
        <v>15281</v>
      </c>
      <c r="P48" s="267"/>
      <c r="Q48" s="144">
        <v>510204</v>
      </c>
      <c r="R48" s="270"/>
      <c r="S48" s="146"/>
      <c r="T48" s="151" t="e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#REF!</v>
      </c>
      <c r="AD48" s="116"/>
      <c r="AE48" s="150"/>
      <c r="AF48" s="116"/>
    </row>
    <row r="49" spans="1:32" x14ac:dyDescent="0.3">
      <c r="A49" t="s">
        <v>268</v>
      </c>
      <c r="E49" s="116">
        <v>500285.38</v>
      </c>
      <c r="M49">
        <v>530801</v>
      </c>
      <c r="N49" s="116">
        <v>1200</v>
      </c>
      <c r="P49" s="267"/>
      <c r="Q49" s="144">
        <v>510510</v>
      </c>
      <c r="R49" s="270"/>
      <c r="S49" s="146"/>
      <c r="T49" s="146">
        <v>331256</v>
      </c>
      <c r="AD49" s="116"/>
      <c r="AE49" s="150"/>
      <c r="AF49" s="116"/>
    </row>
    <row r="50" spans="1:32" x14ac:dyDescent="0.3">
      <c r="A50" t="s">
        <v>264</v>
      </c>
      <c r="B50" s="142">
        <v>1</v>
      </c>
      <c r="C50" s="141" t="s">
        <v>72</v>
      </c>
      <c r="D50">
        <v>570102</v>
      </c>
      <c r="E50" s="116">
        <v>3900</v>
      </c>
      <c r="M50">
        <v>530812</v>
      </c>
      <c r="N50" s="116">
        <v>2000</v>
      </c>
      <c r="P50" s="267"/>
      <c r="Q50" s="144">
        <v>510601</v>
      </c>
      <c r="R50" s="270"/>
      <c r="S50" s="146"/>
      <c r="T50" s="151" t="e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#REF!</v>
      </c>
      <c r="V50" s="116"/>
      <c r="AD50" s="116"/>
      <c r="AE50" s="150"/>
    </row>
    <row r="51" spans="1:32" x14ac:dyDescent="0.3">
      <c r="D51">
        <v>570201</v>
      </c>
      <c r="E51" s="116">
        <v>500</v>
      </c>
      <c r="M51">
        <v>531403</v>
      </c>
      <c r="N51" s="116">
        <v>100</v>
      </c>
      <c r="P51" s="268"/>
      <c r="Q51" s="144">
        <v>510602</v>
      </c>
      <c r="R51" s="271"/>
      <c r="S51" s="146"/>
      <c r="T51" s="151" t="e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#REF!</v>
      </c>
      <c r="AE51" s="150"/>
    </row>
    <row r="52" spans="1:32" x14ac:dyDescent="0.3">
      <c r="C52" s="138" t="s">
        <v>290</v>
      </c>
      <c r="D52" s="138"/>
      <c r="E52" s="140">
        <v>4400</v>
      </c>
      <c r="M52">
        <v>531408</v>
      </c>
      <c r="N52" s="116">
        <v>2500</v>
      </c>
      <c r="P52" s="272" t="s">
        <v>258</v>
      </c>
      <c r="Q52" s="273"/>
      <c r="R52" s="274"/>
      <c r="S52" s="146">
        <f>SUM(S44:S51)</f>
        <v>394868.13</v>
      </c>
      <c r="T52" s="146" t="e">
        <f>SUM(T47:T51)</f>
        <v>#REF!</v>
      </c>
    </row>
    <row r="53" spans="1:32" x14ac:dyDescent="0.3">
      <c r="C53" s="148" t="s">
        <v>88</v>
      </c>
      <c r="D53">
        <v>570201</v>
      </c>
      <c r="E53" s="116">
        <v>41491.949999999997</v>
      </c>
      <c r="L53" s="138" t="s">
        <v>321</v>
      </c>
      <c r="M53" s="138"/>
      <c r="N53" s="140">
        <v>22581</v>
      </c>
      <c r="S53" s="116"/>
    </row>
    <row r="54" spans="1:32" x14ac:dyDescent="0.3">
      <c r="C54" s="138" t="s">
        <v>291</v>
      </c>
      <c r="D54" s="138"/>
      <c r="E54" s="140">
        <v>41491.949999999997</v>
      </c>
      <c r="L54">
        <v>570000</v>
      </c>
      <c r="M54">
        <v>570201</v>
      </c>
      <c r="N54" s="116">
        <v>1701.01</v>
      </c>
      <c r="S54" s="140"/>
      <c r="T54" s="140"/>
      <c r="W54" s="116">
        <f>+Z66-V55</f>
        <v>510613.32500000019</v>
      </c>
    </row>
    <row r="55" spans="1:32" x14ac:dyDescent="0.3">
      <c r="B55" s="117" t="s">
        <v>272</v>
      </c>
      <c r="E55" s="116">
        <v>45891.95</v>
      </c>
      <c r="L55" t="s">
        <v>322</v>
      </c>
      <c r="N55" s="116">
        <v>1701.01</v>
      </c>
      <c r="V55" s="140">
        <v>1484961.9349999998</v>
      </c>
    </row>
    <row r="56" spans="1:32" x14ac:dyDescent="0.3">
      <c r="A56" t="s">
        <v>269</v>
      </c>
      <c r="E56" s="116">
        <v>45891.95</v>
      </c>
      <c r="L56">
        <v>580000</v>
      </c>
      <c r="M56">
        <v>580208</v>
      </c>
      <c r="N56" s="116">
        <v>190000</v>
      </c>
      <c r="P56" t="s">
        <v>312</v>
      </c>
      <c r="S56" s="116"/>
      <c r="T56" s="116"/>
    </row>
    <row r="57" spans="1:32" ht="41.4" x14ac:dyDescent="0.3">
      <c r="A57" t="s">
        <v>265</v>
      </c>
      <c r="B57" s="142">
        <v>1</v>
      </c>
      <c r="C57" s="148" t="s">
        <v>88</v>
      </c>
      <c r="D57" s="139" t="s">
        <v>203</v>
      </c>
      <c r="E57" s="116">
        <v>147327.19</v>
      </c>
      <c r="L57" t="s">
        <v>324</v>
      </c>
      <c r="N57" s="116">
        <v>190000</v>
      </c>
      <c r="P57" s="143" t="s">
        <v>38</v>
      </c>
      <c r="Q57" s="143" t="s">
        <v>305</v>
      </c>
      <c r="R57" s="143" t="s">
        <v>49</v>
      </c>
      <c r="S57" s="143" t="s">
        <v>306</v>
      </c>
      <c r="T57" s="143" t="s">
        <v>307</v>
      </c>
      <c r="Y57" t="s">
        <v>319</v>
      </c>
    </row>
    <row r="58" spans="1:32" x14ac:dyDescent="0.3">
      <c r="C58" s="138" t="s">
        <v>291</v>
      </c>
      <c r="D58" s="138"/>
      <c r="E58" s="140">
        <v>147327.19</v>
      </c>
      <c r="K58" t="s">
        <v>301</v>
      </c>
      <c r="N58" s="116">
        <v>214282.01</v>
      </c>
      <c r="P58" s="275" t="s">
        <v>88</v>
      </c>
      <c r="Q58" s="144">
        <v>510203</v>
      </c>
      <c r="R58" s="144">
        <v>3</v>
      </c>
      <c r="S58" s="146">
        <v>153475</v>
      </c>
      <c r="T58" s="146"/>
      <c r="V58" s="156">
        <v>510108</v>
      </c>
      <c r="W58" s="116">
        <f>380448-289111.41-6060</f>
        <v>85276.590000000026</v>
      </c>
      <c r="Y58">
        <v>510108</v>
      </c>
      <c r="Z58" s="116">
        <v>380448</v>
      </c>
    </row>
    <row r="59" spans="1:32" x14ac:dyDescent="0.3">
      <c r="B59" s="117" t="s">
        <v>272</v>
      </c>
      <c r="E59" s="116">
        <v>147327.19</v>
      </c>
      <c r="J59" t="s">
        <v>302</v>
      </c>
      <c r="N59" s="116">
        <v>214282.01</v>
      </c>
      <c r="P59" s="276"/>
      <c r="Q59" s="144">
        <v>510204</v>
      </c>
      <c r="R59" s="144"/>
      <c r="S59" s="146">
        <v>43986.67</v>
      </c>
      <c r="T59" s="146"/>
      <c r="V59" s="156">
        <v>510203</v>
      </c>
      <c r="W59" s="116">
        <f>348913-195168-18120.83-6668.33</f>
        <v>128955.83999999998</v>
      </c>
      <c r="Y59">
        <v>510203</v>
      </c>
      <c r="Z59" s="116">
        <v>348913</v>
      </c>
    </row>
    <row r="60" spans="1:32" x14ac:dyDescent="0.3">
      <c r="A60" t="s">
        <v>271</v>
      </c>
      <c r="E60" s="116">
        <v>147327.19</v>
      </c>
      <c r="I60" t="s">
        <v>309</v>
      </c>
      <c r="N60" s="116">
        <v>214282.01</v>
      </c>
      <c r="P60" s="276"/>
      <c r="Q60" s="144">
        <v>510510</v>
      </c>
      <c r="R60" s="144"/>
      <c r="S60" s="151">
        <v>172830.46</v>
      </c>
      <c r="T60" s="146"/>
      <c r="V60" s="156">
        <v>510204</v>
      </c>
      <c r="W60" s="116">
        <f>114680-70693.33-6266-2008.33</f>
        <v>35712.339999999997</v>
      </c>
      <c r="Y60">
        <v>510204</v>
      </c>
      <c r="Z60" s="116">
        <v>114680</v>
      </c>
      <c r="AA60" s="146">
        <v>289111.40999999997</v>
      </c>
    </row>
    <row r="61" spans="1:32" x14ac:dyDescent="0.3">
      <c r="A61" t="s">
        <v>266</v>
      </c>
      <c r="B61" s="142">
        <v>1</v>
      </c>
      <c r="C61" s="141" t="s">
        <v>72</v>
      </c>
      <c r="D61">
        <v>840104</v>
      </c>
      <c r="E61" s="116">
        <v>416</v>
      </c>
      <c r="I61">
        <v>83</v>
      </c>
      <c r="J61" t="s">
        <v>325</v>
      </c>
      <c r="K61">
        <v>1</v>
      </c>
      <c r="L61">
        <v>530000</v>
      </c>
      <c r="M61">
        <v>530204</v>
      </c>
      <c r="N61" s="116">
        <v>5000</v>
      </c>
      <c r="P61" s="276"/>
      <c r="Q61" s="144">
        <v>510601</v>
      </c>
      <c r="R61" s="144"/>
      <c r="S61" s="146">
        <v>294192.3</v>
      </c>
      <c r="T61" s="146"/>
      <c r="V61" s="156">
        <v>510510</v>
      </c>
      <c r="W61" s="116">
        <f>251515.46-78685-77172-18525</f>
        <v>77133.459999999992</v>
      </c>
      <c r="Y61">
        <v>510510</v>
      </c>
      <c r="Z61" s="116">
        <v>251515.46</v>
      </c>
      <c r="AA61" s="146">
        <v>153475</v>
      </c>
    </row>
    <row r="62" spans="1:32" x14ac:dyDescent="0.3">
      <c r="C62" s="138" t="s">
        <v>290</v>
      </c>
      <c r="D62" s="138"/>
      <c r="E62" s="140">
        <v>416</v>
      </c>
      <c r="M62">
        <v>530239</v>
      </c>
      <c r="N62" s="116">
        <v>2400</v>
      </c>
      <c r="P62" s="276"/>
      <c r="Q62" s="144">
        <v>510602</v>
      </c>
      <c r="R62" s="144"/>
      <c r="S62" s="146">
        <v>140060.74</v>
      </c>
      <c r="T62" s="146"/>
      <c r="V62">
        <v>510512</v>
      </c>
      <c r="W62" s="116">
        <f>7319.29-7319.29</f>
        <v>0</v>
      </c>
      <c r="Y62">
        <v>510512</v>
      </c>
      <c r="Z62" s="116">
        <v>7319.29</v>
      </c>
    </row>
    <row r="63" spans="1:32" x14ac:dyDescent="0.3">
      <c r="C63" s="148" t="s">
        <v>88</v>
      </c>
      <c r="D63">
        <v>840103</v>
      </c>
      <c r="E63" s="116">
        <v>7182</v>
      </c>
      <c r="M63">
        <v>530249</v>
      </c>
      <c r="N63" s="116">
        <v>1500</v>
      </c>
      <c r="P63" s="276"/>
      <c r="Q63" s="144">
        <v>510518</v>
      </c>
      <c r="R63" s="144"/>
      <c r="S63" s="144"/>
      <c r="T63" s="146">
        <v>802612.42</v>
      </c>
      <c r="V63">
        <v>510518</v>
      </c>
      <c r="W63" s="160">
        <v>154431.57999999999</v>
      </c>
      <c r="Y63">
        <v>510518</v>
      </c>
      <c r="Z63" s="116">
        <v>154431.57999999999</v>
      </c>
    </row>
    <row r="64" spans="1:32" x14ac:dyDescent="0.3">
      <c r="D64">
        <v>840107</v>
      </c>
      <c r="E64" s="116">
        <v>9551.6</v>
      </c>
      <c r="M64">
        <v>530606</v>
      </c>
      <c r="N64" s="116">
        <v>260312.81</v>
      </c>
      <c r="P64" s="277"/>
      <c r="Q64" s="144">
        <v>510707</v>
      </c>
      <c r="R64" s="144"/>
      <c r="S64" s="144"/>
      <c r="T64" s="146">
        <v>1932.7474666667231</v>
      </c>
      <c r="V64" s="156">
        <v>510601</v>
      </c>
      <c r="W64" s="116">
        <f>389354.93-95162.63-10730.12-4114.61</f>
        <v>279347.57</v>
      </c>
      <c r="Y64">
        <v>510601</v>
      </c>
      <c r="Z64" s="116">
        <v>389354.93</v>
      </c>
    </row>
    <row r="65" spans="1:31" x14ac:dyDescent="0.3">
      <c r="D65">
        <v>840113</v>
      </c>
      <c r="E65" s="116">
        <v>496.4</v>
      </c>
      <c r="M65">
        <v>530702</v>
      </c>
      <c r="N65" s="116">
        <v>500</v>
      </c>
      <c r="P65" s="144" t="s">
        <v>258</v>
      </c>
      <c r="Q65" s="144"/>
      <c r="R65" s="144"/>
      <c r="S65" s="146">
        <f>SUM(S58:S64)</f>
        <v>804545.16999999993</v>
      </c>
      <c r="T65" s="146">
        <f>SUM(T58:T64)</f>
        <v>804545.16746666678</v>
      </c>
      <c r="V65" s="156">
        <v>510602</v>
      </c>
      <c r="W65" s="116">
        <f>348913-140060.74-47229.98-17287.43</f>
        <v>144334.85</v>
      </c>
      <c r="Y65">
        <v>510602</v>
      </c>
      <c r="Z65" s="116">
        <v>348913</v>
      </c>
    </row>
    <row r="66" spans="1:31" x14ac:dyDescent="0.3">
      <c r="C66" s="138" t="s">
        <v>291</v>
      </c>
      <c r="D66" s="138"/>
      <c r="E66" s="140">
        <v>17230</v>
      </c>
      <c r="M66">
        <v>530807</v>
      </c>
      <c r="N66" s="116">
        <v>1500</v>
      </c>
      <c r="S66" s="116"/>
      <c r="T66" s="116"/>
      <c r="Z66" s="161">
        <f>SUM(Z58:Z65)</f>
        <v>1995575.26</v>
      </c>
    </row>
    <row r="67" spans="1:31" x14ac:dyDescent="0.3">
      <c r="C67" t="s">
        <v>140</v>
      </c>
      <c r="D67">
        <v>840104</v>
      </c>
      <c r="E67" s="116">
        <v>3539.48</v>
      </c>
      <c r="M67">
        <v>530829</v>
      </c>
      <c r="N67" s="116">
        <v>1500</v>
      </c>
      <c r="T67" s="116"/>
      <c r="X67" s="116"/>
      <c r="Z67" s="116"/>
    </row>
    <row r="68" spans="1:31" x14ac:dyDescent="0.3">
      <c r="C68" s="138" t="s">
        <v>292</v>
      </c>
      <c r="D68" s="138"/>
      <c r="E68" s="140">
        <v>3539.48</v>
      </c>
      <c r="L68" s="138" t="s">
        <v>321</v>
      </c>
      <c r="M68" s="138"/>
      <c r="N68" s="140">
        <v>272712.81</v>
      </c>
      <c r="T68" s="116"/>
      <c r="W68" s="116"/>
    </row>
    <row r="69" spans="1:31" x14ac:dyDescent="0.3">
      <c r="B69" s="117" t="s">
        <v>272</v>
      </c>
      <c r="E69" s="116">
        <v>21185.48</v>
      </c>
      <c r="K69" t="s">
        <v>301</v>
      </c>
      <c r="N69" s="116">
        <v>272712.81</v>
      </c>
      <c r="P69" t="s">
        <v>313</v>
      </c>
      <c r="S69" s="116"/>
      <c r="T69" s="116"/>
      <c r="V69" s="116"/>
    </row>
    <row r="70" spans="1:31" ht="41.4" x14ac:dyDescent="0.3">
      <c r="A70" t="s">
        <v>270</v>
      </c>
      <c r="E70" s="116">
        <v>21185.48</v>
      </c>
      <c r="J70" t="s">
        <v>326</v>
      </c>
      <c r="N70" s="116">
        <v>272712.81</v>
      </c>
      <c r="P70" s="143" t="s">
        <v>38</v>
      </c>
      <c r="Q70" s="143" t="s">
        <v>305</v>
      </c>
      <c r="R70" s="143" t="s">
        <v>49</v>
      </c>
      <c r="S70" s="143" t="s">
        <v>306</v>
      </c>
      <c r="T70" s="143" t="s">
        <v>307</v>
      </c>
      <c r="W70" s="116"/>
    </row>
    <row r="71" spans="1:31" x14ac:dyDescent="0.3">
      <c r="A71" t="s">
        <v>262</v>
      </c>
      <c r="E71" s="116">
        <v>714690</v>
      </c>
      <c r="I71" t="s">
        <v>327</v>
      </c>
      <c r="N71" s="116">
        <v>272712.81</v>
      </c>
      <c r="P71" s="275" t="s">
        <v>88</v>
      </c>
      <c r="Q71" s="144">
        <v>510203</v>
      </c>
      <c r="R71" s="269" t="s">
        <v>316</v>
      </c>
      <c r="S71" s="151">
        <v>18120.830000000002</v>
      </c>
      <c r="T71" s="146"/>
      <c r="W71" s="116"/>
    </row>
    <row r="72" spans="1:31" x14ac:dyDescent="0.3">
      <c r="I72" t="s">
        <v>262</v>
      </c>
      <c r="N72" s="116">
        <v>714690</v>
      </c>
      <c r="P72" s="276"/>
      <c r="Q72" s="144">
        <v>510204</v>
      </c>
      <c r="R72" s="270"/>
      <c r="S72" s="151">
        <v>6266</v>
      </c>
      <c r="T72" s="146"/>
    </row>
    <row r="73" spans="1:31" x14ac:dyDescent="0.3">
      <c r="P73" s="276"/>
      <c r="Q73" s="144">
        <v>510510</v>
      </c>
      <c r="R73" s="270"/>
      <c r="S73" s="151">
        <v>77172</v>
      </c>
      <c r="T73" s="146"/>
    </row>
    <row r="74" spans="1:31" x14ac:dyDescent="0.3">
      <c r="P74" s="276"/>
      <c r="Q74" s="144">
        <v>510601</v>
      </c>
      <c r="R74" s="270"/>
      <c r="S74" s="151">
        <v>10730.12</v>
      </c>
      <c r="T74" s="146"/>
    </row>
    <row r="75" spans="1:31" x14ac:dyDescent="0.3">
      <c r="P75" s="277"/>
      <c r="Q75" s="144">
        <v>510602</v>
      </c>
      <c r="R75" s="270"/>
      <c r="S75" s="151">
        <v>47229.98</v>
      </c>
      <c r="T75" s="146"/>
    </row>
    <row r="76" spans="1:31" x14ac:dyDescent="0.3">
      <c r="P76" s="275" t="s">
        <v>140</v>
      </c>
      <c r="Q76" s="144">
        <v>510203</v>
      </c>
      <c r="R76" s="270"/>
      <c r="S76" s="151"/>
      <c r="T76" s="146">
        <v>18120.833333333332</v>
      </c>
    </row>
    <row r="77" spans="1:31" x14ac:dyDescent="0.3">
      <c r="P77" s="276"/>
      <c r="Q77" s="144">
        <v>510204</v>
      </c>
      <c r="R77" s="270"/>
      <c r="S77" s="151"/>
      <c r="T77" s="146">
        <v>6266</v>
      </c>
    </row>
    <row r="78" spans="1:31" x14ac:dyDescent="0.3">
      <c r="P78" s="276"/>
      <c r="Q78" s="144">
        <v>510510</v>
      </c>
      <c r="R78" s="270"/>
      <c r="S78" s="151"/>
      <c r="T78" s="146">
        <v>77172</v>
      </c>
    </row>
    <row r="79" spans="1:31" x14ac:dyDescent="0.3">
      <c r="P79" s="276"/>
      <c r="Q79" s="147">
        <v>510518</v>
      </c>
      <c r="R79" s="270"/>
      <c r="S79" s="151"/>
      <c r="T79" s="146">
        <v>35880</v>
      </c>
      <c r="AB79" s="146">
        <v>6060</v>
      </c>
    </row>
    <row r="80" spans="1:31" x14ac:dyDescent="0.3">
      <c r="P80" s="276"/>
      <c r="Q80" s="144">
        <v>510601</v>
      </c>
      <c r="R80" s="270"/>
      <c r="S80" s="151"/>
      <c r="T80" s="146">
        <v>10730.117999999999</v>
      </c>
      <c r="AB80" s="151">
        <v>18120.830000000002</v>
      </c>
      <c r="AC80" s="151">
        <v>6668.33</v>
      </c>
      <c r="AD80" s="160">
        <f>SUM(AA61:AC61)</f>
        <v>153475</v>
      </c>
      <c r="AE80" s="116">
        <f>+Z59-AD80</f>
        <v>195438</v>
      </c>
    </row>
    <row r="81" spans="16:20" x14ac:dyDescent="0.3">
      <c r="P81" s="276"/>
      <c r="Q81" s="144">
        <v>510602</v>
      </c>
      <c r="R81" s="270"/>
      <c r="S81" s="151"/>
      <c r="T81" s="146">
        <v>9417.2315999999992</v>
      </c>
    </row>
    <row r="82" spans="16:20" x14ac:dyDescent="0.3">
      <c r="P82" s="277"/>
      <c r="Q82" s="144">
        <v>510707</v>
      </c>
      <c r="R82" s="271"/>
      <c r="S82" s="151"/>
      <c r="T82" s="146">
        <v>1932.7474666667231</v>
      </c>
    </row>
    <row r="83" spans="16:20" x14ac:dyDescent="0.3">
      <c r="P83" s="144" t="s">
        <v>317</v>
      </c>
      <c r="Q83" s="144"/>
      <c r="R83" s="144"/>
      <c r="S83" s="146">
        <f>SUM(S71:S75)</f>
        <v>159518.93</v>
      </c>
      <c r="T83" s="146">
        <f>SUM(T71:T82)</f>
        <v>159518.93040000001</v>
      </c>
    </row>
    <row r="85" spans="16:20" x14ac:dyDescent="0.3">
      <c r="S85" s="116"/>
    </row>
    <row r="87" spans="16:20" x14ac:dyDescent="0.3">
      <c r="P87" t="s">
        <v>318</v>
      </c>
      <c r="S87" s="116"/>
      <c r="T87" s="116"/>
    </row>
    <row r="88" spans="16:20" ht="41.4" x14ac:dyDescent="0.3">
      <c r="P88" s="143" t="s">
        <v>38</v>
      </c>
      <c r="Q88" s="143" t="s">
        <v>305</v>
      </c>
      <c r="R88" s="143" t="s">
        <v>49</v>
      </c>
      <c r="S88" s="143" t="s">
        <v>306</v>
      </c>
      <c r="T88" s="143" t="s">
        <v>307</v>
      </c>
    </row>
    <row r="89" spans="16:20" x14ac:dyDescent="0.3">
      <c r="P89" s="275" t="s">
        <v>88</v>
      </c>
      <c r="Q89" s="144">
        <v>510108</v>
      </c>
      <c r="R89" s="269" t="s">
        <v>316</v>
      </c>
      <c r="S89" s="151">
        <v>6060</v>
      </c>
      <c r="T89" s="144"/>
    </row>
    <row r="90" spans="16:20" x14ac:dyDescent="0.3">
      <c r="P90" s="276"/>
      <c r="Q90" s="144">
        <v>510203</v>
      </c>
      <c r="R90" s="270"/>
      <c r="S90" s="151">
        <v>6668.33</v>
      </c>
      <c r="T90" s="144"/>
    </row>
    <row r="91" spans="16:20" x14ac:dyDescent="0.3">
      <c r="P91" s="276"/>
      <c r="Q91" s="144">
        <v>510204</v>
      </c>
      <c r="R91" s="270"/>
      <c r="S91" s="151">
        <v>2008.33</v>
      </c>
      <c r="T91" s="144"/>
    </row>
    <row r="92" spans="16:20" x14ac:dyDescent="0.3">
      <c r="P92" s="276"/>
      <c r="Q92" s="144">
        <v>510510</v>
      </c>
      <c r="R92" s="270"/>
      <c r="S92" s="151">
        <v>18525</v>
      </c>
      <c r="T92" s="144"/>
    </row>
    <row r="93" spans="16:20" x14ac:dyDescent="0.3">
      <c r="P93" s="276"/>
      <c r="Q93" s="144">
        <v>510512</v>
      </c>
      <c r="R93" s="270"/>
      <c r="S93" s="151">
        <v>7319.29</v>
      </c>
      <c r="T93" s="144"/>
    </row>
    <row r="94" spans="16:20" x14ac:dyDescent="0.3">
      <c r="P94" s="276"/>
      <c r="Q94" s="144">
        <v>510601</v>
      </c>
      <c r="R94" s="270"/>
      <c r="S94" s="151">
        <v>4114.6099999999997</v>
      </c>
      <c r="T94" s="144"/>
    </row>
    <row r="95" spans="16:20" x14ac:dyDescent="0.3">
      <c r="P95" s="277"/>
      <c r="Q95" s="144">
        <v>510602</v>
      </c>
      <c r="R95" s="270"/>
      <c r="S95" s="151">
        <v>17287.43</v>
      </c>
      <c r="T95" s="144"/>
    </row>
    <row r="96" spans="16:20" x14ac:dyDescent="0.3">
      <c r="P96" s="275" t="s">
        <v>175</v>
      </c>
      <c r="Q96" s="144">
        <v>510108</v>
      </c>
      <c r="R96" s="270"/>
      <c r="S96" s="151"/>
      <c r="T96" s="146">
        <v>6060</v>
      </c>
    </row>
    <row r="97" spans="16:20" x14ac:dyDescent="0.3">
      <c r="P97" s="276"/>
      <c r="Q97" s="144">
        <v>510203</v>
      </c>
      <c r="R97" s="270"/>
      <c r="S97" s="151"/>
      <c r="T97" s="146">
        <v>6668.3333333333339</v>
      </c>
    </row>
    <row r="98" spans="16:20" x14ac:dyDescent="0.3">
      <c r="P98" s="276"/>
      <c r="Q98" s="144">
        <v>510204</v>
      </c>
      <c r="R98" s="270"/>
      <c r="S98" s="151"/>
      <c r="T98" s="146">
        <v>2008.333333333333</v>
      </c>
    </row>
    <row r="99" spans="16:20" x14ac:dyDescent="0.3">
      <c r="P99" s="276"/>
      <c r="Q99" s="144">
        <v>510510</v>
      </c>
      <c r="R99" s="270"/>
      <c r="S99" s="151"/>
      <c r="T99" s="146">
        <v>18525</v>
      </c>
    </row>
    <row r="100" spans="16:20" x14ac:dyDescent="0.3">
      <c r="P100" s="276"/>
      <c r="Q100" s="144">
        <v>510518</v>
      </c>
      <c r="R100" s="270"/>
      <c r="S100" s="151"/>
      <c r="T100" s="146">
        <v>19040</v>
      </c>
    </row>
    <row r="101" spans="16:20" x14ac:dyDescent="0.3">
      <c r="P101" s="276"/>
      <c r="Q101" s="144">
        <v>510601</v>
      </c>
      <c r="R101" s="270"/>
      <c r="S101" s="151"/>
      <c r="T101" s="146">
        <v>4114.6124999999993</v>
      </c>
    </row>
    <row r="102" spans="16:20" x14ac:dyDescent="0.3">
      <c r="P102" s="276"/>
      <c r="Q102" s="144">
        <v>510602</v>
      </c>
      <c r="R102" s="270"/>
      <c r="S102" s="151"/>
      <c r="T102" s="146">
        <v>3633.9625000000001</v>
      </c>
    </row>
    <row r="103" spans="16:20" x14ac:dyDescent="0.3">
      <c r="P103" s="277"/>
      <c r="Q103" s="144">
        <v>510707</v>
      </c>
      <c r="R103" s="271"/>
      <c r="S103" s="151"/>
      <c r="T103" s="146">
        <v>1932.7474666667231</v>
      </c>
    </row>
    <row r="104" spans="16:20" x14ac:dyDescent="0.3">
      <c r="P104" s="144"/>
      <c r="Q104" s="144"/>
      <c r="R104" s="144"/>
      <c r="S104" s="146">
        <f>SUM(S89:S103)</f>
        <v>61982.990000000005</v>
      </c>
      <c r="T104" s="146">
        <f>SUM(T89:T103)</f>
        <v>61982.989133333402</v>
      </c>
    </row>
    <row r="106" spans="16:20" x14ac:dyDescent="0.3">
      <c r="S106" s="116"/>
    </row>
  </sheetData>
  <mergeCells count="23">
    <mergeCell ref="P89:P95"/>
    <mergeCell ref="R89:R103"/>
    <mergeCell ref="P96:P103"/>
    <mergeCell ref="P5:P17"/>
    <mergeCell ref="P22:P27"/>
    <mergeCell ref="P33:P36"/>
    <mergeCell ref="P44:P45"/>
    <mergeCell ref="R44:R51"/>
    <mergeCell ref="P47:P51"/>
    <mergeCell ref="P52:R52"/>
    <mergeCell ref="P58:P64"/>
    <mergeCell ref="P71:P75"/>
    <mergeCell ref="R71:R82"/>
    <mergeCell ref="P76:P82"/>
    <mergeCell ref="AB26:AB42"/>
    <mergeCell ref="AB4:AB24"/>
    <mergeCell ref="AD4:AD42"/>
    <mergeCell ref="AB43:AD43"/>
    <mergeCell ref="V7:V11"/>
    <mergeCell ref="X4:X11"/>
    <mergeCell ref="V12:X12"/>
    <mergeCell ref="X15:X16"/>
    <mergeCell ref="V17:X17"/>
  </mergeCells>
  <phoneticPr fontId="1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75550-D2A6-4077-91AB-6BD39D94FE72}">
  <dimension ref="A1:O141"/>
  <sheetViews>
    <sheetView workbookViewId="0">
      <pane ySplit="2" topLeftCell="A3" activePane="bottomLeft" state="frozen"/>
      <selection pane="bottomLeft" activeCell="F3" sqref="F3"/>
    </sheetView>
  </sheetViews>
  <sheetFormatPr baseColWidth="10" defaultRowHeight="14.4" x14ac:dyDescent="0.3"/>
  <cols>
    <col min="2" max="2" width="11.44140625" style="172"/>
    <col min="4" max="8" width="11.44140625" style="172"/>
    <col min="9" max="9" width="14.5546875" bestFit="1" customWidth="1"/>
    <col min="10" max="11" width="16.44140625" customWidth="1"/>
    <col min="12" max="12" width="20" bestFit="1" customWidth="1"/>
    <col min="13" max="13" width="12.5546875" bestFit="1" customWidth="1"/>
    <col min="14" max="15" width="13" bestFit="1" customWidth="1"/>
  </cols>
  <sheetData>
    <row r="1" spans="1:15" ht="18" x14ac:dyDescent="0.35">
      <c r="I1" s="173">
        <f>+SUBTOTAL(9,I3:I107)</f>
        <v>3644914.5986400004</v>
      </c>
      <c r="L1" s="178">
        <f>+SUBTOTAL(9,L2:L140)</f>
        <v>3644914.6</v>
      </c>
      <c r="M1" s="174">
        <f>+I1-L1</f>
        <v>-1.3599996455013752E-3</v>
      </c>
      <c r="N1" t="s">
        <v>381</v>
      </c>
    </row>
    <row r="2" spans="1:15" x14ac:dyDescent="0.3">
      <c r="A2" t="s">
        <v>383</v>
      </c>
      <c r="B2" s="186" t="s">
        <v>49</v>
      </c>
      <c r="C2" s="176" t="s">
        <v>38</v>
      </c>
      <c r="D2" s="186" t="s">
        <v>333</v>
      </c>
      <c r="E2" s="186" t="s">
        <v>45</v>
      </c>
      <c r="F2" s="186" t="s">
        <v>465</v>
      </c>
      <c r="G2" s="186" t="s">
        <v>464</v>
      </c>
      <c r="H2" s="186" t="s">
        <v>46</v>
      </c>
      <c r="I2" s="177" t="s">
        <v>376</v>
      </c>
      <c r="J2" t="s">
        <v>371</v>
      </c>
      <c r="K2" t="s">
        <v>372</v>
      </c>
      <c r="L2" s="191" t="s">
        <v>373</v>
      </c>
      <c r="M2" t="s">
        <v>378</v>
      </c>
      <c r="N2" t="s">
        <v>379</v>
      </c>
      <c r="O2" t="s">
        <v>380</v>
      </c>
    </row>
    <row r="3" spans="1:15" x14ac:dyDescent="0.3">
      <c r="A3" t="s">
        <v>304</v>
      </c>
      <c r="B3" s="172" t="s">
        <v>384</v>
      </c>
      <c r="C3" t="s">
        <v>72</v>
      </c>
      <c r="D3" s="172" t="s">
        <v>334</v>
      </c>
      <c r="E3" s="172" t="s">
        <v>263</v>
      </c>
      <c r="F3" s="172" t="s">
        <v>334</v>
      </c>
      <c r="G3" s="190"/>
      <c r="H3" s="172" t="s">
        <v>389</v>
      </c>
      <c r="I3" s="173">
        <v>101808</v>
      </c>
      <c r="J3" t="str">
        <f t="shared" ref="J3:J34" si="0">+CONCATENATE(B3,D3,E3,H3)</f>
        <v>10151510105</v>
      </c>
      <c r="K3" t="str">
        <f>IFERROR(VLOOKUP(J3,eSIGEF!$I$3:$I$75,1,FALSE),"")</f>
        <v/>
      </c>
      <c r="L3" s="173">
        <f>+_xlfn.XLOOKUP(J3,eSIGEF!I:I,eSIGEF!G:G,0)</f>
        <v>0</v>
      </c>
      <c r="M3" s="174">
        <f t="shared" ref="M3:M66" si="1">+I3-L3</f>
        <v>101808</v>
      </c>
      <c r="N3" s="181">
        <f t="shared" ref="N3:N6" si="2">+I3</f>
        <v>101808</v>
      </c>
    </row>
    <row r="4" spans="1:15" x14ac:dyDescent="0.3">
      <c r="A4" t="s">
        <v>304</v>
      </c>
      <c r="B4" s="172" t="s">
        <v>384</v>
      </c>
      <c r="C4" t="s">
        <v>72</v>
      </c>
      <c r="D4" s="172" t="s">
        <v>334</v>
      </c>
      <c r="E4" s="172" t="s">
        <v>263</v>
      </c>
      <c r="F4" s="172" t="s">
        <v>334</v>
      </c>
      <c r="G4" s="190"/>
      <c r="H4" s="172" t="s">
        <v>390</v>
      </c>
      <c r="I4" s="173">
        <v>26281.3</v>
      </c>
      <c r="J4" t="str">
        <f t="shared" si="0"/>
        <v>10151510106</v>
      </c>
      <c r="K4" t="str">
        <f>IFERROR(VLOOKUP(J4,eSIGEF!$I$3:$I$75,1,FALSE),"")</f>
        <v/>
      </c>
      <c r="L4" s="173">
        <f>+_xlfn.XLOOKUP(J4,eSIGEF!I:I,eSIGEF!G:G,0)</f>
        <v>0</v>
      </c>
      <c r="M4" s="174">
        <f t="shared" si="1"/>
        <v>26281.3</v>
      </c>
      <c r="N4" s="181">
        <f t="shared" si="2"/>
        <v>26281.3</v>
      </c>
    </row>
    <row r="5" spans="1:15" x14ac:dyDescent="0.3">
      <c r="A5" t="s">
        <v>304</v>
      </c>
      <c r="B5" s="172" t="s">
        <v>384</v>
      </c>
      <c r="C5" t="s">
        <v>72</v>
      </c>
      <c r="D5" s="172" t="s">
        <v>334</v>
      </c>
      <c r="E5" s="172" t="s">
        <v>263</v>
      </c>
      <c r="F5" s="172" t="s">
        <v>334</v>
      </c>
      <c r="G5" s="190"/>
      <c r="H5" s="172" t="s">
        <v>391</v>
      </c>
      <c r="I5" s="173">
        <v>57816</v>
      </c>
      <c r="J5" t="str">
        <f t="shared" si="0"/>
        <v>10151510108</v>
      </c>
      <c r="K5" t="str">
        <f>IFERROR(VLOOKUP(J5,eSIGEF!$I$3:$I$75,1,FALSE),"")</f>
        <v/>
      </c>
      <c r="L5" s="173">
        <f>+_xlfn.XLOOKUP(J5,eSIGEF!I:I,eSIGEF!G:G,0)</f>
        <v>0</v>
      </c>
      <c r="M5" s="174">
        <f t="shared" si="1"/>
        <v>57816</v>
      </c>
      <c r="N5" s="181">
        <f t="shared" si="2"/>
        <v>57816</v>
      </c>
    </row>
    <row r="6" spans="1:15" x14ac:dyDescent="0.3">
      <c r="A6" t="s">
        <v>304</v>
      </c>
      <c r="B6" s="172" t="s">
        <v>384</v>
      </c>
      <c r="C6" t="s">
        <v>88</v>
      </c>
      <c r="D6" s="172" t="s">
        <v>335</v>
      </c>
      <c r="E6" s="172" t="s">
        <v>263</v>
      </c>
      <c r="F6" s="172" t="s">
        <v>334</v>
      </c>
      <c r="G6" s="190"/>
      <c r="H6" s="172" t="s">
        <v>391</v>
      </c>
      <c r="I6" s="173">
        <v>322632</v>
      </c>
      <c r="J6" t="str">
        <f t="shared" si="0"/>
        <v>18251510108</v>
      </c>
      <c r="K6" t="str">
        <f>IFERROR(VLOOKUP(J6,eSIGEF!$I$3:$I$75,1,FALSE),"")</f>
        <v/>
      </c>
      <c r="L6" s="173">
        <f>+_xlfn.XLOOKUP(J6,eSIGEF!I:I,eSIGEF!G:G,0)</f>
        <v>0</v>
      </c>
      <c r="M6" s="174">
        <f t="shared" si="1"/>
        <v>322632</v>
      </c>
      <c r="N6" s="181">
        <f t="shared" si="2"/>
        <v>322632</v>
      </c>
    </row>
    <row r="7" spans="1:15" x14ac:dyDescent="0.3">
      <c r="A7" t="s">
        <v>304</v>
      </c>
      <c r="B7" s="172" t="s">
        <v>385</v>
      </c>
      <c r="C7" t="s">
        <v>175</v>
      </c>
      <c r="D7" s="172" t="s">
        <v>266</v>
      </c>
      <c r="E7" s="172" t="s">
        <v>263</v>
      </c>
      <c r="F7" s="172" t="s">
        <v>334</v>
      </c>
      <c r="G7" s="190"/>
      <c r="H7" s="172" t="s">
        <v>391</v>
      </c>
      <c r="I7" s="173">
        <v>6060</v>
      </c>
      <c r="J7" t="str">
        <f t="shared" si="0"/>
        <v>38451510108</v>
      </c>
      <c r="K7" t="str">
        <f>IFERROR(VLOOKUP(J7,eSIGEF!$I$3:$I$75,1,FALSE),"")</f>
        <v/>
      </c>
      <c r="L7" s="173">
        <f>+_xlfn.XLOOKUP(J7,eSIGEF!I:I,eSIGEF!G:G,0)</f>
        <v>0</v>
      </c>
      <c r="M7" s="174">
        <f t="shared" si="1"/>
        <v>6060</v>
      </c>
      <c r="N7" s="181">
        <f>+M7</f>
        <v>6060</v>
      </c>
      <c r="O7" s="173"/>
    </row>
    <row r="8" spans="1:15" x14ac:dyDescent="0.3">
      <c r="A8" t="s">
        <v>304</v>
      </c>
      <c r="B8" s="172" t="s">
        <v>384</v>
      </c>
      <c r="C8" t="s">
        <v>72</v>
      </c>
      <c r="D8" s="172" t="s">
        <v>334</v>
      </c>
      <c r="E8" s="172" t="s">
        <v>263</v>
      </c>
      <c r="F8" s="172" t="s">
        <v>334</v>
      </c>
      <c r="G8" s="190"/>
      <c r="H8" s="172" t="s">
        <v>421</v>
      </c>
      <c r="I8" s="173">
        <v>28318.726666666666</v>
      </c>
      <c r="J8" t="str">
        <f t="shared" si="0"/>
        <v>10151510203</v>
      </c>
      <c r="K8" t="str">
        <f>IFERROR(VLOOKUP(J8,eSIGEF!$I$3:$I$75,1,FALSE),"")</f>
        <v/>
      </c>
      <c r="L8" s="173">
        <f>+_xlfn.XLOOKUP(J8,eSIGEF!I:I,eSIGEF!G:G,0)</f>
        <v>0</v>
      </c>
      <c r="M8" s="174">
        <f t="shared" si="1"/>
        <v>28318.726666666666</v>
      </c>
      <c r="N8" s="181">
        <f t="shared" ref="N8:N10" si="3">+I8</f>
        <v>28318.726666666666</v>
      </c>
    </row>
    <row r="9" spans="1:15" x14ac:dyDescent="0.3">
      <c r="A9" t="s">
        <v>304</v>
      </c>
      <c r="B9" s="172" t="s">
        <v>384</v>
      </c>
      <c r="C9" t="s">
        <v>88</v>
      </c>
      <c r="D9" s="172" t="s">
        <v>335</v>
      </c>
      <c r="E9" s="172" t="s">
        <v>263</v>
      </c>
      <c r="F9" s="172" t="s">
        <v>334</v>
      </c>
      <c r="G9" s="190"/>
      <c r="H9" s="172" t="s">
        <v>421</v>
      </c>
      <c r="I9" s="173">
        <v>22539</v>
      </c>
      <c r="J9" t="str">
        <f t="shared" si="0"/>
        <v>18251510203</v>
      </c>
      <c r="K9" t="str">
        <f>IFERROR(VLOOKUP(J9,eSIGEF!$I$3:$I$75,1,FALSE),"")</f>
        <v/>
      </c>
      <c r="L9" s="173">
        <f>+_xlfn.XLOOKUP(J9,eSIGEF!I:I,eSIGEF!G:G,0)</f>
        <v>0</v>
      </c>
      <c r="M9" s="174">
        <f t="shared" si="1"/>
        <v>22539</v>
      </c>
      <c r="N9" s="181">
        <f t="shared" si="3"/>
        <v>22539</v>
      </c>
    </row>
    <row r="10" spans="1:15" x14ac:dyDescent="0.3">
      <c r="A10" t="s">
        <v>304</v>
      </c>
      <c r="B10" s="172" t="s">
        <v>384</v>
      </c>
      <c r="C10" t="s">
        <v>140</v>
      </c>
      <c r="D10" s="172" t="s">
        <v>336</v>
      </c>
      <c r="E10" s="172" t="s">
        <v>263</v>
      </c>
      <c r="F10" s="172" t="s">
        <v>334</v>
      </c>
      <c r="G10" s="190"/>
      <c r="H10" s="172" t="s">
        <v>421</v>
      </c>
      <c r="I10" s="173">
        <v>4347</v>
      </c>
      <c r="J10" t="str">
        <f t="shared" si="0"/>
        <v>18351510203</v>
      </c>
      <c r="K10" t="str">
        <f>IFERROR(VLOOKUP(J10,eSIGEF!$I$3:$I$75,1,FALSE),"")</f>
        <v/>
      </c>
      <c r="L10" s="173">
        <f>+_xlfn.XLOOKUP(J10,eSIGEF!I:I,eSIGEF!G:G,0)</f>
        <v>0</v>
      </c>
      <c r="M10" s="174">
        <f t="shared" si="1"/>
        <v>4347</v>
      </c>
      <c r="N10" s="181">
        <f t="shared" si="3"/>
        <v>4347</v>
      </c>
    </row>
    <row r="11" spans="1:15" x14ac:dyDescent="0.3">
      <c r="A11" t="s">
        <v>304</v>
      </c>
      <c r="B11" s="172" t="s">
        <v>385</v>
      </c>
      <c r="C11" t="s">
        <v>72</v>
      </c>
      <c r="D11" s="172" t="s">
        <v>334</v>
      </c>
      <c r="E11" s="172" t="s">
        <v>263</v>
      </c>
      <c r="F11" s="172" t="s">
        <v>334</v>
      </c>
      <c r="G11" s="172" t="s">
        <v>334</v>
      </c>
      <c r="H11" s="172" t="s">
        <v>421</v>
      </c>
      <c r="I11" s="173">
        <v>51776.75</v>
      </c>
      <c r="J11" t="str">
        <f t="shared" si="0"/>
        <v>30151510203</v>
      </c>
      <c r="K11" t="str">
        <f>IFERROR(VLOOKUP(J11,eSIGEF!$I$3:$I$75,1,FALSE),"")</f>
        <v>30151510203</v>
      </c>
      <c r="L11" s="173">
        <f>+_xlfn.XLOOKUP(J11,eSIGEF!I:I,eSIGEF!G:G,0)</f>
        <v>18614.060000000001</v>
      </c>
      <c r="M11" s="174">
        <f t="shared" si="1"/>
        <v>33162.69</v>
      </c>
      <c r="N11" s="174">
        <f>+M11</f>
        <v>33162.69</v>
      </c>
      <c r="O11" s="173"/>
    </row>
    <row r="12" spans="1:15" x14ac:dyDescent="0.3">
      <c r="A12" t="s">
        <v>304</v>
      </c>
      <c r="B12" s="172" t="s">
        <v>385</v>
      </c>
      <c r="C12" t="s">
        <v>88</v>
      </c>
      <c r="D12" s="172" t="s">
        <v>335</v>
      </c>
      <c r="E12" s="172" t="s">
        <v>263</v>
      </c>
      <c r="F12" s="172" t="s">
        <v>334</v>
      </c>
      <c r="G12" s="172" t="s">
        <v>334</v>
      </c>
      <c r="H12" s="172" t="s">
        <v>421</v>
      </c>
      <c r="I12" s="173">
        <v>195168</v>
      </c>
      <c r="J12" t="str">
        <f t="shared" si="0"/>
        <v>38251510203</v>
      </c>
      <c r="K12" t="str">
        <f>IFERROR(VLOOKUP(J12,eSIGEF!$I$3:$I$75,1,FALSE),"")</f>
        <v>38251510203</v>
      </c>
      <c r="L12" s="173">
        <f>+_xlfn.XLOOKUP(J12,eSIGEF!I:I,eSIGEF!G:G,0)</f>
        <v>348913</v>
      </c>
      <c r="M12" s="174">
        <f t="shared" si="1"/>
        <v>-153745</v>
      </c>
      <c r="O12" s="173">
        <f>-M12</f>
        <v>153745</v>
      </c>
    </row>
    <row r="13" spans="1:15" x14ac:dyDescent="0.3">
      <c r="A13" t="s">
        <v>304</v>
      </c>
      <c r="B13" s="172" t="s">
        <v>385</v>
      </c>
      <c r="C13" t="s">
        <v>140</v>
      </c>
      <c r="D13" s="172" t="s">
        <v>336</v>
      </c>
      <c r="E13" s="172" t="s">
        <v>263</v>
      </c>
      <c r="F13" s="172" t="s">
        <v>334</v>
      </c>
      <c r="H13" s="172" t="s">
        <v>421</v>
      </c>
      <c r="I13" s="173">
        <v>18120.833333333332</v>
      </c>
      <c r="J13" t="str">
        <f t="shared" si="0"/>
        <v>38351510203</v>
      </c>
      <c r="K13" t="str">
        <f>IFERROR(VLOOKUP(J13,eSIGEF!$I$3:$I$75,1,FALSE),"")</f>
        <v/>
      </c>
      <c r="L13" s="173">
        <f>+_xlfn.XLOOKUP(J13,eSIGEF!I:I,eSIGEF!G:G,0)</f>
        <v>0</v>
      </c>
      <c r="M13" s="174">
        <f t="shared" si="1"/>
        <v>18120.833333333332</v>
      </c>
      <c r="N13" s="174">
        <f>+M13</f>
        <v>18120.833333333332</v>
      </c>
      <c r="O13" s="173"/>
    </row>
    <row r="14" spans="1:15" x14ac:dyDescent="0.3">
      <c r="A14" t="s">
        <v>304</v>
      </c>
      <c r="B14" s="172" t="s">
        <v>385</v>
      </c>
      <c r="C14" t="s">
        <v>175</v>
      </c>
      <c r="D14" s="172" t="s">
        <v>266</v>
      </c>
      <c r="E14" s="172" t="s">
        <v>263</v>
      </c>
      <c r="F14" s="172" t="s">
        <v>334</v>
      </c>
      <c r="H14" s="172" t="s">
        <v>421</v>
      </c>
      <c r="I14" s="173">
        <v>6668.3333333333339</v>
      </c>
      <c r="J14" t="str">
        <f t="shared" si="0"/>
        <v>38451510203</v>
      </c>
      <c r="K14" t="str">
        <f>IFERROR(VLOOKUP(J14,eSIGEF!$I$3:$I$75,1,FALSE),"")</f>
        <v/>
      </c>
      <c r="L14" s="173">
        <f>+_xlfn.XLOOKUP(J14,eSIGEF!I:I,eSIGEF!G:G,0)</f>
        <v>0</v>
      </c>
      <c r="M14" s="174">
        <f t="shared" si="1"/>
        <v>6668.3333333333339</v>
      </c>
      <c r="N14" s="174">
        <f>+M14</f>
        <v>6668.3333333333339</v>
      </c>
      <c r="O14" s="173"/>
    </row>
    <row r="15" spans="1:15" x14ac:dyDescent="0.3">
      <c r="A15" t="s">
        <v>304</v>
      </c>
      <c r="B15" s="172" t="s">
        <v>384</v>
      </c>
      <c r="C15" t="s">
        <v>72</v>
      </c>
      <c r="D15" s="172" t="s">
        <v>334</v>
      </c>
      <c r="E15" s="172" t="s">
        <v>263</v>
      </c>
      <c r="F15" s="172" t="s">
        <v>334</v>
      </c>
      <c r="H15" s="172" t="s">
        <v>422</v>
      </c>
      <c r="I15" s="173">
        <v>8515.3333333333339</v>
      </c>
      <c r="J15" t="str">
        <f t="shared" si="0"/>
        <v>10151510204</v>
      </c>
      <c r="K15" t="str">
        <f>IFERROR(VLOOKUP(J15,eSIGEF!$I$3:$I$75,1,FALSE),"")</f>
        <v/>
      </c>
      <c r="L15" s="173">
        <f>+_xlfn.XLOOKUP(J15,eSIGEF!I:I,eSIGEF!G:G,0)</f>
        <v>0</v>
      </c>
      <c r="M15" s="174">
        <f t="shared" si="1"/>
        <v>8515.3333333333339</v>
      </c>
      <c r="N15" s="181">
        <f t="shared" ref="N15:N17" si="4">+I15</f>
        <v>8515.3333333333339</v>
      </c>
    </row>
    <row r="16" spans="1:15" x14ac:dyDescent="0.3">
      <c r="A16" t="s">
        <v>304</v>
      </c>
      <c r="B16" s="172" t="s">
        <v>384</v>
      </c>
      <c r="C16" t="s">
        <v>88</v>
      </c>
      <c r="D16" s="172" t="s">
        <v>335</v>
      </c>
      <c r="E16" s="172" t="s">
        <v>263</v>
      </c>
      <c r="F16" s="172" t="s">
        <v>334</v>
      </c>
      <c r="H16" s="172" t="s">
        <v>422</v>
      </c>
      <c r="I16" s="173">
        <v>5302</v>
      </c>
      <c r="J16" t="str">
        <f t="shared" si="0"/>
        <v>18251510204</v>
      </c>
      <c r="K16" t="str">
        <f>IFERROR(VLOOKUP(J16,eSIGEF!$I$3:$I$75,1,FALSE),"")</f>
        <v/>
      </c>
      <c r="L16" s="173">
        <f>+_xlfn.XLOOKUP(J16,eSIGEF!I:I,eSIGEF!G:G,0)</f>
        <v>0</v>
      </c>
      <c r="M16" s="174">
        <f t="shared" si="1"/>
        <v>5302</v>
      </c>
      <c r="N16" s="181">
        <f t="shared" si="4"/>
        <v>5302</v>
      </c>
    </row>
    <row r="17" spans="1:15" x14ac:dyDescent="0.3">
      <c r="A17" t="s">
        <v>304</v>
      </c>
      <c r="B17" s="172" t="s">
        <v>384</v>
      </c>
      <c r="C17" t="s">
        <v>140</v>
      </c>
      <c r="D17" s="172" t="s">
        <v>336</v>
      </c>
      <c r="E17" s="172" t="s">
        <v>263</v>
      </c>
      <c r="F17" s="172" t="s">
        <v>334</v>
      </c>
      <c r="H17" s="172" t="s">
        <v>422</v>
      </c>
      <c r="I17" s="173">
        <v>482</v>
      </c>
      <c r="J17" t="str">
        <f t="shared" si="0"/>
        <v>18351510204</v>
      </c>
      <c r="K17" t="str">
        <f>IFERROR(VLOOKUP(J17,eSIGEF!$I$3:$I$75,1,FALSE),"")</f>
        <v/>
      </c>
      <c r="L17" s="173">
        <f>+_xlfn.XLOOKUP(J17,eSIGEF!I:I,eSIGEF!G:G,0)</f>
        <v>0</v>
      </c>
      <c r="M17" s="174">
        <f t="shared" si="1"/>
        <v>482</v>
      </c>
      <c r="N17" s="181">
        <f t="shared" si="4"/>
        <v>482</v>
      </c>
    </row>
    <row r="18" spans="1:15" x14ac:dyDescent="0.3">
      <c r="A18" t="s">
        <v>304</v>
      </c>
      <c r="B18" s="172" t="s">
        <v>385</v>
      </c>
      <c r="C18" t="s">
        <v>72</v>
      </c>
      <c r="D18" s="172" t="s">
        <v>334</v>
      </c>
      <c r="E18" s="172" t="s">
        <v>263</v>
      </c>
      <c r="F18" s="172" t="s">
        <v>334</v>
      </c>
      <c r="G18" s="172" t="s">
        <v>334</v>
      </c>
      <c r="H18" s="172" t="s">
        <v>422</v>
      </c>
      <c r="I18" s="173">
        <v>17994.666666666664</v>
      </c>
      <c r="J18" t="str">
        <f t="shared" si="0"/>
        <v>30151510204</v>
      </c>
      <c r="K18" t="str">
        <f>IFERROR(VLOOKUP(J18,eSIGEF!$I$3:$I$75,1,FALSE),"")</f>
        <v>30151510204</v>
      </c>
      <c r="L18" s="173">
        <f>+_xlfn.XLOOKUP(J18,eSIGEF!I:I,eSIGEF!G:G,0)</f>
        <v>6110</v>
      </c>
      <c r="M18" s="174">
        <f t="shared" si="1"/>
        <v>11884.666666666664</v>
      </c>
      <c r="N18" s="174">
        <f>+M18</f>
        <v>11884.666666666664</v>
      </c>
      <c r="O18" s="173"/>
    </row>
    <row r="19" spans="1:15" x14ac:dyDescent="0.3">
      <c r="A19" t="s">
        <v>304</v>
      </c>
      <c r="B19" s="172" t="s">
        <v>385</v>
      </c>
      <c r="C19" t="s">
        <v>88</v>
      </c>
      <c r="D19" s="172" t="s">
        <v>335</v>
      </c>
      <c r="E19" s="172" t="s">
        <v>263</v>
      </c>
      <c r="F19" s="172" t="s">
        <v>334</v>
      </c>
      <c r="G19" s="172" t="s">
        <v>334</v>
      </c>
      <c r="H19" s="172" t="s">
        <v>422</v>
      </c>
      <c r="I19" s="173">
        <v>70693.333333333343</v>
      </c>
      <c r="J19" t="str">
        <f t="shared" si="0"/>
        <v>38251510204</v>
      </c>
      <c r="K19" t="str">
        <f>IFERROR(VLOOKUP(J19,eSIGEF!$I$3:$I$75,1,FALSE),"")</f>
        <v>38251510204</v>
      </c>
      <c r="L19" s="173">
        <f>+_xlfn.XLOOKUP(J19,eSIGEF!I:I,eSIGEF!G:G,0)</f>
        <v>114680</v>
      </c>
      <c r="M19" s="174">
        <f t="shared" si="1"/>
        <v>-43986.666666666657</v>
      </c>
      <c r="O19" s="173">
        <f>-M19</f>
        <v>43986.666666666657</v>
      </c>
    </row>
    <row r="20" spans="1:15" x14ac:dyDescent="0.3">
      <c r="A20" t="s">
        <v>304</v>
      </c>
      <c r="B20" s="172" t="s">
        <v>385</v>
      </c>
      <c r="C20" t="s">
        <v>140</v>
      </c>
      <c r="D20" s="172" t="s">
        <v>336</v>
      </c>
      <c r="E20" s="172" t="s">
        <v>263</v>
      </c>
      <c r="F20" s="172" t="s">
        <v>334</v>
      </c>
      <c r="H20" s="172" t="s">
        <v>422</v>
      </c>
      <c r="I20" s="173">
        <v>6266</v>
      </c>
      <c r="J20" t="str">
        <f t="shared" si="0"/>
        <v>38351510204</v>
      </c>
      <c r="K20" t="str">
        <f>IFERROR(VLOOKUP(J20,eSIGEF!$I$3:$I$75,1,FALSE),"")</f>
        <v/>
      </c>
      <c r="L20" s="173">
        <f>+_xlfn.XLOOKUP(J20,eSIGEF!I:I,eSIGEF!G:G,0)</f>
        <v>0</v>
      </c>
      <c r="M20" s="174">
        <f t="shared" si="1"/>
        <v>6266</v>
      </c>
      <c r="N20" s="174">
        <f>+M20</f>
        <v>6266</v>
      </c>
      <c r="O20" s="173"/>
    </row>
    <row r="21" spans="1:15" x14ac:dyDescent="0.3">
      <c r="A21" t="s">
        <v>304</v>
      </c>
      <c r="B21" s="172" t="s">
        <v>385</v>
      </c>
      <c r="C21" t="s">
        <v>175</v>
      </c>
      <c r="D21" s="172" t="s">
        <v>266</v>
      </c>
      <c r="E21" s="172" t="s">
        <v>263</v>
      </c>
      <c r="F21" s="172" t="s">
        <v>334</v>
      </c>
      <c r="H21" s="172" t="s">
        <v>422</v>
      </c>
      <c r="I21" s="173">
        <v>2008.333333333333</v>
      </c>
      <c r="J21" t="str">
        <f t="shared" si="0"/>
        <v>38451510204</v>
      </c>
      <c r="K21" t="str">
        <f>IFERROR(VLOOKUP(J21,eSIGEF!$I$3:$I$75,1,FALSE),"")</f>
        <v/>
      </c>
      <c r="L21" s="173">
        <f>+_xlfn.XLOOKUP(J21,eSIGEF!I:I,eSIGEF!G:G,0)</f>
        <v>0</v>
      </c>
      <c r="M21" s="174">
        <f t="shared" si="1"/>
        <v>2008.333333333333</v>
      </c>
      <c r="N21" s="174">
        <f>+M21</f>
        <v>2008.333333333333</v>
      </c>
      <c r="O21" s="173"/>
    </row>
    <row r="22" spans="1:15" x14ac:dyDescent="0.3">
      <c r="A22" t="s">
        <v>304</v>
      </c>
      <c r="B22" s="172" t="s">
        <v>384</v>
      </c>
      <c r="C22" t="s">
        <v>72</v>
      </c>
      <c r="D22" s="172" t="s">
        <v>334</v>
      </c>
      <c r="E22" s="172" t="s">
        <v>263</v>
      </c>
      <c r="F22" s="172" t="s">
        <v>334</v>
      </c>
      <c r="H22" s="172" t="s">
        <v>423</v>
      </c>
      <c r="I22" s="173">
        <v>400</v>
      </c>
      <c r="J22" t="str">
        <f t="shared" si="0"/>
        <v>10151510304</v>
      </c>
      <c r="K22" t="str">
        <f>IFERROR(VLOOKUP(J22,eSIGEF!$I$3:$I$75,1,FALSE),"")</f>
        <v/>
      </c>
      <c r="L22" s="173">
        <f>+_xlfn.XLOOKUP(J22,eSIGEF!I:I,eSIGEF!G:G,0)</f>
        <v>0</v>
      </c>
      <c r="M22" s="174">
        <f t="shared" si="1"/>
        <v>400</v>
      </c>
      <c r="N22" s="181">
        <f t="shared" ref="N22:N25" si="5">+I22</f>
        <v>400</v>
      </c>
    </row>
    <row r="23" spans="1:15" x14ac:dyDescent="0.3">
      <c r="A23" t="s">
        <v>304</v>
      </c>
      <c r="B23" s="172" t="s">
        <v>384</v>
      </c>
      <c r="C23" t="s">
        <v>72</v>
      </c>
      <c r="D23" s="172" t="s">
        <v>334</v>
      </c>
      <c r="E23" s="172" t="s">
        <v>263</v>
      </c>
      <c r="F23" s="172" t="s">
        <v>334</v>
      </c>
      <c r="H23" s="172" t="s">
        <v>424</v>
      </c>
      <c r="I23" s="173">
        <v>1000</v>
      </c>
      <c r="J23" t="str">
        <f t="shared" si="0"/>
        <v>10151510306</v>
      </c>
      <c r="K23" t="str">
        <f>IFERROR(VLOOKUP(J23,eSIGEF!$I$3:$I$75,1,FALSE),"")</f>
        <v/>
      </c>
      <c r="L23" s="173">
        <f>+_xlfn.XLOOKUP(J23,eSIGEF!I:I,eSIGEF!G:G,0)</f>
        <v>0</v>
      </c>
      <c r="M23" s="174">
        <f t="shared" si="1"/>
        <v>1000</v>
      </c>
      <c r="N23" s="181">
        <f t="shared" si="5"/>
        <v>1000</v>
      </c>
    </row>
    <row r="24" spans="1:15" x14ac:dyDescent="0.3">
      <c r="A24" t="s">
        <v>304</v>
      </c>
      <c r="B24" s="172" t="s">
        <v>384</v>
      </c>
      <c r="C24" t="s">
        <v>72</v>
      </c>
      <c r="D24" s="172" t="s">
        <v>334</v>
      </c>
      <c r="E24" s="172" t="s">
        <v>263</v>
      </c>
      <c r="F24" s="172" t="s">
        <v>334</v>
      </c>
      <c r="H24" s="172" t="s">
        <v>425</v>
      </c>
      <c r="I24" s="173">
        <v>1000</v>
      </c>
      <c r="J24" t="str">
        <f t="shared" si="0"/>
        <v>10151510509</v>
      </c>
      <c r="K24" t="str">
        <f>IFERROR(VLOOKUP(J24,eSIGEF!$I$3:$I$75,1,FALSE),"")</f>
        <v/>
      </c>
      <c r="L24" s="173">
        <f>+_xlfn.XLOOKUP(J24,eSIGEF!I:I,eSIGEF!G:G,0)</f>
        <v>0</v>
      </c>
      <c r="M24" s="174">
        <f t="shared" si="1"/>
        <v>1000</v>
      </c>
      <c r="N24" s="181">
        <f t="shared" si="5"/>
        <v>1000</v>
      </c>
    </row>
    <row r="25" spans="1:15" x14ac:dyDescent="0.3">
      <c r="A25" t="s">
        <v>304</v>
      </c>
      <c r="B25" s="172" t="s">
        <v>384</v>
      </c>
      <c r="C25" t="s">
        <v>72</v>
      </c>
      <c r="D25" s="172" t="s">
        <v>334</v>
      </c>
      <c r="E25" s="172" t="s">
        <v>263</v>
      </c>
      <c r="F25" s="172" t="s">
        <v>334</v>
      </c>
      <c r="H25" s="172" t="s">
        <v>426</v>
      </c>
      <c r="I25" s="173">
        <v>48276</v>
      </c>
      <c r="J25" t="str">
        <f t="shared" si="0"/>
        <v>10151510510</v>
      </c>
      <c r="K25" t="str">
        <f>IFERROR(VLOOKUP(J25,eSIGEF!$I$3:$I$75,1,FALSE),"")</f>
        <v/>
      </c>
      <c r="L25" s="173">
        <f>+_xlfn.XLOOKUP(J25,eSIGEF!I:I,eSIGEF!G:G,0)</f>
        <v>0</v>
      </c>
      <c r="M25" s="174">
        <f t="shared" si="1"/>
        <v>48276</v>
      </c>
      <c r="N25" s="181">
        <f t="shared" si="5"/>
        <v>48276</v>
      </c>
    </row>
    <row r="26" spans="1:15" x14ac:dyDescent="0.3">
      <c r="A26" t="s">
        <v>304</v>
      </c>
      <c r="B26" s="172" t="s">
        <v>385</v>
      </c>
      <c r="C26" t="s">
        <v>72</v>
      </c>
      <c r="D26" s="172" t="s">
        <v>334</v>
      </c>
      <c r="E26" s="172" t="s">
        <v>263</v>
      </c>
      <c r="F26" s="172" t="s">
        <v>334</v>
      </c>
      <c r="H26" s="172" t="s">
        <v>426</v>
      </c>
      <c r="I26" s="173">
        <v>331256</v>
      </c>
      <c r="J26" t="str">
        <f t="shared" si="0"/>
        <v>30151510510</v>
      </c>
      <c r="K26" t="str">
        <f>IFERROR(VLOOKUP(J26,eSIGEF!$I$3:$I$75,1,FALSE),"")</f>
        <v/>
      </c>
      <c r="L26" s="173">
        <f>+_xlfn.XLOOKUP(J26,eSIGEF!I:I,eSIGEF!G:G,0)</f>
        <v>0</v>
      </c>
      <c r="M26" s="174">
        <f t="shared" si="1"/>
        <v>331256</v>
      </c>
      <c r="N26" s="174">
        <f>+M26</f>
        <v>331256</v>
      </c>
      <c r="O26" s="173"/>
    </row>
    <row r="27" spans="1:15" x14ac:dyDescent="0.3">
      <c r="A27" t="s">
        <v>304</v>
      </c>
      <c r="B27" s="172" t="s">
        <v>385</v>
      </c>
      <c r="C27" t="s">
        <v>88</v>
      </c>
      <c r="D27" s="172" t="s">
        <v>335</v>
      </c>
      <c r="E27" s="172" t="s">
        <v>263</v>
      </c>
      <c r="F27" s="172" t="s">
        <v>334</v>
      </c>
      <c r="G27" s="172" t="s">
        <v>334</v>
      </c>
      <c r="H27" s="172" t="s">
        <v>426</v>
      </c>
      <c r="I27" s="173">
        <v>78685</v>
      </c>
      <c r="J27" t="str">
        <f t="shared" si="0"/>
        <v>38251510510</v>
      </c>
      <c r="K27" t="str">
        <f>IFERROR(VLOOKUP(J27,eSIGEF!$I$3:$I$75,1,FALSE),"")</f>
        <v>38251510510</v>
      </c>
      <c r="L27" s="173">
        <f>+_xlfn.XLOOKUP(J27,eSIGEF!I:I,eSIGEF!G:G,0)</f>
        <v>251515.46</v>
      </c>
      <c r="M27" s="174">
        <f t="shared" si="1"/>
        <v>-172830.46</v>
      </c>
      <c r="O27" s="173">
        <f>-M27</f>
        <v>172830.46</v>
      </c>
    </row>
    <row r="28" spans="1:15" x14ac:dyDescent="0.3">
      <c r="A28" t="s">
        <v>304</v>
      </c>
      <c r="B28" s="172" t="s">
        <v>385</v>
      </c>
      <c r="C28" t="s">
        <v>140</v>
      </c>
      <c r="D28" s="172" t="s">
        <v>336</v>
      </c>
      <c r="E28" s="172" t="s">
        <v>263</v>
      </c>
      <c r="F28" s="172" t="s">
        <v>334</v>
      </c>
      <c r="H28" s="172" t="s">
        <v>426</v>
      </c>
      <c r="I28" s="173">
        <v>77172</v>
      </c>
      <c r="J28" t="str">
        <f t="shared" si="0"/>
        <v>38351510510</v>
      </c>
      <c r="K28" t="str">
        <f>IFERROR(VLOOKUP(J28,eSIGEF!$I$3:$I$75,1,FALSE),"")</f>
        <v/>
      </c>
      <c r="L28" s="173">
        <f>+_xlfn.XLOOKUP(J28,eSIGEF!I:I,eSIGEF!G:G,0)</f>
        <v>0</v>
      </c>
      <c r="M28" s="174">
        <f t="shared" si="1"/>
        <v>77172</v>
      </c>
      <c r="N28" s="174">
        <f>+M28</f>
        <v>77172</v>
      </c>
      <c r="O28" s="173"/>
    </row>
    <row r="29" spans="1:15" x14ac:dyDescent="0.3">
      <c r="A29" t="s">
        <v>304</v>
      </c>
      <c r="B29" s="172" t="s">
        <v>385</v>
      </c>
      <c r="C29" t="s">
        <v>175</v>
      </c>
      <c r="D29" s="172" t="s">
        <v>266</v>
      </c>
      <c r="E29" s="172" t="s">
        <v>263</v>
      </c>
      <c r="F29" s="172" t="s">
        <v>334</v>
      </c>
      <c r="H29" s="172" t="s">
        <v>426</v>
      </c>
      <c r="I29" s="173">
        <v>18525</v>
      </c>
      <c r="J29" t="str">
        <f t="shared" si="0"/>
        <v>38451510510</v>
      </c>
      <c r="K29" t="str">
        <f>IFERROR(VLOOKUP(J29,eSIGEF!$I$3:$I$75,1,FALSE),"")</f>
        <v/>
      </c>
      <c r="L29" s="173">
        <f>+_xlfn.XLOOKUP(J29,eSIGEF!I:I,eSIGEF!G:G,0)</f>
        <v>0</v>
      </c>
      <c r="M29" s="174">
        <f t="shared" si="1"/>
        <v>18525</v>
      </c>
      <c r="N29" s="174">
        <f>+M29</f>
        <v>18525</v>
      </c>
      <c r="O29" s="173"/>
    </row>
    <row r="30" spans="1:15" x14ac:dyDescent="0.3">
      <c r="A30" t="s">
        <v>304</v>
      </c>
      <c r="B30" s="172" t="s">
        <v>384</v>
      </c>
      <c r="C30" t="s">
        <v>72</v>
      </c>
      <c r="D30" s="172" t="s">
        <v>334</v>
      </c>
      <c r="E30" s="172" t="s">
        <v>263</v>
      </c>
      <c r="F30" s="172" t="s">
        <v>334</v>
      </c>
      <c r="H30" s="172" t="s">
        <v>392</v>
      </c>
      <c r="I30" s="173">
        <v>350</v>
      </c>
      <c r="J30" t="str">
        <f t="shared" si="0"/>
        <v>10151510512</v>
      </c>
      <c r="K30" t="str">
        <f>IFERROR(VLOOKUP(J30,eSIGEF!$I$3:$I$75,1,FALSE),"")</f>
        <v/>
      </c>
      <c r="L30" s="173">
        <f>+_xlfn.XLOOKUP(J30,eSIGEF!I:I,eSIGEF!G:G,0)</f>
        <v>0</v>
      </c>
      <c r="M30" s="174">
        <f t="shared" si="1"/>
        <v>350</v>
      </c>
      <c r="N30" s="181">
        <f t="shared" ref="N30:N31" si="6">+I30</f>
        <v>350</v>
      </c>
    </row>
    <row r="31" spans="1:15" x14ac:dyDescent="0.3">
      <c r="A31" t="s">
        <v>304</v>
      </c>
      <c r="B31" s="172" t="s">
        <v>384</v>
      </c>
      <c r="C31" t="s">
        <v>72</v>
      </c>
      <c r="D31" s="172" t="s">
        <v>334</v>
      </c>
      <c r="E31" s="172" t="s">
        <v>263</v>
      </c>
      <c r="F31" s="172" t="s">
        <v>334</v>
      </c>
      <c r="H31" s="172" t="s">
        <v>427</v>
      </c>
      <c r="I31" s="173">
        <v>350</v>
      </c>
      <c r="J31" t="str">
        <f t="shared" si="0"/>
        <v>10151510513</v>
      </c>
      <c r="K31" t="str">
        <f>IFERROR(VLOOKUP(J31,eSIGEF!$I$3:$I$75,1,FALSE),"")</f>
        <v/>
      </c>
      <c r="L31" s="173">
        <f>+_xlfn.XLOOKUP(J31,eSIGEF!I:I,eSIGEF!G:G,0)</f>
        <v>0</v>
      </c>
      <c r="M31" s="174">
        <f t="shared" si="1"/>
        <v>350</v>
      </c>
      <c r="N31" s="181">
        <f t="shared" si="6"/>
        <v>350</v>
      </c>
    </row>
    <row r="32" spans="1:15" x14ac:dyDescent="0.3">
      <c r="A32" t="s">
        <v>304</v>
      </c>
      <c r="B32" s="172" t="s">
        <v>385</v>
      </c>
      <c r="C32" t="s">
        <v>88</v>
      </c>
      <c r="D32" s="172" t="s">
        <v>335</v>
      </c>
      <c r="E32" s="172" t="s">
        <v>263</v>
      </c>
      <c r="F32" s="172" t="s">
        <v>334</v>
      </c>
      <c r="G32" s="172" t="s">
        <v>334</v>
      </c>
      <c r="H32" s="172" t="s">
        <v>388</v>
      </c>
      <c r="I32" s="173">
        <v>957044</v>
      </c>
      <c r="J32" t="str">
        <f t="shared" si="0"/>
        <v>38251510518</v>
      </c>
      <c r="K32" t="str">
        <f>IFERROR(VLOOKUP(J32,eSIGEF!$I$3:$I$75,1,FALSE),"")</f>
        <v>38251510518</v>
      </c>
      <c r="L32" s="173">
        <f>+_xlfn.XLOOKUP(J32,eSIGEF!I:I,eSIGEF!G:G,0)</f>
        <v>154431.57999999999</v>
      </c>
      <c r="M32" s="174">
        <f t="shared" si="1"/>
        <v>802612.42</v>
      </c>
      <c r="N32" s="174">
        <f>+M32</f>
        <v>802612.42</v>
      </c>
      <c r="O32" s="173"/>
    </row>
    <row r="33" spans="1:15" x14ac:dyDescent="0.3">
      <c r="A33" t="s">
        <v>304</v>
      </c>
      <c r="B33" s="172" t="s">
        <v>385</v>
      </c>
      <c r="C33" t="s">
        <v>140</v>
      </c>
      <c r="D33" s="172" t="s">
        <v>336</v>
      </c>
      <c r="E33" s="172" t="s">
        <v>263</v>
      </c>
      <c r="F33" s="172" t="s">
        <v>334</v>
      </c>
      <c r="H33" s="172" t="s">
        <v>388</v>
      </c>
      <c r="I33" s="173">
        <v>35880</v>
      </c>
      <c r="J33" t="str">
        <f t="shared" si="0"/>
        <v>38351510518</v>
      </c>
      <c r="K33" t="str">
        <f>IFERROR(VLOOKUP(J33,eSIGEF!$I$3:$I$75,1,FALSE),"")</f>
        <v/>
      </c>
      <c r="L33" s="173">
        <f>+_xlfn.XLOOKUP(J33,eSIGEF!I:I,eSIGEF!G:G,0)</f>
        <v>0</v>
      </c>
      <c r="M33" s="174">
        <f t="shared" si="1"/>
        <v>35880</v>
      </c>
      <c r="N33" s="174">
        <f>+M33</f>
        <v>35880</v>
      </c>
      <c r="O33" s="173"/>
    </row>
    <row r="34" spans="1:15" x14ac:dyDescent="0.3">
      <c r="A34" t="s">
        <v>304</v>
      </c>
      <c r="B34" s="172" t="s">
        <v>385</v>
      </c>
      <c r="C34" t="s">
        <v>175</v>
      </c>
      <c r="D34" s="172" t="s">
        <v>266</v>
      </c>
      <c r="E34" s="172" t="s">
        <v>263</v>
      </c>
      <c r="F34" s="172" t="s">
        <v>334</v>
      </c>
      <c r="H34" s="172" t="s">
        <v>388</v>
      </c>
      <c r="I34" s="173">
        <v>19040</v>
      </c>
      <c r="J34" t="str">
        <f t="shared" si="0"/>
        <v>38451510518</v>
      </c>
      <c r="K34" t="str">
        <f>IFERROR(VLOOKUP(J34,eSIGEF!$I$3:$I$75,1,FALSE),"")</f>
        <v/>
      </c>
      <c r="L34" s="173">
        <f>+_xlfn.XLOOKUP(J34,eSIGEF!I:I,eSIGEF!G:G,0)</f>
        <v>0</v>
      </c>
      <c r="M34" s="174">
        <f t="shared" si="1"/>
        <v>19040</v>
      </c>
      <c r="N34" s="174">
        <f>+M34</f>
        <v>19040</v>
      </c>
      <c r="O34" s="173"/>
    </row>
    <row r="35" spans="1:15" x14ac:dyDescent="0.3">
      <c r="A35" t="s">
        <v>304</v>
      </c>
      <c r="B35" s="172" t="s">
        <v>384</v>
      </c>
      <c r="C35" t="s">
        <v>72</v>
      </c>
      <c r="D35" s="172" t="s">
        <v>334</v>
      </c>
      <c r="E35" s="172" t="s">
        <v>263</v>
      </c>
      <c r="F35" s="172" t="s">
        <v>334</v>
      </c>
      <c r="H35" s="172" t="s">
        <v>428</v>
      </c>
      <c r="I35" s="173">
        <v>27625.08195</v>
      </c>
      <c r="J35" t="str">
        <f t="shared" ref="J35:J66" si="7">+CONCATENATE(B35,D35,E35,H35)</f>
        <v>10151510601</v>
      </c>
      <c r="K35" t="str">
        <f>IFERROR(VLOOKUP(J35,eSIGEF!$I$3:$I$75,1,FALSE),"")</f>
        <v/>
      </c>
      <c r="L35" s="173">
        <f>+_xlfn.XLOOKUP(J35,eSIGEF!I:I,eSIGEF!G:G,0)</f>
        <v>0</v>
      </c>
      <c r="M35" s="174">
        <f t="shared" si="1"/>
        <v>27625.08195</v>
      </c>
      <c r="N35" s="181">
        <f t="shared" ref="N35:N37" si="8">+I35</f>
        <v>27625.08195</v>
      </c>
    </row>
    <row r="36" spans="1:15" x14ac:dyDescent="0.3">
      <c r="A36" t="s">
        <v>304</v>
      </c>
      <c r="B36" s="172" t="s">
        <v>384</v>
      </c>
      <c r="C36" t="s">
        <v>88</v>
      </c>
      <c r="D36" s="172" t="s">
        <v>335</v>
      </c>
      <c r="E36" s="172" t="s">
        <v>263</v>
      </c>
      <c r="F36" s="172" t="s">
        <v>334</v>
      </c>
      <c r="H36" s="172" t="s">
        <v>428</v>
      </c>
      <c r="I36" s="173">
        <v>24747.821999999993</v>
      </c>
      <c r="J36" t="str">
        <f t="shared" si="7"/>
        <v>18251510601</v>
      </c>
      <c r="K36" t="str">
        <f>IFERROR(VLOOKUP(J36,eSIGEF!$I$3:$I$75,1,FALSE),"")</f>
        <v/>
      </c>
      <c r="L36" s="173">
        <f>+_xlfn.XLOOKUP(J36,eSIGEF!I:I,eSIGEF!G:G,0)</f>
        <v>0</v>
      </c>
      <c r="M36" s="174">
        <f t="shared" si="1"/>
        <v>24747.821999999993</v>
      </c>
      <c r="N36" s="181">
        <f t="shared" si="8"/>
        <v>24747.821999999993</v>
      </c>
    </row>
    <row r="37" spans="1:15" x14ac:dyDescent="0.3">
      <c r="A37" t="s">
        <v>304</v>
      </c>
      <c r="B37" s="172" t="s">
        <v>384</v>
      </c>
      <c r="C37" t="s">
        <v>140</v>
      </c>
      <c r="D37" s="172" t="s">
        <v>336</v>
      </c>
      <c r="E37" s="172" t="s">
        <v>263</v>
      </c>
      <c r="F37" s="172" t="s">
        <v>334</v>
      </c>
      <c r="H37" s="172" t="s">
        <v>428</v>
      </c>
      <c r="I37" s="173">
        <v>4773.0060000000003</v>
      </c>
      <c r="J37" t="str">
        <f t="shared" si="7"/>
        <v>18351510601</v>
      </c>
      <c r="K37" t="str">
        <f>IFERROR(VLOOKUP(J37,eSIGEF!$I$3:$I$75,1,FALSE),"")</f>
        <v/>
      </c>
      <c r="L37" s="173">
        <f>+_xlfn.XLOOKUP(J37,eSIGEF!I:I,eSIGEF!G:G,0)</f>
        <v>0</v>
      </c>
      <c r="M37" s="174">
        <f t="shared" si="1"/>
        <v>4773.0060000000003</v>
      </c>
      <c r="N37" s="181">
        <f t="shared" si="8"/>
        <v>4773.0060000000003</v>
      </c>
    </row>
    <row r="38" spans="1:15" x14ac:dyDescent="0.3">
      <c r="A38" t="s">
        <v>304</v>
      </c>
      <c r="B38" s="172" t="s">
        <v>385</v>
      </c>
      <c r="C38" t="s">
        <v>72</v>
      </c>
      <c r="D38" s="172" t="s">
        <v>334</v>
      </c>
      <c r="E38" s="172" t="s">
        <v>263</v>
      </c>
      <c r="F38" s="172" t="s">
        <v>334</v>
      </c>
      <c r="G38" s="172" t="s">
        <v>334</v>
      </c>
      <c r="H38" s="172" t="s">
        <v>428</v>
      </c>
      <c r="I38" s="173">
        <v>31966.204000000002</v>
      </c>
      <c r="J38" t="str">
        <f t="shared" si="7"/>
        <v>30151510601</v>
      </c>
      <c r="K38" t="str">
        <f>IFERROR(VLOOKUP(J38,eSIGEF!$I$3:$I$75,1,FALSE),"")</f>
        <v>30151510601</v>
      </c>
      <c r="L38" s="173">
        <f>+_xlfn.XLOOKUP(J38,eSIGEF!I:I,eSIGEF!G:G,0)</f>
        <v>22381</v>
      </c>
      <c r="M38" s="174">
        <f t="shared" si="1"/>
        <v>9585.2040000000015</v>
      </c>
      <c r="N38" s="174">
        <f>+M38</f>
        <v>9585.2040000000015</v>
      </c>
      <c r="O38" s="173"/>
    </row>
    <row r="39" spans="1:15" x14ac:dyDescent="0.3">
      <c r="A39" t="s">
        <v>304</v>
      </c>
      <c r="B39" s="172" t="s">
        <v>385</v>
      </c>
      <c r="C39" t="s">
        <v>88</v>
      </c>
      <c r="D39" s="172" t="s">
        <v>335</v>
      </c>
      <c r="E39" s="172" t="s">
        <v>263</v>
      </c>
      <c r="F39" s="172" t="s">
        <v>334</v>
      </c>
      <c r="G39" s="172" t="s">
        <v>334</v>
      </c>
      <c r="H39" s="172" t="s">
        <v>428</v>
      </c>
      <c r="I39" s="173">
        <v>95162.628499999933</v>
      </c>
      <c r="J39" t="str">
        <f t="shared" si="7"/>
        <v>38251510601</v>
      </c>
      <c r="K39" t="str">
        <f>IFERROR(VLOOKUP(J39,eSIGEF!$I$3:$I$75,1,FALSE),"")</f>
        <v>38251510601</v>
      </c>
      <c r="L39" s="173">
        <f>+_xlfn.XLOOKUP(J39,eSIGEF!I:I,eSIGEF!G:G,0)</f>
        <v>389354.93</v>
      </c>
      <c r="M39" s="174">
        <f t="shared" si="1"/>
        <v>-294192.30150000006</v>
      </c>
      <c r="O39" s="173">
        <f>-M39</f>
        <v>294192.30150000006</v>
      </c>
    </row>
    <row r="40" spans="1:15" x14ac:dyDescent="0.3">
      <c r="A40" t="s">
        <v>304</v>
      </c>
      <c r="B40" s="172" t="s">
        <v>385</v>
      </c>
      <c r="C40" t="s">
        <v>140</v>
      </c>
      <c r="D40" s="172" t="s">
        <v>336</v>
      </c>
      <c r="E40" s="172" t="s">
        <v>263</v>
      </c>
      <c r="F40" s="172" t="s">
        <v>334</v>
      </c>
      <c r="H40" s="172" t="s">
        <v>428</v>
      </c>
      <c r="I40" s="173">
        <v>10730.117999999999</v>
      </c>
      <c r="J40" t="str">
        <f t="shared" si="7"/>
        <v>38351510601</v>
      </c>
      <c r="K40" t="str">
        <f>IFERROR(VLOOKUP(J40,eSIGEF!$I$3:$I$75,1,FALSE),"")</f>
        <v/>
      </c>
      <c r="L40" s="173">
        <f>+_xlfn.XLOOKUP(J40,eSIGEF!I:I,eSIGEF!G:G,0)</f>
        <v>0</v>
      </c>
      <c r="M40" s="174">
        <f t="shared" si="1"/>
        <v>10730.117999999999</v>
      </c>
      <c r="N40" s="174">
        <f>+M40</f>
        <v>10730.117999999999</v>
      </c>
      <c r="O40" s="173"/>
    </row>
    <row r="41" spans="1:15" x14ac:dyDescent="0.3">
      <c r="A41" t="s">
        <v>304</v>
      </c>
      <c r="B41" s="172" t="s">
        <v>385</v>
      </c>
      <c r="C41" t="s">
        <v>175</v>
      </c>
      <c r="D41" s="172" t="s">
        <v>266</v>
      </c>
      <c r="E41" s="172" t="s">
        <v>263</v>
      </c>
      <c r="F41" s="172" t="s">
        <v>334</v>
      </c>
      <c r="H41" s="172" t="s">
        <v>428</v>
      </c>
      <c r="I41" s="173">
        <v>4114.6124999999993</v>
      </c>
      <c r="J41" t="str">
        <f t="shared" si="7"/>
        <v>38451510601</v>
      </c>
      <c r="K41" t="str">
        <f>IFERROR(VLOOKUP(J41,eSIGEF!$I$3:$I$75,1,FALSE),"")</f>
        <v/>
      </c>
      <c r="L41" s="173">
        <f>+_xlfn.XLOOKUP(J41,eSIGEF!I:I,eSIGEF!G:G,0)</f>
        <v>0</v>
      </c>
      <c r="M41" s="174">
        <f t="shared" si="1"/>
        <v>4114.6124999999993</v>
      </c>
      <c r="N41" s="174">
        <f>+M41</f>
        <v>4114.6124999999993</v>
      </c>
      <c r="O41" s="173"/>
    </row>
    <row r="42" spans="1:15" x14ac:dyDescent="0.3">
      <c r="A42" t="s">
        <v>304</v>
      </c>
      <c r="B42" s="172" t="s">
        <v>384</v>
      </c>
      <c r="C42" t="s">
        <v>72</v>
      </c>
      <c r="D42" s="172" t="s">
        <v>334</v>
      </c>
      <c r="E42" s="172" t="s">
        <v>263</v>
      </c>
      <c r="F42" s="172" t="s">
        <v>334</v>
      </c>
      <c r="H42" s="172" t="s">
        <v>429</v>
      </c>
      <c r="I42" s="173">
        <v>24534.983090000002</v>
      </c>
      <c r="J42" t="str">
        <f t="shared" si="7"/>
        <v>10151510602</v>
      </c>
      <c r="K42" t="str">
        <f>IFERROR(VLOOKUP(J42,eSIGEF!$I$3:$I$75,1,FALSE),"")</f>
        <v/>
      </c>
      <c r="L42" s="173">
        <f>+_xlfn.XLOOKUP(J42,eSIGEF!I:I,eSIGEF!G:G,0)</f>
        <v>0</v>
      </c>
      <c r="M42" s="174">
        <f t="shared" si="1"/>
        <v>24534.983090000002</v>
      </c>
      <c r="N42" s="181">
        <f t="shared" ref="N42:N44" si="9">+I42</f>
        <v>24534.983090000002</v>
      </c>
    </row>
    <row r="43" spans="1:15" x14ac:dyDescent="0.3">
      <c r="A43" t="s">
        <v>304</v>
      </c>
      <c r="B43" s="172" t="s">
        <v>384</v>
      </c>
      <c r="C43" t="s">
        <v>88</v>
      </c>
      <c r="D43" s="172" t="s">
        <v>335</v>
      </c>
      <c r="E43" s="172" t="s">
        <v>263</v>
      </c>
      <c r="F43" s="172" t="s">
        <v>334</v>
      </c>
      <c r="H43" s="172" t="s">
        <v>429</v>
      </c>
      <c r="I43" s="173">
        <v>22529.984399999998</v>
      </c>
      <c r="J43" t="str">
        <f t="shared" si="7"/>
        <v>18251510602</v>
      </c>
      <c r="K43" t="str">
        <f>IFERROR(VLOOKUP(J43,eSIGEF!$I$3:$I$75,1,FALSE),"")</f>
        <v/>
      </c>
      <c r="L43" s="173">
        <f>+_xlfn.XLOOKUP(J43,eSIGEF!I:I,eSIGEF!G:G,0)</f>
        <v>0</v>
      </c>
      <c r="M43" s="174">
        <f t="shared" si="1"/>
        <v>22529.984399999998</v>
      </c>
      <c r="N43" s="181">
        <f t="shared" si="9"/>
        <v>22529.984399999998</v>
      </c>
    </row>
    <row r="44" spans="1:15" x14ac:dyDescent="0.3">
      <c r="A44" t="s">
        <v>304</v>
      </c>
      <c r="B44" s="172" t="s">
        <v>384</v>
      </c>
      <c r="C44" t="s">
        <v>140</v>
      </c>
      <c r="D44" s="172" t="s">
        <v>336</v>
      </c>
      <c r="E44" s="172" t="s">
        <v>263</v>
      </c>
      <c r="F44" s="172" t="s">
        <v>334</v>
      </c>
      <c r="H44" s="172" t="s">
        <v>429</v>
      </c>
      <c r="I44" s="173">
        <v>4345.2611999999999</v>
      </c>
      <c r="J44" t="str">
        <f t="shared" si="7"/>
        <v>18351510602</v>
      </c>
      <c r="K44" t="str">
        <f>IFERROR(VLOOKUP(J44,eSIGEF!$I$3:$I$75,1,FALSE),"")</f>
        <v/>
      </c>
      <c r="L44" s="173">
        <f>+_xlfn.XLOOKUP(J44,eSIGEF!I:I,eSIGEF!G:G,0)</f>
        <v>0</v>
      </c>
      <c r="M44" s="174">
        <f t="shared" si="1"/>
        <v>4345.2611999999999</v>
      </c>
      <c r="N44" s="181">
        <f t="shared" si="9"/>
        <v>4345.2611999999999</v>
      </c>
    </row>
    <row r="45" spans="1:15" x14ac:dyDescent="0.3">
      <c r="A45" t="s">
        <v>304</v>
      </c>
      <c r="B45" s="172" t="s">
        <v>385</v>
      </c>
      <c r="C45" t="s">
        <v>72</v>
      </c>
      <c r="D45" s="172" t="s">
        <v>334</v>
      </c>
      <c r="E45" s="172" t="s">
        <v>263</v>
      </c>
      <c r="F45" s="172" t="s">
        <v>334</v>
      </c>
      <c r="G45" s="172" t="s">
        <v>334</v>
      </c>
      <c r="H45" s="172" t="s">
        <v>429</v>
      </c>
      <c r="I45" s="173">
        <v>27593.624800000005</v>
      </c>
      <c r="J45" t="str">
        <f t="shared" si="7"/>
        <v>30151510602</v>
      </c>
      <c r="K45" t="str">
        <f>IFERROR(VLOOKUP(J45,eSIGEF!$I$3:$I$75,1,FALSE),"")</f>
        <v>30151510602</v>
      </c>
      <c r="L45" s="173">
        <f>+_xlfn.XLOOKUP(J45,eSIGEF!I:I,eSIGEF!G:G,0)</f>
        <v>18614.060000000001</v>
      </c>
      <c r="M45" s="174">
        <f t="shared" si="1"/>
        <v>8979.5648000000037</v>
      </c>
      <c r="N45" s="174">
        <f>+M45</f>
        <v>8979.5648000000037</v>
      </c>
      <c r="O45" s="173"/>
    </row>
    <row r="46" spans="1:15" x14ac:dyDescent="0.3">
      <c r="A46" t="s">
        <v>304</v>
      </c>
      <c r="B46" s="172" t="s">
        <v>385</v>
      </c>
      <c r="C46" t="s">
        <v>88</v>
      </c>
      <c r="D46" s="172" t="s">
        <v>335</v>
      </c>
      <c r="E46" s="172" t="s">
        <v>263</v>
      </c>
      <c r="F46" s="172" t="s">
        <v>334</v>
      </c>
      <c r="G46" s="172" t="s">
        <v>334</v>
      </c>
      <c r="H46" s="172" t="s">
        <v>429</v>
      </c>
      <c r="I46" s="173">
        <v>86276.225699999894</v>
      </c>
      <c r="J46" t="str">
        <f t="shared" si="7"/>
        <v>38251510602</v>
      </c>
      <c r="K46" t="str">
        <f>IFERROR(VLOOKUP(J46,eSIGEF!$I$3:$I$75,1,FALSE),"")</f>
        <v>38251510602</v>
      </c>
      <c r="L46" s="173">
        <f>+_xlfn.XLOOKUP(J46,eSIGEF!I:I,eSIGEF!G:G,0)</f>
        <v>348913</v>
      </c>
      <c r="M46" s="174">
        <f t="shared" si="1"/>
        <v>-262636.77430000011</v>
      </c>
      <c r="O46" s="173">
        <f>-M46</f>
        <v>262636.77430000011</v>
      </c>
    </row>
    <row r="47" spans="1:15" x14ac:dyDescent="0.3">
      <c r="A47" t="s">
        <v>304</v>
      </c>
      <c r="B47" s="172" t="s">
        <v>385</v>
      </c>
      <c r="C47" t="s">
        <v>140</v>
      </c>
      <c r="D47" s="172" t="s">
        <v>336</v>
      </c>
      <c r="E47" s="172" t="s">
        <v>263</v>
      </c>
      <c r="F47" s="172" t="s">
        <v>334</v>
      </c>
      <c r="H47" s="172" t="s">
        <v>429</v>
      </c>
      <c r="I47" s="173">
        <v>9417.2315999999992</v>
      </c>
      <c r="J47" t="str">
        <f t="shared" si="7"/>
        <v>38351510602</v>
      </c>
      <c r="K47" t="str">
        <f>IFERROR(VLOOKUP(J47,eSIGEF!$I$3:$I$75,1,FALSE),"")</f>
        <v/>
      </c>
      <c r="L47" s="173">
        <f>+_xlfn.XLOOKUP(J47,eSIGEF!I:I,eSIGEF!G:G,0)</f>
        <v>0</v>
      </c>
      <c r="M47" s="174">
        <f t="shared" si="1"/>
        <v>9417.2315999999992</v>
      </c>
      <c r="N47" s="174">
        <f>+M47</f>
        <v>9417.2315999999992</v>
      </c>
      <c r="O47" s="173"/>
    </row>
    <row r="48" spans="1:15" x14ac:dyDescent="0.3">
      <c r="A48" t="s">
        <v>304</v>
      </c>
      <c r="B48" s="172" t="s">
        <v>385</v>
      </c>
      <c r="C48" t="s">
        <v>175</v>
      </c>
      <c r="D48" s="172" t="s">
        <v>266</v>
      </c>
      <c r="E48" s="172" t="s">
        <v>263</v>
      </c>
      <c r="F48" s="172" t="s">
        <v>334</v>
      </c>
      <c r="H48" s="172" t="s">
        <v>429</v>
      </c>
      <c r="I48" s="173">
        <v>3633.9625000000001</v>
      </c>
      <c r="J48" t="str">
        <f t="shared" si="7"/>
        <v>38451510602</v>
      </c>
      <c r="K48" t="str">
        <f>IFERROR(VLOOKUP(J48,eSIGEF!$I$3:$I$75,1,FALSE),"")</f>
        <v/>
      </c>
      <c r="L48" s="173">
        <f>+_xlfn.XLOOKUP(J48,eSIGEF!I:I,eSIGEF!G:G,0)</f>
        <v>0</v>
      </c>
      <c r="M48" s="174">
        <f t="shared" si="1"/>
        <v>3633.9625000000001</v>
      </c>
      <c r="N48" s="174">
        <f>+M48</f>
        <v>3633.9625000000001</v>
      </c>
      <c r="O48" s="173"/>
    </row>
    <row r="49" spans="1:15" x14ac:dyDescent="0.3">
      <c r="A49" t="s">
        <v>304</v>
      </c>
      <c r="B49" s="172" t="s">
        <v>385</v>
      </c>
      <c r="C49" t="s">
        <v>88</v>
      </c>
      <c r="D49" s="172" t="s">
        <v>335</v>
      </c>
      <c r="E49" s="172" t="s">
        <v>263</v>
      </c>
      <c r="F49" s="172" t="s">
        <v>334</v>
      </c>
      <c r="H49" s="172" t="s">
        <v>430</v>
      </c>
      <c r="I49" s="173">
        <v>1932.7474666667231</v>
      </c>
      <c r="J49" t="str">
        <f t="shared" si="7"/>
        <v>38251510707</v>
      </c>
      <c r="K49" t="str">
        <f>IFERROR(VLOOKUP(J49,eSIGEF!$I$3:$I$75,1,FALSE),"")</f>
        <v/>
      </c>
      <c r="L49" s="173">
        <f>+_xlfn.XLOOKUP(J49,eSIGEF!I:I,eSIGEF!G:G,0)</f>
        <v>0</v>
      </c>
      <c r="M49" s="174">
        <f t="shared" si="1"/>
        <v>1932.7474666667231</v>
      </c>
      <c r="N49" s="174">
        <f>+M49</f>
        <v>1932.7474666667231</v>
      </c>
      <c r="O49" s="173"/>
    </row>
    <row r="50" spans="1:15" x14ac:dyDescent="0.3">
      <c r="A50" t="s">
        <v>304</v>
      </c>
      <c r="B50" s="172" t="s">
        <v>385</v>
      </c>
      <c r="C50" t="s">
        <v>140</v>
      </c>
      <c r="D50" s="172" t="s">
        <v>336</v>
      </c>
      <c r="E50" s="172" t="s">
        <v>263</v>
      </c>
      <c r="F50" s="172" t="s">
        <v>334</v>
      </c>
      <c r="H50" s="172" t="s">
        <v>430</v>
      </c>
      <c r="I50" s="173">
        <v>1932.7474666667231</v>
      </c>
      <c r="J50" t="str">
        <f t="shared" si="7"/>
        <v>38351510707</v>
      </c>
      <c r="K50" t="str">
        <f>IFERROR(VLOOKUP(J50,eSIGEF!$I$3:$I$75,1,FALSE),"")</f>
        <v/>
      </c>
      <c r="L50" s="173">
        <f>+_xlfn.XLOOKUP(J50,eSIGEF!I:I,eSIGEF!G:G,0)</f>
        <v>0</v>
      </c>
      <c r="M50" s="174">
        <f t="shared" si="1"/>
        <v>1932.7474666667231</v>
      </c>
      <c r="N50" s="174">
        <f>+M50</f>
        <v>1932.7474666667231</v>
      </c>
      <c r="O50" s="173"/>
    </row>
    <row r="51" spans="1:15" x14ac:dyDescent="0.3">
      <c r="A51" t="s">
        <v>304</v>
      </c>
      <c r="B51" s="172" t="s">
        <v>385</v>
      </c>
      <c r="C51" t="s">
        <v>175</v>
      </c>
      <c r="D51" s="172" t="s">
        <v>266</v>
      </c>
      <c r="E51" s="172" t="s">
        <v>263</v>
      </c>
      <c r="F51" s="172" t="s">
        <v>334</v>
      </c>
      <c r="H51" s="172" t="s">
        <v>430</v>
      </c>
      <c r="I51" s="173">
        <v>1932.7474666667231</v>
      </c>
      <c r="J51" t="str">
        <f t="shared" si="7"/>
        <v>38451510707</v>
      </c>
      <c r="K51" t="str">
        <f>IFERROR(VLOOKUP(J51,eSIGEF!$I$3:$I$75,1,FALSE),"")</f>
        <v/>
      </c>
      <c r="L51" s="173">
        <f>+_xlfn.XLOOKUP(J51,eSIGEF!I:I,eSIGEF!G:G,0)</f>
        <v>0</v>
      </c>
      <c r="M51" s="174">
        <f t="shared" si="1"/>
        <v>1932.7474666667231</v>
      </c>
      <c r="N51" s="174">
        <f>+M51</f>
        <v>1932.7474666667231</v>
      </c>
      <c r="O51" s="173"/>
    </row>
    <row r="52" spans="1:15" x14ac:dyDescent="0.3">
      <c r="A52" t="s">
        <v>304</v>
      </c>
      <c r="B52" s="172" t="s">
        <v>384</v>
      </c>
      <c r="C52" t="s">
        <v>72</v>
      </c>
      <c r="D52" s="172" t="s">
        <v>334</v>
      </c>
      <c r="E52" s="172" t="s">
        <v>217</v>
      </c>
      <c r="F52" s="172" t="s">
        <v>334</v>
      </c>
      <c r="G52" s="172" t="s">
        <v>334</v>
      </c>
      <c r="H52" s="172" t="s">
        <v>431</v>
      </c>
      <c r="I52" s="173">
        <v>3681.82</v>
      </c>
      <c r="J52" t="str">
        <f t="shared" si="7"/>
        <v>10153530101</v>
      </c>
      <c r="K52" t="str">
        <f>IFERROR(VLOOKUP(J52,eSIGEF!$I$3:$I$75,1,FALSE),"")</f>
        <v>10153530101</v>
      </c>
      <c r="L52" s="173">
        <f>+_xlfn.XLOOKUP(J52,eSIGEF!I:I,eSIGEF!G:G,0)</f>
        <v>3750</v>
      </c>
      <c r="M52" s="174">
        <f t="shared" si="1"/>
        <v>-68.179999999999836</v>
      </c>
      <c r="O52" s="174">
        <f>-M52</f>
        <v>68.179999999999836</v>
      </c>
    </row>
    <row r="53" spans="1:15" x14ac:dyDescent="0.3">
      <c r="A53" t="s">
        <v>304</v>
      </c>
      <c r="B53" s="172" t="s">
        <v>384</v>
      </c>
      <c r="C53" t="s">
        <v>72</v>
      </c>
      <c r="D53" s="172" t="s">
        <v>334</v>
      </c>
      <c r="E53" s="172" t="s">
        <v>217</v>
      </c>
      <c r="F53" s="172" t="s">
        <v>334</v>
      </c>
      <c r="G53" s="172" t="s">
        <v>334</v>
      </c>
      <c r="H53" s="172" t="s">
        <v>432</v>
      </c>
      <c r="I53" s="173">
        <v>6913.6</v>
      </c>
      <c r="J53" t="str">
        <f t="shared" si="7"/>
        <v>10153530104</v>
      </c>
      <c r="K53" t="str">
        <f>IFERROR(VLOOKUP(J53,eSIGEF!$I$3:$I$75,1,FALSE),"")</f>
        <v>10153530104</v>
      </c>
      <c r="L53" s="173">
        <f>+_xlfn.XLOOKUP(J53,eSIGEF!I:I,eSIGEF!G:G,0)</f>
        <v>2600</v>
      </c>
      <c r="M53" s="174">
        <f t="shared" si="1"/>
        <v>4313.6000000000004</v>
      </c>
      <c r="N53" s="174">
        <f>+M53</f>
        <v>4313.6000000000004</v>
      </c>
    </row>
    <row r="54" spans="1:15" x14ac:dyDescent="0.3">
      <c r="A54" t="s">
        <v>304</v>
      </c>
      <c r="B54" s="172" t="s">
        <v>384</v>
      </c>
      <c r="C54" t="s">
        <v>72</v>
      </c>
      <c r="D54" s="172" t="s">
        <v>334</v>
      </c>
      <c r="E54" s="172" t="s">
        <v>217</v>
      </c>
      <c r="F54" s="172" t="s">
        <v>334</v>
      </c>
      <c r="G54" s="172" t="s">
        <v>334</v>
      </c>
      <c r="H54" s="172" t="s">
        <v>433</v>
      </c>
      <c r="I54" s="173">
        <v>960</v>
      </c>
      <c r="J54" t="str">
        <f t="shared" si="7"/>
        <v>10153530105</v>
      </c>
      <c r="K54" t="str">
        <f>IFERROR(VLOOKUP(J54,eSIGEF!$I$3:$I$75,1,FALSE),"")</f>
        <v>10153530105</v>
      </c>
      <c r="L54" s="173">
        <f>+_xlfn.XLOOKUP(J54,eSIGEF!I:I,eSIGEF!G:G,0)</f>
        <v>11875</v>
      </c>
      <c r="M54" s="174">
        <f t="shared" si="1"/>
        <v>-10915</v>
      </c>
      <c r="O54" s="174">
        <f>-M54</f>
        <v>10915</v>
      </c>
    </row>
    <row r="55" spans="1:15" x14ac:dyDescent="0.3">
      <c r="A55" t="s">
        <v>304</v>
      </c>
      <c r="B55" s="172" t="s">
        <v>384</v>
      </c>
      <c r="C55" t="s">
        <v>88</v>
      </c>
      <c r="D55" s="172" t="s">
        <v>335</v>
      </c>
      <c r="E55" s="172" t="s">
        <v>217</v>
      </c>
      <c r="F55" s="172" t="s">
        <v>334</v>
      </c>
      <c r="G55" s="172" t="s">
        <v>334</v>
      </c>
      <c r="H55" s="172" t="s">
        <v>399</v>
      </c>
      <c r="I55" s="173">
        <v>15864.04</v>
      </c>
      <c r="J55" t="str">
        <f t="shared" si="7"/>
        <v>18253530204</v>
      </c>
      <c r="K55" t="str">
        <f>IFERROR(VLOOKUP(J55,eSIGEF!$I$3:$I$75,1,FALSE),"")</f>
        <v>18253530204</v>
      </c>
      <c r="L55" s="173">
        <f>+_xlfn.XLOOKUP(J55,eSIGEF!I:I,eSIGEF!G:G,0)</f>
        <v>1500</v>
      </c>
      <c r="M55" s="174">
        <f t="shared" si="1"/>
        <v>14364.04</v>
      </c>
      <c r="N55" s="174">
        <f>+M55</f>
        <v>14364.04</v>
      </c>
    </row>
    <row r="56" spans="1:15" x14ac:dyDescent="0.3">
      <c r="A56" t="s">
        <v>304</v>
      </c>
      <c r="B56" s="172" t="s">
        <v>384</v>
      </c>
      <c r="C56" t="s">
        <v>140</v>
      </c>
      <c r="D56" s="172" t="s">
        <v>336</v>
      </c>
      <c r="E56" s="172" t="s">
        <v>217</v>
      </c>
      <c r="F56" s="172" t="s">
        <v>334</v>
      </c>
      <c r="G56" s="172" t="s">
        <v>461</v>
      </c>
      <c r="H56" s="172" t="s">
        <v>399</v>
      </c>
      <c r="I56" s="173">
        <v>31400</v>
      </c>
      <c r="J56" t="str">
        <f t="shared" si="7"/>
        <v>18353530204</v>
      </c>
      <c r="K56" t="str">
        <f>IFERROR(VLOOKUP(J56,eSIGEF!$I$3:$I$75,1,FALSE),"")</f>
        <v>18353530204</v>
      </c>
      <c r="L56" s="173">
        <f>+_xlfn.XLOOKUP(J56,eSIGEF!I:I,eSIGEF!G:G,0)</f>
        <v>5000</v>
      </c>
      <c r="M56" s="174">
        <f t="shared" si="1"/>
        <v>26400</v>
      </c>
      <c r="N56" s="174">
        <f t="shared" ref="N56:N66" si="10">+M56</f>
        <v>26400</v>
      </c>
    </row>
    <row r="57" spans="1:15" x14ac:dyDescent="0.3">
      <c r="A57" t="s">
        <v>304</v>
      </c>
      <c r="B57" s="172" t="s">
        <v>384</v>
      </c>
      <c r="C57" t="s">
        <v>175</v>
      </c>
      <c r="D57" s="172" t="s">
        <v>266</v>
      </c>
      <c r="E57" s="172" t="s">
        <v>217</v>
      </c>
      <c r="F57" s="172" t="s">
        <v>334</v>
      </c>
      <c r="H57" s="172" t="s">
        <v>399</v>
      </c>
      <c r="I57" s="173">
        <v>6239</v>
      </c>
      <c r="J57" t="str">
        <f t="shared" si="7"/>
        <v>18453530204</v>
      </c>
      <c r="K57" t="str">
        <f>IFERROR(VLOOKUP(J57,eSIGEF!$I$3:$I$75,1,FALSE),"")</f>
        <v/>
      </c>
      <c r="L57" s="173">
        <f>+_xlfn.XLOOKUP(J57,eSIGEF!I:I,eSIGEF!G:G,0)</f>
        <v>0</v>
      </c>
      <c r="M57" s="174">
        <f t="shared" si="1"/>
        <v>6239</v>
      </c>
      <c r="N57" s="174">
        <f t="shared" si="10"/>
        <v>6239</v>
      </c>
    </row>
    <row r="58" spans="1:15" x14ac:dyDescent="0.3">
      <c r="A58" t="s">
        <v>304</v>
      </c>
      <c r="B58" s="172" t="s">
        <v>396</v>
      </c>
      <c r="C58" t="s">
        <v>72</v>
      </c>
      <c r="D58" s="172" t="s">
        <v>334</v>
      </c>
      <c r="E58" s="172" t="s">
        <v>217</v>
      </c>
      <c r="F58" s="172" t="s">
        <v>334</v>
      </c>
      <c r="H58" s="172" t="s">
        <v>400</v>
      </c>
      <c r="I58" s="173">
        <v>6000</v>
      </c>
      <c r="J58" t="str">
        <f t="shared" si="7"/>
        <v>20153530207</v>
      </c>
      <c r="K58" t="str">
        <f>IFERROR(VLOOKUP(J58,eSIGEF!$I$3:$I$75,1,FALSE),"")</f>
        <v/>
      </c>
      <c r="L58" s="173">
        <f>+_xlfn.XLOOKUP(J58,eSIGEF!I:I,eSIGEF!G:G,0)</f>
        <v>0</v>
      </c>
      <c r="M58" s="174">
        <f t="shared" si="1"/>
        <v>6000</v>
      </c>
      <c r="N58" s="174">
        <f t="shared" si="10"/>
        <v>6000</v>
      </c>
    </row>
    <row r="59" spans="1:15" x14ac:dyDescent="0.3">
      <c r="A59" t="s">
        <v>304</v>
      </c>
      <c r="B59" s="172" t="s">
        <v>384</v>
      </c>
      <c r="C59" t="s">
        <v>72</v>
      </c>
      <c r="D59" s="172" t="s">
        <v>334</v>
      </c>
      <c r="E59" s="172" t="s">
        <v>217</v>
      </c>
      <c r="F59" s="172" t="s">
        <v>334</v>
      </c>
      <c r="G59" s="172" t="s">
        <v>334</v>
      </c>
      <c r="H59" s="172" t="s">
        <v>434</v>
      </c>
      <c r="I59" s="173">
        <v>22854.48</v>
      </c>
      <c r="J59" t="str">
        <f t="shared" si="7"/>
        <v>10153530208</v>
      </c>
      <c r="K59" t="str">
        <f>IFERROR(VLOOKUP(J59,eSIGEF!$I$3:$I$75,1,FALSE),"")</f>
        <v>10153530208</v>
      </c>
      <c r="L59" s="173">
        <f>+_xlfn.XLOOKUP(J59,eSIGEF!I:I,eSIGEF!G:G,0)</f>
        <v>2500</v>
      </c>
      <c r="M59" s="174">
        <f t="shared" si="1"/>
        <v>20354.48</v>
      </c>
      <c r="N59" s="174">
        <f t="shared" si="10"/>
        <v>20354.48</v>
      </c>
    </row>
    <row r="60" spans="1:15" x14ac:dyDescent="0.3">
      <c r="A60" t="s">
        <v>304</v>
      </c>
      <c r="B60" s="172" t="s">
        <v>384</v>
      </c>
      <c r="C60" t="s">
        <v>88</v>
      </c>
      <c r="D60" s="172" t="s">
        <v>335</v>
      </c>
      <c r="E60" s="172" t="s">
        <v>217</v>
      </c>
      <c r="F60" s="172" t="s">
        <v>334</v>
      </c>
      <c r="H60" s="172" t="s">
        <v>434</v>
      </c>
      <c r="I60" s="173">
        <v>20792</v>
      </c>
      <c r="J60" t="str">
        <f t="shared" si="7"/>
        <v>18253530208</v>
      </c>
      <c r="K60" t="str">
        <f>IFERROR(VLOOKUP(J60,eSIGEF!$I$3:$I$75,1,FALSE),"")</f>
        <v/>
      </c>
      <c r="L60" s="173">
        <f>+_xlfn.XLOOKUP(J60,eSIGEF!I:I,eSIGEF!G:G,0)</f>
        <v>0</v>
      </c>
      <c r="M60" s="174">
        <f t="shared" si="1"/>
        <v>20792</v>
      </c>
      <c r="N60" s="174">
        <f t="shared" si="10"/>
        <v>20792</v>
      </c>
    </row>
    <row r="61" spans="1:15" x14ac:dyDescent="0.3">
      <c r="A61" t="s">
        <v>304</v>
      </c>
      <c r="B61" s="172" t="s">
        <v>384</v>
      </c>
      <c r="C61" t="s">
        <v>72</v>
      </c>
      <c r="D61" s="172" t="s">
        <v>334</v>
      </c>
      <c r="E61" s="172" t="s">
        <v>217</v>
      </c>
      <c r="F61" s="172" t="s">
        <v>334</v>
      </c>
      <c r="G61" s="172" t="s">
        <v>334</v>
      </c>
      <c r="H61" s="172" t="s">
        <v>435</v>
      </c>
      <c r="I61" s="173">
        <v>22742.12</v>
      </c>
      <c r="J61" t="str">
        <f t="shared" si="7"/>
        <v>10153530209</v>
      </c>
      <c r="K61" t="str">
        <f>IFERROR(VLOOKUP(J61,eSIGEF!$I$3:$I$75,1,FALSE),"")</f>
        <v>10153530209</v>
      </c>
      <c r="L61" s="173">
        <f>+_xlfn.XLOOKUP(J61,eSIGEF!I:I,eSIGEF!G:G,0)</f>
        <v>3200</v>
      </c>
      <c r="M61" s="174">
        <f t="shared" si="1"/>
        <v>19542.12</v>
      </c>
      <c r="N61" s="174">
        <f t="shared" si="10"/>
        <v>19542.12</v>
      </c>
    </row>
    <row r="62" spans="1:15" x14ac:dyDescent="0.3">
      <c r="A62" t="s">
        <v>304</v>
      </c>
      <c r="B62" s="172" t="s">
        <v>384</v>
      </c>
      <c r="C62" t="s">
        <v>88</v>
      </c>
      <c r="D62" s="172" t="s">
        <v>335</v>
      </c>
      <c r="E62" s="172" t="s">
        <v>217</v>
      </c>
      <c r="F62" s="172" t="s">
        <v>334</v>
      </c>
      <c r="H62" s="172" t="s">
        <v>435</v>
      </c>
      <c r="I62" s="173">
        <v>29142.140000000003</v>
      </c>
      <c r="J62" t="str">
        <f t="shared" si="7"/>
        <v>18253530209</v>
      </c>
      <c r="K62" t="str">
        <f>IFERROR(VLOOKUP(J62,eSIGEF!$I$3:$I$75,1,FALSE),"")</f>
        <v/>
      </c>
      <c r="L62" s="173">
        <f>+_xlfn.XLOOKUP(J62,eSIGEF!I:I,eSIGEF!G:G,0)</f>
        <v>0</v>
      </c>
      <c r="M62" s="174">
        <f t="shared" si="1"/>
        <v>29142.140000000003</v>
      </c>
      <c r="N62" s="174">
        <f t="shared" si="10"/>
        <v>29142.140000000003</v>
      </c>
    </row>
    <row r="63" spans="1:15" x14ac:dyDescent="0.3">
      <c r="A63" t="s">
        <v>304</v>
      </c>
      <c r="B63" s="172" t="s">
        <v>384</v>
      </c>
      <c r="C63" t="s">
        <v>72</v>
      </c>
      <c r="D63" s="172" t="s">
        <v>334</v>
      </c>
      <c r="E63" s="172" t="s">
        <v>217</v>
      </c>
      <c r="F63" s="172" t="s">
        <v>334</v>
      </c>
      <c r="G63" s="172" t="s">
        <v>334</v>
      </c>
      <c r="H63" s="172" t="s">
        <v>436</v>
      </c>
      <c r="I63" s="173">
        <v>2607</v>
      </c>
      <c r="J63" t="str">
        <f t="shared" si="7"/>
        <v>10153530210</v>
      </c>
      <c r="K63" t="str">
        <f>IFERROR(VLOOKUP(J63,eSIGEF!$I$3:$I$75,1,FALSE),"")</f>
        <v>10153530210</v>
      </c>
      <c r="L63" s="173">
        <f>+_xlfn.XLOOKUP(J63,eSIGEF!I:I,eSIGEF!G:G,0)</f>
        <v>2000</v>
      </c>
      <c r="M63" s="174">
        <f t="shared" si="1"/>
        <v>607</v>
      </c>
      <c r="N63" s="174">
        <f t="shared" si="10"/>
        <v>607</v>
      </c>
    </row>
    <row r="64" spans="1:15" x14ac:dyDescent="0.3">
      <c r="A64" t="s">
        <v>304</v>
      </c>
      <c r="B64" s="172" t="s">
        <v>384</v>
      </c>
      <c r="C64" t="s">
        <v>140</v>
      </c>
      <c r="D64" s="172" t="s">
        <v>336</v>
      </c>
      <c r="E64" s="172" t="s">
        <v>217</v>
      </c>
      <c r="F64" s="172" t="s">
        <v>334</v>
      </c>
      <c r="H64" s="172" t="s">
        <v>437</v>
      </c>
      <c r="I64" s="173">
        <v>8600</v>
      </c>
      <c r="J64" t="str">
        <f t="shared" si="7"/>
        <v>18353530222</v>
      </c>
      <c r="K64" t="str">
        <f>IFERROR(VLOOKUP(J64,eSIGEF!$I$3:$I$75,1,FALSE),"")</f>
        <v/>
      </c>
      <c r="L64" s="173">
        <f>+_xlfn.XLOOKUP(J64,eSIGEF!I:I,eSIGEF!G:G,0)</f>
        <v>0</v>
      </c>
      <c r="M64" s="174">
        <f t="shared" si="1"/>
        <v>8600</v>
      </c>
      <c r="N64" s="174">
        <f t="shared" si="10"/>
        <v>8600</v>
      </c>
    </row>
    <row r="65" spans="1:15" x14ac:dyDescent="0.3">
      <c r="A65" t="s">
        <v>304</v>
      </c>
      <c r="B65" s="172" t="s">
        <v>384</v>
      </c>
      <c r="C65" t="s">
        <v>140</v>
      </c>
      <c r="D65" s="172" t="s">
        <v>336</v>
      </c>
      <c r="E65" s="172" t="s">
        <v>217</v>
      </c>
      <c r="F65" s="172" t="s">
        <v>334</v>
      </c>
      <c r="G65" s="172" t="s">
        <v>461</v>
      </c>
      <c r="H65" s="172" t="s">
        <v>438</v>
      </c>
      <c r="I65" s="173">
        <v>7510</v>
      </c>
      <c r="J65" t="str">
        <f t="shared" si="7"/>
        <v>18353530239</v>
      </c>
      <c r="K65" t="str">
        <f>IFERROR(VLOOKUP(J65,eSIGEF!$I$3:$I$75,1,FALSE),"")</f>
        <v>18353530239</v>
      </c>
      <c r="L65" s="173">
        <f>+_xlfn.XLOOKUP(J65,eSIGEF!I:I,eSIGEF!G:G,0)</f>
        <v>2400</v>
      </c>
      <c r="M65" s="174">
        <f t="shared" si="1"/>
        <v>5110</v>
      </c>
      <c r="N65" s="174">
        <f t="shared" si="10"/>
        <v>5110</v>
      </c>
    </row>
    <row r="66" spans="1:15" x14ac:dyDescent="0.3">
      <c r="A66" t="s">
        <v>304</v>
      </c>
      <c r="B66" s="172" t="s">
        <v>384</v>
      </c>
      <c r="C66" t="s">
        <v>88</v>
      </c>
      <c r="D66" s="172" t="s">
        <v>335</v>
      </c>
      <c r="E66" s="172" t="s">
        <v>217</v>
      </c>
      <c r="F66" s="172" t="s">
        <v>334</v>
      </c>
      <c r="H66" s="172" t="s">
        <v>402</v>
      </c>
      <c r="I66" s="173">
        <v>9754.5</v>
      </c>
      <c r="J66" t="str">
        <f t="shared" si="7"/>
        <v>18253530249</v>
      </c>
      <c r="K66" t="str">
        <f>IFERROR(VLOOKUP(J66,eSIGEF!$I$3:$I$75,1,FALSE),"")</f>
        <v/>
      </c>
      <c r="L66" s="173">
        <f>+_xlfn.XLOOKUP(J66,eSIGEF!I:I,eSIGEF!G:G,0)</f>
        <v>0</v>
      </c>
      <c r="M66" s="174">
        <f t="shared" si="1"/>
        <v>9754.5</v>
      </c>
      <c r="N66" s="174">
        <f t="shared" si="10"/>
        <v>9754.5</v>
      </c>
    </row>
    <row r="67" spans="1:15" x14ac:dyDescent="0.3">
      <c r="A67" t="s">
        <v>304</v>
      </c>
      <c r="B67" s="172" t="s">
        <v>384</v>
      </c>
      <c r="C67" t="s">
        <v>72</v>
      </c>
      <c r="D67" s="172" t="s">
        <v>334</v>
      </c>
      <c r="E67" s="172" t="s">
        <v>217</v>
      </c>
      <c r="F67" s="172" t="s">
        <v>334</v>
      </c>
      <c r="G67" s="172" t="s">
        <v>334</v>
      </c>
      <c r="H67" s="172" t="s">
        <v>439</v>
      </c>
      <c r="I67" s="173">
        <v>500</v>
      </c>
      <c r="J67" t="str">
        <f t="shared" ref="J67:J98" si="11">+CONCATENATE(B67,D67,E67,H67)</f>
        <v>10153530255</v>
      </c>
      <c r="K67" t="str">
        <f>IFERROR(VLOOKUP(J67,eSIGEF!$I$3:$I$75,1,FALSE),"")</f>
        <v>10153530255</v>
      </c>
      <c r="L67" s="173">
        <f>+_xlfn.XLOOKUP(J67,eSIGEF!I:I,eSIGEF!G:G,0)</f>
        <v>1500</v>
      </c>
      <c r="M67" s="174">
        <f t="shared" ref="M67:M107" si="12">+I67-L67</f>
        <v>-1000</v>
      </c>
      <c r="O67" s="174">
        <f>-M67</f>
        <v>1000</v>
      </c>
    </row>
    <row r="68" spans="1:15" x14ac:dyDescent="0.3">
      <c r="A68" t="s">
        <v>304</v>
      </c>
      <c r="B68" s="172" t="s">
        <v>396</v>
      </c>
      <c r="C68" t="s">
        <v>72</v>
      </c>
      <c r="D68" s="172" t="s">
        <v>334</v>
      </c>
      <c r="E68" s="172" t="s">
        <v>217</v>
      </c>
      <c r="F68" s="172" t="s">
        <v>334</v>
      </c>
      <c r="G68" s="172" t="s">
        <v>334</v>
      </c>
      <c r="H68" s="172" t="s">
        <v>439</v>
      </c>
      <c r="I68" s="173">
        <v>5000</v>
      </c>
      <c r="J68" t="str">
        <f t="shared" si="11"/>
        <v>20153530255</v>
      </c>
      <c r="K68" t="str">
        <f>IFERROR(VLOOKUP(J68,eSIGEF!$I$3:$I$75,1,FALSE),"")</f>
        <v>20153530255</v>
      </c>
      <c r="L68" s="173">
        <f>+_xlfn.XLOOKUP(J68,eSIGEF!I:I,eSIGEF!G:G,0)</f>
        <v>530</v>
      </c>
      <c r="M68" s="174">
        <f t="shared" si="12"/>
        <v>4470</v>
      </c>
      <c r="N68" s="174">
        <f t="shared" ref="N68:N71" si="13">+M68</f>
        <v>4470</v>
      </c>
    </row>
    <row r="69" spans="1:15" x14ac:dyDescent="0.3">
      <c r="A69" t="s">
        <v>304</v>
      </c>
      <c r="B69" s="172" t="s">
        <v>384</v>
      </c>
      <c r="C69" t="s">
        <v>72</v>
      </c>
      <c r="D69" s="172" t="s">
        <v>334</v>
      </c>
      <c r="E69" s="172" t="s">
        <v>217</v>
      </c>
      <c r="F69" s="172" t="s">
        <v>334</v>
      </c>
      <c r="G69" s="172" t="s">
        <v>334</v>
      </c>
      <c r="H69" s="172" t="s">
        <v>403</v>
      </c>
      <c r="I69" s="173">
        <v>10660</v>
      </c>
      <c r="J69" t="str">
        <f t="shared" si="11"/>
        <v>10153530301</v>
      </c>
      <c r="K69" t="str">
        <f>IFERROR(VLOOKUP(J69,eSIGEF!$I$3:$I$75,1,FALSE),"")</f>
        <v>10153530301</v>
      </c>
      <c r="L69" s="173">
        <f>+_xlfn.XLOOKUP(J69,eSIGEF!I:I,eSIGEF!G:G,0)</f>
        <v>1500</v>
      </c>
      <c r="M69" s="174">
        <f t="shared" si="12"/>
        <v>9160</v>
      </c>
      <c r="N69" s="174">
        <f t="shared" si="13"/>
        <v>9160</v>
      </c>
    </row>
    <row r="70" spans="1:15" x14ac:dyDescent="0.3">
      <c r="A70" t="s">
        <v>304</v>
      </c>
      <c r="B70" s="172" t="s">
        <v>384</v>
      </c>
      <c r="C70" t="s">
        <v>72</v>
      </c>
      <c r="D70" s="172" t="s">
        <v>334</v>
      </c>
      <c r="E70" s="172" t="s">
        <v>217</v>
      </c>
      <c r="F70" s="172" t="s">
        <v>334</v>
      </c>
      <c r="G70" s="172" t="s">
        <v>334</v>
      </c>
      <c r="H70" s="172" t="s">
        <v>440</v>
      </c>
      <c r="I70" s="173">
        <v>10793.96</v>
      </c>
      <c r="J70" t="str">
        <f t="shared" si="11"/>
        <v>10153530302</v>
      </c>
      <c r="K70" t="str">
        <f>IFERROR(VLOOKUP(J70,eSIGEF!$I$3:$I$75,1,FALSE),"")</f>
        <v>10153530302</v>
      </c>
      <c r="L70" s="173">
        <f>+_xlfn.XLOOKUP(J70,eSIGEF!I:I,eSIGEF!G:G,0)</f>
        <v>1500</v>
      </c>
      <c r="M70" s="174">
        <f t="shared" si="12"/>
        <v>9293.9599999999991</v>
      </c>
      <c r="N70" s="174">
        <f t="shared" si="13"/>
        <v>9293.9599999999991</v>
      </c>
    </row>
    <row r="71" spans="1:15" x14ac:dyDescent="0.3">
      <c r="A71" t="s">
        <v>304</v>
      </c>
      <c r="B71" s="172" t="s">
        <v>384</v>
      </c>
      <c r="C71" t="s">
        <v>72</v>
      </c>
      <c r="D71" s="172" t="s">
        <v>334</v>
      </c>
      <c r="E71" s="172" t="s">
        <v>217</v>
      </c>
      <c r="F71" s="172" t="s">
        <v>334</v>
      </c>
      <c r="G71" s="172" t="s">
        <v>334</v>
      </c>
      <c r="H71" s="172" t="s">
        <v>441</v>
      </c>
      <c r="I71" s="173">
        <v>5000</v>
      </c>
      <c r="J71" t="str">
        <f t="shared" si="11"/>
        <v>10153530303</v>
      </c>
      <c r="K71" t="str">
        <f>IFERROR(VLOOKUP(J71,eSIGEF!$I$3:$I$75,1,FALSE),"")</f>
        <v>10153530303</v>
      </c>
      <c r="L71" s="173">
        <f>+_xlfn.XLOOKUP(J71,eSIGEF!I:I,eSIGEF!G:G,0)</f>
        <v>1500</v>
      </c>
      <c r="M71" s="174">
        <f t="shared" si="12"/>
        <v>3500</v>
      </c>
      <c r="N71" s="174">
        <f t="shared" si="13"/>
        <v>3500</v>
      </c>
    </row>
    <row r="72" spans="1:15" x14ac:dyDescent="0.3">
      <c r="A72" t="s">
        <v>304</v>
      </c>
      <c r="B72" s="172" t="s">
        <v>384</v>
      </c>
      <c r="C72" t="s">
        <v>72</v>
      </c>
      <c r="D72" s="172" t="s">
        <v>334</v>
      </c>
      <c r="E72" s="172" t="s">
        <v>217</v>
      </c>
      <c r="F72" s="172" t="s">
        <v>334</v>
      </c>
      <c r="G72" s="172" t="s">
        <v>334</v>
      </c>
      <c r="H72" s="172" t="s">
        <v>442</v>
      </c>
      <c r="I72" s="173">
        <v>500</v>
      </c>
      <c r="J72" t="str">
        <f t="shared" si="11"/>
        <v>10153530304</v>
      </c>
      <c r="K72" t="str">
        <f>IFERROR(VLOOKUP(J72,eSIGEF!$I$3:$I$75,1,FALSE),"")</f>
        <v>10153530304</v>
      </c>
      <c r="L72" s="173">
        <f>+_xlfn.XLOOKUP(J72,eSIGEF!I:I,eSIGEF!G:G,0)</f>
        <v>5000</v>
      </c>
      <c r="M72" s="174">
        <f t="shared" si="12"/>
        <v>-4500</v>
      </c>
      <c r="O72" s="174">
        <f>-M72</f>
        <v>4500</v>
      </c>
    </row>
    <row r="73" spans="1:15" x14ac:dyDescent="0.3">
      <c r="A73" t="s">
        <v>304</v>
      </c>
      <c r="B73" s="172" t="s">
        <v>384</v>
      </c>
      <c r="C73" t="s">
        <v>72</v>
      </c>
      <c r="D73" s="172" t="s">
        <v>334</v>
      </c>
      <c r="E73" s="172" t="s">
        <v>217</v>
      </c>
      <c r="F73" s="172" t="s">
        <v>334</v>
      </c>
      <c r="G73" s="172" t="s">
        <v>334</v>
      </c>
      <c r="H73" s="172" t="s">
        <v>443</v>
      </c>
      <c r="I73" s="173">
        <v>8496</v>
      </c>
      <c r="J73" t="str">
        <f t="shared" si="11"/>
        <v>10153530306</v>
      </c>
      <c r="K73" t="str">
        <f>IFERROR(VLOOKUP(J73,eSIGEF!$I$3:$I$75,1,FALSE),"")</f>
        <v>10153530306</v>
      </c>
      <c r="L73" s="173">
        <f>+_xlfn.XLOOKUP(J73,eSIGEF!I:I,eSIGEF!G:G,0)</f>
        <v>5000</v>
      </c>
      <c r="M73" s="174">
        <f t="shared" si="12"/>
        <v>3496</v>
      </c>
      <c r="N73" s="174">
        <f t="shared" ref="N73:N81" si="14">+M73</f>
        <v>3496</v>
      </c>
    </row>
    <row r="74" spans="1:15" x14ac:dyDescent="0.3">
      <c r="A74" t="s">
        <v>304</v>
      </c>
      <c r="B74" s="172" t="s">
        <v>384</v>
      </c>
      <c r="C74" t="s">
        <v>72</v>
      </c>
      <c r="D74" s="172" t="s">
        <v>334</v>
      </c>
      <c r="E74" s="172" t="s">
        <v>217</v>
      </c>
      <c r="F74" s="172" t="s">
        <v>334</v>
      </c>
      <c r="G74" s="172" t="s">
        <v>334</v>
      </c>
      <c r="H74" s="172" t="s">
        <v>444</v>
      </c>
      <c r="I74" s="173">
        <v>28000</v>
      </c>
      <c r="J74" t="str">
        <f t="shared" si="11"/>
        <v>10153530402</v>
      </c>
      <c r="K74" t="str">
        <f>IFERROR(VLOOKUP(J74,eSIGEF!$I$3:$I$75,1,FALSE),"")</f>
        <v>10153530402</v>
      </c>
      <c r="L74" s="173">
        <f>+_xlfn.XLOOKUP(J74,eSIGEF!I:I,eSIGEF!G:G,0)</f>
        <v>12500</v>
      </c>
      <c r="M74" s="174">
        <f t="shared" si="12"/>
        <v>15500</v>
      </c>
      <c r="N74" s="174">
        <f t="shared" si="14"/>
        <v>15500</v>
      </c>
    </row>
    <row r="75" spans="1:15" x14ac:dyDescent="0.3">
      <c r="A75" t="s">
        <v>304</v>
      </c>
      <c r="B75" s="172" t="s">
        <v>384</v>
      </c>
      <c r="C75" t="s">
        <v>88</v>
      </c>
      <c r="D75" s="172" t="s">
        <v>335</v>
      </c>
      <c r="E75" s="172" t="s">
        <v>217</v>
      </c>
      <c r="F75" s="172" t="s">
        <v>334</v>
      </c>
      <c r="H75" s="172" t="s">
        <v>444</v>
      </c>
      <c r="I75" s="173">
        <v>1595</v>
      </c>
      <c r="J75" t="str">
        <f t="shared" si="11"/>
        <v>18253530402</v>
      </c>
      <c r="K75" t="str">
        <f>IFERROR(VLOOKUP(J75,eSIGEF!$I$3:$I$75,1,FALSE),"")</f>
        <v/>
      </c>
      <c r="L75" s="173">
        <f>+_xlfn.XLOOKUP(J75,eSIGEF!I:I,eSIGEF!G:G,0)</f>
        <v>0</v>
      </c>
      <c r="M75" s="174">
        <f t="shared" si="12"/>
        <v>1595</v>
      </c>
      <c r="N75" s="174">
        <f t="shared" si="14"/>
        <v>1595</v>
      </c>
    </row>
    <row r="76" spans="1:15" x14ac:dyDescent="0.3">
      <c r="A76" t="s">
        <v>304</v>
      </c>
      <c r="B76" s="172" t="s">
        <v>396</v>
      </c>
      <c r="C76" t="s">
        <v>72</v>
      </c>
      <c r="D76" s="172" t="s">
        <v>334</v>
      </c>
      <c r="E76" s="172" t="s">
        <v>217</v>
      </c>
      <c r="F76" s="172" t="s">
        <v>334</v>
      </c>
      <c r="H76" s="172" t="s">
        <v>444</v>
      </c>
      <c r="I76" s="173">
        <v>6000</v>
      </c>
      <c r="J76" t="str">
        <f t="shared" si="11"/>
        <v>20153530402</v>
      </c>
      <c r="K76" t="str">
        <f>IFERROR(VLOOKUP(J76,eSIGEF!$I$3:$I$75,1,FALSE),"")</f>
        <v/>
      </c>
      <c r="L76" s="173">
        <f>+_xlfn.XLOOKUP(J76,eSIGEF!I:I,eSIGEF!G:G,0)</f>
        <v>0</v>
      </c>
      <c r="M76" s="174">
        <f t="shared" si="12"/>
        <v>6000</v>
      </c>
      <c r="N76" s="174">
        <f t="shared" si="14"/>
        <v>6000</v>
      </c>
    </row>
    <row r="77" spans="1:15" x14ac:dyDescent="0.3">
      <c r="A77" t="s">
        <v>304</v>
      </c>
      <c r="B77" s="172" t="s">
        <v>384</v>
      </c>
      <c r="C77" t="s">
        <v>72</v>
      </c>
      <c r="D77" s="172" t="s">
        <v>334</v>
      </c>
      <c r="E77" s="172" t="s">
        <v>217</v>
      </c>
      <c r="F77" s="172" t="s">
        <v>334</v>
      </c>
      <c r="G77" s="172" t="s">
        <v>334</v>
      </c>
      <c r="H77" s="172" t="s">
        <v>445</v>
      </c>
      <c r="I77" s="173">
        <v>9000</v>
      </c>
      <c r="J77" t="str">
        <f t="shared" si="11"/>
        <v>10153530404</v>
      </c>
      <c r="K77" t="str">
        <f>IFERROR(VLOOKUP(J77,eSIGEF!$I$3:$I$75,1,FALSE),"")</f>
        <v>10153530404</v>
      </c>
      <c r="L77" s="173">
        <f>+_xlfn.XLOOKUP(J77,eSIGEF!I:I,eSIGEF!G:G,0)</f>
        <v>6000</v>
      </c>
      <c r="M77" s="174">
        <f t="shared" si="12"/>
        <v>3000</v>
      </c>
      <c r="N77" s="174">
        <f t="shared" si="14"/>
        <v>3000</v>
      </c>
    </row>
    <row r="78" spans="1:15" x14ac:dyDescent="0.3">
      <c r="A78" t="s">
        <v>304</v>
      </c>
      <c r="B78" s="172" t="s">
        <v>384</v>
      </c>
      <c r="C78" t="s">
        <v>88</v>
      </c>
      <c r="D78" s="172" t="s">
        <v>335</v>
      </c>
      <c r="E78" s="172" t="s">
        <v>217</v>
      </c>
      <c r="F78" s="172" t="s">
        <v>334</v>
      </c>
      <c r="H78" s="172" t="s">
        <v>445</v>
      </c>
      <c r="I78" s="173">
        <v>800</v>
      </c>
      <c r="J78" t="str">
        <f t="shared" si="11"/>
        <v>18253530404</v>
      </c>
      <c r="K78" t="str">
        <f>IFERROR(VLOOKUP(J78,eSIGEF!$I$3:$I$75,1,FALSE),"")</f>
        <v/>
      </c>
      <c r="L78" s="173">
        <f>+_xlfn.XLOOKUP(J78,eSIGEF!I:I,eSIGEF!G:G,0)</f>
        <v>0</v>
      </c>
      <c r="M78" s="174">
        <f t="shared" si="12"/>
        <v>800</v>
      </c>
      <c r="N78" s="174">
        <f t="shared" si="14"/>
        <v>800</v>
      </c>
    </row>
    <row r="79" spans="1:15" x14ac:dyDescent="0.3">
      <c r="A79" t="s">
        <v>304</v>
      </c>
      <c r="B79" s="172" t="s">
        <v>384</v>
      </c>
      <c r="C79" t="s">
        <v>72</v>
      </c>
      <c r="D79" s="172" t="s">
        <v>334</v>
      </c>
      <c r="E79" s="172" t="s">
        <v>217</v>
      </c>
      <c r="F79" s="172" t="s">
        <v>334</v>
      </c>
      <c r="G79" s="172" t="s">
        <v>334</v>
      </c>
      <c r="H79" s="172" t="s">
        <v>446</v>
      </c>
      <c r="I79" s="173">
        <v>13500</v>
      </c>
      <c r="J79" t="str">
        <f t="shared" si="11"/>
        <v>10153530405</v>
      </c>
      <c r="K79" t="str">
        <f>IFERROR(VLOOKUP(J79,eSIGEF!$I$3:$I$75,1,FALSE),"")</f>
        <v>10153530405</v>
      </c>
      <c r="L79" s="173">
        <f>+_xlfn.XLOOKUP(J79,eSIGEF!I:I,eSIGEF!G:G,0)</f>
        <v>6000</v>
      </c>
      <c r="M79" s="174">
        <f t="shared" si="12"/>
        <v>7500</v>
      </c>
      <c r="N79" s="174">
        <f t="shared" si="14"/>
        <v>7500</v>
      </c>
    </row>
    <row r="80" spans="1:15" x14ac:dyDescent="0.3">
      <c r="A80" t="s">
        <v>304</v>
      </c>
      <c r="B80" s="172" t="s">
        <v>384</v>
      </c>
      <c r="C80" t="s">
        <v>88</v>
      </c>
      <c r="D80" s="172" t="s">
        <v>335</v>
      </c>
      <c r="E80" s="172" t="s">
        <v>217</v>
      </c>
      <c r="F80" s="172" t="s">
        <v>334</v>
      </c>
      <c r="H80" s="172" t="s">
        <v>446</v>
      </c>
      <c r="I80" s="173">
        <v>1500</v>
      </c>
      <c r="J80" t="str">
        <f t="shared" si="11"/>
        <v>18253530405</v>
      </c>
      <c r="K80" t="str">
        <f>IFERROR(VLOOKUP(J80,eSIGEF!$I$3:$I$75,1,FALSE),"")</f>
        <v/>
      </c>
      <c r="L80" s="173">
        <f>+_xlfn.XLOOKUP(J80,eSIGEF!I:I,eSIGEF!G:G,0)</f>
        <v>0</v>
      </c>
      <c r="M80" s="174">
        <f t="shared" si="12"/>
        <v>1500</v>
      </c>
      <c r="N80" s="174">
        <f t="shared" si="14"/>
        <v>1500</v>
      </c>
    </row>
    <row r="81" spans="1:15" x14ac:dyDescent="0.3">
      <c r="A81" t="s">
        <v>304</v>
      </c>
      <c r="B81" s="172" t="s">
        <v>396</v>
      </c>
      <c r="C81" t="s">
        <v>72</v>
      </c>
      <c r="D81" s="172" t="s">
        <v>334</v>
      </c>
      <c r="E81" s="172" t="s">
        <v>217</v>
      </c>
      <c r="F81" s="172" t="s">
        <v>334</v>
      </c>
      <c r="H81" s="172" t="s">
        <v>406</v>
      </c>
      <c r="I81" s="173">
        <v>3000</v>
      </c>
      <c r="J81" t="str">
        <f t="shared" si="11"/>
        <v>20153530601</v>
      </c>
      <c r="K81" t="str">
        <f>IFERROR(VLOOKUP(J81,eSIGEF!$I$3:$I$75,1,FALSE),"")</f>
        <v/>
      </c>
      <c r="L81" s="173">
        <f>+_xlfn.XLOOKUP(J81,eSIGEF!I:I,eSIGEF!G:G,0)</f>
        <v>0</v>
      </c>
      <c r="M81" s="174">
        <f t="shared" si="12"/>
        <v>3000</v>
      </c>
      <c r="N81" s="174">
        <f t="shared" si="14"/>
        <v>3000</v>
      </c>
    </row>
    <row r="82" spans="1:15" x14ac:dyDescent="0.3">
      <c r="A82" t="s">
        <v>304</v>
      </c>
      <c r="B82" s="172" t="s">
        <v>384</v>
      </c>
      <c r="C82" t="s">
        <v>140</v>
      </c>
      <c r="D82" s="172" t="s">
        <v>336</v>
      </c>
      <c r="E82" s="172" t="s">
        <v>217</v>
      </c>
      <c r="F82" s="172" t="s">
        <v>334</v>
      </c>
      <c r="G82" s="172" t="s">
        <v>466</v>
      </c>
      <c r="H82" s="172" t="s">
        <v>447</v>
      </c>
      <c r="I82" s="173">
        <v>28034</v>
      </c>
      <c r="J82" t="str">
        <f t="shared" si="11"/>
        <v>18353530606</v>
      </c>
      <c r="K82" t="str">
        <f>IFERROR(VLOOKUP(J82,eSIGEF!$I$3:$I$75,1,FALSE),"")</f>
        <v>18353530606</v>
      </c>
      <c r="L82" s="189">
        <f>+_xlfn.XLOOKUP(J82,eSIGEF!I:I,eSIGEF!G:G,0)</f>
        <v>260312.81</v>
      </c>
      <c r="M82" s="174">
        <f t="shared" si="12"/>
        <v>-232278.81</v>
      </c>
      <c r="O82" s="174">
        <f t="shared" ref="O82:O83" si="15">-M82</f>
        <v>232278.81</v>
      </c>
    </row>
    <row r="83" spans="1:15" x14ac:dyDescent="0.3">
      <c r="A83" t="s">
        <v>304</v>
      </c>
      <c r="B83" s="172" t="s">
        <v>384</v>
      </c>
      <c r="C83" t="s">
        <v>88</v>
      </c>
      <c r="D83" s="172" t="s">
        <v>335</v>
      </c>
      <c r="E83" s="172" t="s">
        <v>217</v>
      </c>
      <c r="F83" s="172" t="s">
        <v>334</v>
      </c>
      <c r="G83" s="172" t="s">
        <v>334</v>
      </c>
      <c r="H83" s="172" t="s">
        <v>408</v>
      </c>
      <c r="I83" s="173">
        <v>440</v>
      </c>
      <c r="J83" t="str">
        <f t="shared" si="11"/>
        <v>18253530702</v>
      </c>
      <c r="K83" t="str">
        <f>IFERROR(VLOOKUP(J83,eSIGEF!$I$3:$I$75,1,FALSE),"")</f>
        <v>18253530702</v>
      </c>
      <c r="L83" s="173">
        <f>+_xlfn.XLOOKUP(J83,eSIGEF!I:I,eSIGEF!G:G,0)</f>
        <v>15281</v>
      </c>
      <c r="M83" s="174">
        <f t="shared" si="12"/>
        <v>-14841</v>
      </c>
      <c r="O83" s="174">
        <f t="shared" si="15"/>
        <v>14841</v>
      </c>
    </row>
    <row r="84" spans="1:15" x14ac:dyDescent="0.3">
      <c r="A84" t="s">
        <v>304</v>
      </c>
      <c r="B84" s="172" t="s">
        <v>384</v>
      </c>
      <c r="C84" t="s">
        <v>140</v>
      </c>
      <c r="D84" s="172" t="s">
        <v>336</v>
      </c>
      <c r="E84" s="172" t="s">
        <v>217</v>
      </c>
      <c r="F84" s="172" t="s">
        <v>334</v>
      </c>
      <c r="G84" s="172" t="s">
        <v>461</v>
      </c>
      <c r="H84" s="172" t="s">
        <v>408</v>
      </c>
      <c r="I84" s="173">
        <v>159583.20000000001</v>
      </c>
      <c r="J84" t="str">
        <f t="shared" si="11"/>
        <v>18353530702</v>
      </c>
      <c r="K84" t="str">
        <f>IFERROR(VLOOKUP(J84,eSIGEF!$I$3:$I$75,1,FALSE),"")</f>
        <v>18353530702</v>
      </c>
      <c r="L84" s="173">
        <f>+_xlfn.XLOOKUP(J84,eSIGEF!I:I,eSIGEF!G:G,0)</f>
        <v>500</v>
      </c>
      <c r="M84" s="174">
        <f t="shared" si="12"/>
        <v>159083.20000000001</v>
      </c>
      <c r="N84" s="174">
        <f t="shared" ref="N84:N90" si="16">+M84</f>
        <v>159083.20000000001</v>
      </c>
    </row>
    <row r="85" spans="1:15" x14ac:dyDescent="0.3">
      <c r="A85" t="s">
        <v>304</v>
      </c>
      <c r="B85" s="172" t="s">
        <v>384</v>
      </c>
      <c r="C85" t="s">
        <v>88</v>
      </c>
      <c r="D85" s="172" t="s">
        <v>335</v>
      </c>
      <c r="E85" s="172" t="s">
        <v>217</v>
      </c>
      <c r="F85" s="172" t="s">
        <v>334</v>
      </c>
      <c r="H85" s="172" t="s">
        <v>409</v>
      </c>
      <c r="I85" s="173">
        <v>5470</v>
      </c>
      <c r="J85" t="str">
        <f t="shared" si="11"/>
        <v>18253530704</v>
      </c>
      <c r="K85" t="str">
        <f>IFERROR(VLOOKUP(J85,eSIGEF!$I$3:$I$75,1,FALSE),"")</f>
        <v/>
      </c>
      <c r="L85" s="173">
        <f>+_xlfn.XLOOKUP(J85,eSIGEF!I:I,eSIGEF!G:G,0)</f>
        <v>0</v>
      </c>
      <c r="M85" s="174">
        <f t="shared" si="12"/>
        <v>5470</v>
      </c>
      <c r="N85" s="174">
        <f t="shared" si="16"/>
        <v>5470</v>
      </c>
    </row>
    <row r="86" spans="1:15" x14ac:dyDescent="0.3">
      <c r="A86" t="s">
        <v>304</v>
      </c>
      <c r="B86" s="172" t="s">
        <v>384</v>
      </c>
      <c r="C86" t="s">
        <v>72</v>
      </c>
      <c r="D86" s="172" t="s">
        <v>334</v>
      </c>
      <c r="E86" s="172" t="s">
        <v>217</v>
      </c>
      <c r="F86" s="172" t="s">
        <v>334</v>
      </c>
      <c r="G86" s="172" t="s">
        <v>334</v>
      </c>
      <c r="H86" s="172" t="s">
        <v>448</v>
      </c>
      <c r="I86" s="173">
        <v>600</v>
      </c>
      <c r="J86" t="str">
        <f t="shared" si="11"/>
        <v>10153530802</v>
      </c>
      <c r="K86" t="str">
        <f>IFERROR(VLOOKUP(J86,eSIGEF!$I$3:$I$75,1,FALSE),"")</f>
        <v>10153530802</v>
      </c>
      <c r="L86" s="173">
        <f>+_xlfn.XLOOKUP(J86,eSIGEF!I:I,eSIGEF!G:G,0)</f>
        <v>800</v>
      </c>
      <c r="M86" s="174">
        <f t="shared" si="12"/>
        <v>-200</v>
      </c>
      <c r="N86" s="188">
        <v>0</v>
      </c>
      <c r="O86" s="174">
        <v>200</v>
      </c>
    </row>
    <row r="87" spans="1:15" x14ac:dyDescent="0.3">
      <c r="A87" t="s">
        <v>304</v>
      </c>
      <c r="B87" s="172" t="s">
        <v>384</v>
      </c>
      <c r="C87" t="s">
        <v>72</v>
      </c>
      <c r="D87" s="172" t="s">
        <v>334</v>
      </c>
      <c r="E87" s="172" t="s">
        <v>217</v>
      </c>
      <c r="F87" s="172" t="s">
        <v>334</v>
      </c>
      <c r="G87" s="172" t="s">
        <v>334</v>
      </c>
      <c r="H87" s="172" t="s">
        <v>449</v>
      </c>
      <c r="I87" s="173">
        <v>9667.7000000000007</v>
      </c>
      <c r="J87" t="str">
        <f t="shared" si="11"/>
        <v>10153530804</v>
      </c>
      <c r="K87" t="str">
        <f>IFERROR(VLOOKUP(J87,eSIGEF!$I$3:$I$75,1,FALSE),"")</f>
        <v>10153530804</v>
      </c>
      <c r="L87" s="173">
        <f>+_xlfn.XLOOKUP(J87,eSIGEF!I:I,eSIGEF!G:G,0)</f>
        <v>4000</v>
      </c>
      <c r="M87" s="174">
        <f t="shared" si="12"/>
        <v>5667.7000000000007</v>
      </c>
      <c r="N87" s="174">
        <f t="shared" si="16"/>
        <v>5667.7000000000007</v>
      </c>
    </row>
    <row r="88" spans="1:15" x14ac:dyDescent="0.3">
      <c r="A88" t="s">
        <v>304</v>
      </c>
      <c r="B88" s="172" t="s">
        <v>384</v>
      </c>
      <c r="C88" t="s">
        <v>72</v>
      </c>
      <c r="D88" s="172" t="s">
        <v>334</v>
      </c>
      <c r="E88" s="172" t="s">
        <v>217</v>
      </c>
      <c r="F88" s="172" t="s">
        <v>334</v>
      </c>
      <c r="G88" s="172" t="s">
        <v>334</v>
      </c>
      <c r="H88" s="172" t="s">
        <v>412</v>
      </c>
      <c r="I88" s="173">
        <v>7800</v>
      </c>
      <c r="J88" t="str">
        <f t="shared" si="11"/>
        <v>10153530807</v>
      </c>
      <c r="K88" t="str">
        <f>IFERROR(VLOOKUP(J88,eSIGEF!$I$3:$I$75,1,FALSE),"")</f>
        <v>10153530807</v>
      </c>
      <c r="L88" s="173">
        <f>+_xlfn.XLOOKUP(J88,eSIGEF!I:I,eSIGEF!G:G,0)</f>
        <v>6000</v>
      </c>
      <c r="M88" s="174">
        <f t="shared" si="12"/>
        <v>1800</v>
      </c>
      <c r="N88" s="174">
        <f t="shared" si="16"/>
        <v>1800</v>
      </c>
    </row>
    <row r="89" spans="1:15" x14ac:dyDescent="0.3">
      <c r="A89" t="s">
        <v>304</v>
      </c>
      <c r="B89" s="172" t="s">
        <v>396</v>
      </c>
      <c r="C89" t="s">
        <v>72</v>
      </c>
      <c r="D89" s="172" t="s">
        <v>334</v>
      </c>
      <c r="E89" s="172" t="s">
        <v>217</v>
      </c>
      <c r="F89" s="172" t="s">
        <v>334</v>
      </c>
      <c r="H89" s="172" t="s">
        <v>412</v>
      </c>
      <c r="I89" s="173">
        <v>3200</v>
      </c>
      <c r="J89" t="str">
        <f t="shared" si="11"/>
        <v>20153530807</v>
      </c>
      <c r="K89" t="str">
        <f>IFERROR(VLOOKUP(J89,eSIGEF!$I$3:$I$75,1,FALSE),"")</f>
        <v/>
      </c>
      <c r="L89" s="173">
        <f>+_xlfn.XLOOKUP(J89,eSIGEF!I:I,eSIGEF!G:G,0)</f>
        <v>0</v>
      </c>
      <c r="M89" s="174">
        <f t="shared" si="12"/>
        <v>3200</v>
      </c>
      <c r="N89" s="174">
        <f t="shared" si="16"/>
        <v>3200</v>
      </c>
    </row>
    <row r="90" spans="1:15" x14ac:dyDescent="0.3">
      <c r="A90" t="s">
        <v>304</v>
      </c>
      <c r="B90" s="172" t="s">
        <v>396</v>
      </c>
      <c r="C90" t="s">
        <v>72</v>
      </c>
      <c r="D90" s="172" t="s">
        <v>334</v>
      </c>
      <c r="E90" s="172" t="s">
        <v>217</v>
      </c>
      <c r="F90" s="172" t="s">
        <v>334</v>
      </c>
      <c r="H90" s="172" t="s">
        <v>414</v>
      </c>
      <c r="I90" s="173">
        <v>500</v>
      </c>
      <c r="J90" t="str">
        <f t="shared" si="11"/>
        <v>20153530811</v>
      </c>
      <c r="K90" t="str">
        <f>IFERROR(VLOOKUP(J90,eSIGEF!$I$3:$I$75,1,FALSE),"")</f>
        <v/>
      </c>
      <c r="L90" s="173">
        <f>+_xlfn.XLOOKUP(J90,eSIGEF!I:I,eSIGEF!G:G,0)</f>
        <v>0</v>
      </c>
      <c r="M90" s="174">
        <f t="shared" si="12"/>
        <v>500</v>
      </c>
      <c r="N90" s="174">
        <f t="shared" si="16"/>
        <v>500</v>
      </c>
    </row>
    <row r="91" spans="1:15" x14ac:dyDescent="0.3">
      <c r="A91" t="s">
        <v>304</v>
      </c>
      <c r="B91" s="172" t="s">
        <v>384</v>
      </c>
      <c r="C91" t="s">
        <v>88</v>
      </c>
      <c r="D91" s="172" t="s">
        <v>335</v>
      </c>
      <c r="E91" s="172" t="s">
        <v>217</v>
      </c>
      <c r="F91" s="172" t="s">
        <v>334</v>
      </c>
      <c r="G91" s="172" t="s">
        <v>334</v>
      </c>
      <c r="H91" s="172" t="s">
        <v>450</v>
      </c>
      <c r="I91" s="173">
        <v>1581</v>
      </c>
      <c r="J91" t="str">
        <f t="shared" si="11"/>
        <v>18253530812</v>
      </c>
      <c r="K91" t="str">
        <f>IFERROR(VLOOKUP(J91,eSIGEF!$I$3:$I$75,1,FALSE),"")</f>
        <v>18253530812</v>
      </c>
      <c r="L91" s="173">
        <f>+_xlfn.XLOOKUP(J91,eSIGEF!I:I,eSIGEF!G:G,0)</f>
        <v>2000</v>
      </c>
      <c r="M91" s="174">
        <f t="shared" si="12"/>
        <v>-419</v>
      </c>
      <c r="O91" s="174">
        <f>-M91</f>
        <v>419</v>
      </c>
    </row>
    <row r="92" spans="1:15" x14ac:dyDescent="0.3">
      <c r="A92" t="s">
        <v>304</v>
      </c>
      <c r="B92" s="172" t="s">
        <v>384</v>
      </c>
      <c r="C92" t="s">
        <v>175</v>
      </c>
      <c r="D92" s="172" t="s">
        <v>266</v>
      </c>
      <c r="E92" s="172" t="s">
        <v>217</v>
      </c>
      <c r="F92" s="172" t="s">
        <v>334</v>
      </c>
      <c r="H92" s="172" t="s">
        <v>450</v>
      </c>
      <c r="I92" s="173">
        <v>5000</v>
      </c>
      <c r="J92" t="str">
        <f t="shared" si="11"/>
        <v>18453530812</v>
      </c>
      <c r="K92" t="str">
        <f>IFERROR(VLOOKUP(J92,eSIGEF!$I$3:$I$75,1,FALSE),"")</f>
        <v/>
      </c>
      <c r="L92" s="173">
        <f>+_xlfn.XLOOKUP(J92,eSIGEF!I:I,eSIGEF!G:G,0)</f>
        <v>0</v>
      </c>
      <c r="M92" s="174">
        <f t="shared" si="12"/>
        <v>5000</v>
      </c>
      <c r="N92" s="174">
        <f t="shared" ref="N92:N98" si="17">+M92</f>
        <v>5000</v>
      </c>
    </row>
    <row r="93" spans="1:15" x14ac:dyDescent="0.3">
      <c r="A93" t="s">
        <v>304</v>
      </c>
      <c r="B93" s="172" t="s">
        <v>384</v>
      </c>
      <c r="C93" t="s">
        <v>72</v>
      </c>
      <c r="D93" s="172" t="s">
        <v>334</v>
      </c>
      <c r="E93" s="172" t="s">
        <v>217</v>
      </c>
      <c r="F93" s="172" t="s">
        <v>334</v>
      </c>
      <c r="H93" s="172" t="s">
        <v>418</v>
      </c>
      <c r="I93" s="173">
        <v>181.3</v>
      </c>
      <c r="J93" t="str">
        <f t="shared" si="11"/>
        <v>10153531403</v>
      </c>
      <c r="K93" t="str">
        <f>IFERROR(VLOOKUP(J93,eSIGEF!$I$3:$I$75,1,FALSE),"")</f>
        <v/>
      </c>
      <c r="L93" s="173">
        <f>+_xlfn.XLOOKUP(J93,eSIGEF!I:I,eSIGEF!G:G,0)</f>
        <v>0</v>
      </c>
      <c r="M93" s="174">
        <f t="shared" si="12"/>
        <v>181.3</v>
      </c>
      <c r="N93" s="174">
        <f t="shared" si="17"/>
        <v>181.3</v>
      </c>
    </row>
    <row r="94" spans="1:15" x14ac:dyDescent="0.3">
      <c r="A94" t="s">
        <v>304</v>
      </c>
      <c r="B94" s="172" t="s">
        <v>384</v>
      </c>
      <c r="C94" t="s">
        <v>72</v>
      </c>
      <c r="D94" s="172" t="s">
        <v>334</v>
      </c>
      <c r="E94" s="172" t="s">
        <v>217</v>
      </c>
      <c r="F94" s="172" t="s">
        <v>334</v>
      </c>
      <c r="H94" s="172" t="s">
        <v>451</v>
      </c>
      <c r="I94" s="173">
        <v>192.5</v>
      </c>
      <c r="J94" t="str">
        <f t="shared" si="11"/>
        <v>10153531404</v>
      </c>
      <c r="K94" t="str">
        <f>IFERROR(VLOOKUP(J94,eSIGEF!$I$3:$I$75,1,FALSE),"")</f>
        <v/>
      </c>
      <c r="L94" s="173">
        <f>+_xlfn.XLOOKUP(J94,eSIGEF!I:I,eSIGEF!G:G,0)</f>
        <v>0</v>
      </c>
      <c r="M94" s="174">
        <f t="shared" si="12"/>
        <v>192.5</v>
      </c>
      <c r="N94" s="174">
        <f t="shared" si="17"/>
        <v>192.5</v>
      </c>
    </row>
    <row r="95" spans="1:15" x14ac:dyDescent="0.3">
      <c r="A95" t="s">
        <v>304</v>
      </c>
      <c r="B95" s="172" t="s">
        <v>384</v>
      </c>
      <c r="C95" t="s">
        <v>72</v>
      </c>
      <c r="D95" s="172" t="s">
        <v>334</v>
      </c>
      <c r="E95" s="172" t="s">
        <v>217</v>
      </c>
      <c r="F95" s="172" t="s">
        <v>334</v>
      </c>
      <c r="H95" s="172" t="s">
        <v>452</v>
      </c>
      <c r="I95" s="173">
        <v>13.8</v>
      </c>
      <c r="J95" t="str">
        <f t="shared" si="11"/>
        <v>10153531406</v>
      </c>
      <c r="K95" t="str">
        <f>IFERROR(VLOOKUP(J95,eSIGEF!$I$3:$I$75,1,FALSE),"")</f>
        <v/>
      </c>
      <c r="L95" s="173">
        <f>+_xlfn.XLOOKUP(J95,eSIGEF!I:I,eSIGEF!G:G,0)</f>
        <v>0</v>
      </c>
      <c r="M95" s="174">
        <f t="shared" si="12"/>
        <v>13.8</v>
      </c>
      <c r="N95" s="174">
        <f t="shared" si="17"/>
        <v>13.8</v>
      </c>
    </row>
    <row r="96" spans="1:15" x14ac:dyDescent="0.3">
      <c r="A96" t="s">
        <v>304</v>
      </c>
      <c r="B96" s="172" t="s">
        <v>384</v>
      </c>
      <c r="C96" t="s">
        <v>140</v>
      </c>
      <c r="D96" s="172" t="s">
        <v>336</v>
      </c>
      <c r="E96" s="172" t="s">
        <v>217</v>
      </c>
      <c r="F96" s="172" t="s">
        <v>334</v>
      </c>
      <c r="H96" s="172" t="s">
        <v>452</v>
      </c>
      <c r="I96" s="173">
        <v>1031.22</v>
      </c>
      <c r="J96" t="str">
        <f t="shared" si="11"/>
        <v>18353531406</v>
      </c>
      <c r="K96" t="str">
        <f>IFERROR(VLOOKUP(J96,eSIGEF!$I$3:$I$75,1,FALSE),"")</f>
        <v/>
      </c>
      <c r="L96" s="173">
        <f>+_xlfn.XLOOKUP(J96,eSIGEF!I:I,eSIGEF!G:G,0)</f>
        <v>0</v>
      </c>
      <c r="M96" s="174">
        <f t="shared" si="12"/>
        <v>1031.22</v>
      </c>
      <c r="N96" s="174">
        <f t="shared" si="17"/>
        <v>1031.22</v>
      </c>
    </row>
    <row r="97" spans="1:15" x14ac:dyDescent="0.3">
      <c r="A97" t="s">
        <v>304</v>
      </c>
      <c r="B97" s="172" t="s">
        <v>384</v>
      </c>
      <c r="C97" t="s">
        <v>140</v>
      </c>
      <c r="D97" s="172" t="s">
        <v>336</v>
      </c>
      <c r="E97" s="172" t="s">
        <v>217</v>
      </c>
      <c r="F97" s="172" t="s">
        <v>334</v>
      </c>
      <c r="H97" s="172" t="s">
        <v>453</v>
      </c>
      <c r="I97" s="173">
        <v>1285</v>
      </c>
      <c r="J97" t="str">
        <f t="shared" si="11"/>
        <v>18353531407</v>
      </c>
      <c r="K97" t="str">
        <f>IFERROR(VLOOKUP(J97,eSIGEF!$I$3:$I$75,1,FALSE),"")</f>
        <v/>
      </c>
      <c r="L97" s="173">
        <f>+_xlfn.XLOOKUP(J97,eSIGEF!I:I,eSIGEF!G:G,0)</f>
        <v>0</v>
      </c>
      <c r="M97" s="174">
        <f t="shared" si="12"/>
        <v>1285</v>
      </c>
      <c r="N97" s="174">
        <f t="shared" si="17"/>
        <v>1285</v>
      </c>
    </row>
    <row r="98" spans="1:15" x14ac:dyDescent="0.3">
      <c r="A98" t="s">
        <v>304</v>
      </c>
      <c r="B98" s="172" t="s">
        <v>384</v>
      </c>
      <c r="C98" t="s">
        <v>72</v>
      </c>
      <c r="D98" s="172" t="s">
        <v>334</v>
      </c>
      <c r="E98" s="172" t="s">
        <v>264</v>
      </c>
      <c r="F98" s="172" t="s">
        <v>334</v>
      </c>
      <c r="G98" s="172" t="s">
        <v>334</v>
      </c>
      <c r="H98" s="172" t="s">
        <v>454</v>
      </c>
      <c r="I98" s="173">
        <v>3900</v>
      </c>
      <c r="J98" t="str">
        <f t="shared" si="11"/>
        <v>10157570102</v>
      </c>
      <c r="K98" t="str">
        <f>IFERROR(VLOOKUP(J98,eSIGEF!$I$3:$I$75,1,FALSE),"")</f>
        <v>10157570102</v>
      </c>
      <c r="L98" s="173">
        <f>+_xlfn.XLOOKUP(J98,eSIGEF!I:I,eSIGEF!G:G,0)</f>
        <v>3000</v>
      </c>
      <c r="M98" s="174">
        <f t="shared" si="12"/>
        <v>900</v>
      </c>
      <c r="N98" s="174">
        <f t="shared" si="17"/>
        <v>900</v>
      </c>
    </row>
    <row r="99" spans="1:15" x14ac:dyDescent="0.3">
      <c r="A99" t="s">
        <v>304</v>
      </c>
      <c r="B99" s="172" t="s">
        <v>384</v>
      </c>
      <c r="C99" t="s">
        <v>72</v>
      </c>
      <c r="D99" s="172" t="s">
        <v>334</v>
      </c>
      <c r="E99" s="172" t="s">
        <v>264</v>
      </c>
      <c r="F99" s="172" t="s">
        <v>334</v>
      </c>
      <c r="G99" s="172" t="s">
        <v>334</v>
      </c>
      <c r="H99" s="172" t="s">
        <v>455</v>
      </c>
      <c r="I99" s="173">
        <v>500</v>
      </c>
      <c r="J99" t="str">
        <f t="shared" ref="J99:J130" si="18">+CONCATENATE(B99,D99,E99,H99)</f>
        <v>10157570201</v>
      </c>
      <c r="K99" t="str">
        <f>IFERROR(VLOOKUP(J99,eSIGEF!$I$3:$I$75,1,FALSE),"")</f>
        <v>10157570201</v>
      </c>
      <c r="L99" s="173">
        <f>+_xlfn.XLOOKUP(J99,eSIGEF!I:I,eSIGEF!G:G,0)</f>
        <v>90077.119999999995</v>
      </c>
      <c r="M99" s="174">
        <f t="shared" si="12"/>
        <v>-89577.12</v>
      </c>
      <c r="O99" s="174">
        <f>-M99</f>
        <v>89577.12</v>
      </c>
    </row>
    <row r="100" spans="1:15" x14ac:dyDescent="0.3">
      <c r="A100" t="s">
        <v>304</v>
      </c>
      <c r="B100" s="172" t="s">
        <v>384</v>
      </c>
      <c r="C100" t="s">
        <v>88</v>
      </c>
      <c r="D100" s="172" t="s">
        <v>335</v>
      </c>
      <c r="E100" s="172" t="s">
        <v>264</v>
      </c>
      <c r="F100" s="172" t="s">
        <v>334</v>
      </c>
      <c r="G100" s="172" t="s">
        <v>334</v>
      </c>
      <c r="H100" s="172" t="s">
        <v>455</v>
      </c>
      <c r="I100" s="173">
        <v>41491.949999999997</v>
      </c>
      <c r="J100" t="str">
        <f t="shared" si="18"/>
        <v>18257570201</v>
      </c>
      <c r="K100" t="str">
        <f>IFERROR(VLOOKUP(J100,eSIGEF!$I$3:$I$75,1,FALSE),"")</f>
        <v>18257570201</v>
      </c>
      <c r="L100" s="173">
        <f>+_xlfn.XLOOKUP(J100,eSIGEF!I:I,eSIGEF!G:G,0)</f>
        <v>1701.01</v>
      </c>
      <c r="M100" s="174">
        <f t="shared" si="12"/>
        <v>39790.939999999995</v>
      </c>
      <c r="N100" s="174">
        <f t="shared" ref="N100:N106" si="19">+M100</f>
        <v>39790.939999999995</v>
      </c>
    </row>
    <row r="101" spans="1:15" x14ac:dyDescent="0.3">
      <c r="A101" t="s">
        <v>304</v>
      </c>
      <c r="B101" s="172" t="s">
        <v>384</v>
      </c>
      <c r="C101" t="s">
        <v>88</v>
      </c>
      <c r="D101" s="172" t="s">
        <v>335</v>
      </c>
      <c r="E101" s="172" t="s">
        <v>266</v>
      </c>
      <c r="F101" s="172" t="s">
        <v>334</v>
      </c>
      <c r="H101" s="172" t="s">
        <v>456</v>
      </c>
      <c r="I101" s="173">
        <v>7182</v>
      </c>
      <c r="J101" t="str">
        <f t="shared" si="18"/>
        <v>18284840103</v>
      </c>
      <c r="K101" t="str">
        <f>IFERROR(VLOOKUP(J101,eSIGEF!$I$3:$I$75,1,FALSE),"")</f>
        <v/>
      </c>
      <c r="L101" s="173">
        <f>+_xlfn.XLOOKUP(J101,eSIGEF!I:I,eSIGEF!G:G,0)</f>
        <v>0</v>
      </c>
      <c r="M101" s="174">
        <f t="shared" si="12"/>
        <v>7182</v>
      </c>
      <c r="N101" s="174">
        <f t="shared" si="19"/>
        <v>7182</v>
      </c>
    </row>
    <row r="102" spans="1:15" x14ac:dyDescent="0.3">
      <c r="A102" t="s">
        <v>304</v>
      </c>
      <c r="B102" s="172" t="s">
        <v>396</v>
      </c>
      <c r="C102" t="s">
        <v>72</v>
      </c>
      <c r="D102" s="172" t="s">
        <v>334</v>
      </c>
      <c r="E102" s="172" t="s">
        <v>266</v>
      </c>
      <c r="F102" s="172" t="s">
        <v>334</v>
      </c>
      <c r="H102" s="172" t="s">
        <v>456</v>
      </c>
      <c r="I102" s="173">
        <v>1500</v>
      </c>
      <c r="J102" t="str">
        <f t="shared" si="18"/>
        <v>20184840103</v>
      </c>
      <c r="K102" t="str">
        <f>IFERROR(VLOOKUP(J102,eSIGEF!$I$3:$I$75,1,FALSE),"")</f>
        <v/>
      </c>
      <c r="L102" s="173">
        <f>+_xlfn.XLOOKUP(J102,eSIGEF!I:I,eSIGEF!G:G,0)</f>
        <v>0</v>
      </c>
      <c r="M102" s="174">
        <f t="shared" si="12"/>
        <v>1500</v>
      </c>
      <c r="N102" s="174">
        <f t="shared" si="19"/>
        <v>1500</v>
      </c>
    </row>
    <row r="103" spans="1:15" x14ac:dyDescent="0.3">
      <c r="A103" t="s">
        <v>304</v>
      </c>
      <c r="B103" s="172" t="s">
        <v>384</v>
      </c>
      <c r="C103" t="s">
        <v>72</v>
      </c>
      <c r="D103" s="172" t="s">
        <v>334</v>
      </c>
      <c r="E103" s="172" t="s">
        <v>266</v>
      </c>
      <c r="F103" s="172" t="s">
        <v>334</v>
      </c>
      <c r="H103" s="172" t="s">
        <v>457</v>
      </c>
      <c r="I103" s="173">
        <v>416</v>
      </c>
      <c r="J103" t="str">
        <f t="shared" si="18"/>
        <v>10184840104</v>
      </c>
      <c r="K103" t="str">
        <f>IFERROR(VLOOKUP(J103,eSIGEF!$I$3:$I$75,1,FALSE),"")</f>
        <v/>
      </c>
      <c r="L103" s="173">
        <f>+_xlfn.XLOOKUP(J103,eSIGEF!I:I,eSIGEF!G:G,0)</f>
        <v>0</v>
      </c>
      <c r="M103" s="174">
        <f t="shared" si="12"/>
        <v>416</v>
      </c>
      <c r="N103" s="174">
        <f t="shared" si="19"/>
        <v>416</v>
      </c>
    </row>
    <row r="104" spans="1:15" x14ac:dyDescent="0.3">
      <c r="A104" t="s">
        <v>304</v>
      </c>
      <c r="B104" s="172" t="s">
        <v>384</v>
      </c>
      <c r="C104" t="s">
        <v>140</v>
      </c>
      <c r="D104" s="172" t="s">
        <v>336</v>
      </c>
      <c r="E104" s="172" t="s">
        <v>266</v>
      </c>
      <c r="F104" s="172" t="s">
        <v>334</v>
      </c>
      <c r="H104" s="172" t="s">
        <v>457</v>
      </c>
      <c r="I104" s="173">
        <v>3539.48</v>
      </c>
      <c r="J104" t="str">
        <f t="shared" si="18"/>
        <v>18384840104</v>
      </c>
      <c r="K104" t="str">
        <f>IFERROR(VLOOKUP(J104,eSIGEF!$I$3:$I$75,1,FALSE),"")</f>
        <v/>
      </c>
      <c r="L104" s="173">
        <f>+_xlfn.XLOOKUP(J104,eSIGEF!I:I,eSIGEF!G:G,0)</f>
        <v>0</v>
      </c>
      <c r="M104" s="174">
        <f t="shared" si="12"/>
        <v>3539.48</v>
      </c>
      <c r="N104" s="174">
        <f t="shared" si="19"/>
        <v>3539.48</v>
      </c>
    </row>
    <row r="105" spans="1:15" x14ac:dyDescent="0.3">
      <c r="A105" t="s">
        <v>304</v>
      </c>
      <c r="B105" s="172" t="s">
        <v>384</v>
      </c>
      <c r="C105" t="s">
        <v>88</v>
      </c>
      <c r="D105" s="172" t="s">
        <v>335</v>
      </c>
      <c r="E105" s="172" t="s">
        <v>266</v>
      </c>
      <c r="F105" s="172" t="s">
        <v>334</v>
      </c>
      <c r="H105" s="172" t="s">
        <v>458</v>
      </c>
      <c r="I105" s="173">
        <v>9551.6</v>
      </c>
      <c r="J105" t="str">
        <f t="shared" si="18"/>
        <v>18284840107</v>
      </c>
      <c r="K105" t="str">
        <f>IFERROR(VLOOKUP(J105,eSIGEF!$I$3:$I$75,1,FALSE),"")</f>
        <v/>
      </c>
      <c r="L105" s="173">
        <f>+_xlfn.XLOOKUP(J105,eSIGEF!I:I,eSIGEF!G:G,0)</f>
        <v>0</v>
      </c>
      <c r="M105" s="174">
        <f t="shared" si="12"/>
        <v>9551.6</v>
      </c>
      <c r="N105" s="174">
        <f t="shared" si="19"/>
        <v>9551.6</v>
      </c>
    </row>
    <row r="106" spans="1:15" x14ac:dyDescent="0.3">
      <c r="A106" t="s">
        <v>304</v>
      </c>
      <c r="B106" s="172" t="s">
        <v>384</v>
      </c>
      <c r="C106" t="s">
        <v>88</v>
      </c>
      <c r="D106" s="172" t="s">
        <v>335</v>
      </c>
      <c r="E106" s="172" t="s">
        <v>266</v>
      </c>
      <c r="F106" s="172" t="s">
        <v>334</v>
      </c>
      <c r="H106" s="172" t="s">
        <v>459</v>
      </c>
      <c r="I106" s="173">
        <v>496.4</v>
      </c>
      <c r="J106" t="str">
        <f t="shared" si="18"/>
        <v>18284840113</v>
      </c>
      <c r="K106" t="str">
        <f>IFERROR(VLOOKUP(J106,eSIGEF!$I$3:$I$75,1,FALSE),"")</f>
        <v/>
      </c>
      <c r="L106" s="173">
        <f>+_xlfn.XLOOKUP(J106,eSIGEF!I:I,eSIGEF!G:G,0)</f>
        <v>0</v>
      </c>
      <c r="M106" s="174">
        <f t="shared" si="12"/>
        <v>496.4</v>
      </c>
      <c r="N106" s="174">
        <f t="shared" si="19"/>
        <v>496.4</v>
      </c>
    </row>
    <row r="107" spans="1:15" x14ac:dyDescent="0.3">
      <c r="A107" t="s">
        <v>304</v>
      </c>
      <c r="B107" s="172" t="s">
        <v>384</v>
      </c>
      <c r="C107" t="s">
        <v>88</v>
      </c>
      <c r="D107" s="172" t="s">
        <v>335</v>
      </c>
      <c r="E107" s="172" t="s">
        <v>265</v>
      </c>
      <c r="F107" s="172" t="s">
        <v>334</v>
      </c>
      <c r="H107" s="172" t="s">
        <v>203</v>
      </c>
      <c r="I107" s="173">
        <v>147327.19</v>
      </c>
      <c r="J107" t="str">
        <f t="shared" si="18"/>
        <v>18258580208</v>
      </c>
      <c r="K107" t="str">
        <f>IFERROR(VLOOKUP(J107,eSIGEF!$I$3:$I$75,1,FALSE),"")</f>
        <v>18258580208</v>
      </c>
      <c r="L107" s="173">
        <f>+_xlfn.XLOOKUP(J107,eSIGEF!I:I,eSIGEF!G:G,0)</f>
        <v>190000</v>
      </c>
      <c r="M107" s="174">
        <f t="shared" si="12"/>
        <v>-42672.81</v>
      </c>
      <c r="O107" s="174">
        <f>-M107</f>
        <v>42672.81</v>
      </c>
    </row>
    <row r="108" spans="1:15" s="179" customFormat="1" x14ac:dyDescent="0.3">
      <c r="A108" s="179" t="s">
        <v>382</v>
      </c>
      <c r="B108" s="185" t="s">
        <v>385</v>
      </c>
      <c r="C108" s="179" t="s">
        <v>72</v>
      </c>
      <c r="D108" s="185" t="s">
        <v>334</v>
      </c>
      <c r="E108" s="185" t="s">
        <v>263</v>
      </c>
      <c r="F108" s="185"/>
      <c r="G108" s="185" t="s">
        <v>334</v>
      </c>
      <c r="H108" s="185" t="s">
        <v>389</v>
      </c>
      <c r="I108" s="172"/>
      <c r="J108" s="179" t="str">
        <f t="shared" si="18"/>
        <v>30151510105</v>
      </c>
      <c r="K108" s="179" t="s">
        <v>338</v>
      </c>
      <c r="L108" s="180">
        <f>+_xlfn.XLOOKUP(K108,eSIGEF!I:I,eSIGEF!G:G,0)</f>
        <v>72720</v>
      </c>
      <c r="O108" s="180">
        <f>+L108</f>
        <v>72720</v>
      </c>
    </row>
    <row r="109" spans="1:15" x14ac:dyDescent="0.3">
      <c r="A109" t="s">
        <v>382</v>
      </c>
      <c r="B109" s="172" t="s">
        <v>385</v>
      </c>
      <c r="C109" t="s">
        <v>72</v>
      </c>
      <c r="D109" s="172" t="s">
        <v>334</v>
      </c>
      <c r="E109" s="172" t="s">
        <v>263</v>
      </c>
      <c r="G109" s="172" t="s">
        <v>334</v>
      </c>
      <c r="H109" s="172" t="s">
        <v>390</v>
      </c>
      <c r="I109" s="172"/>
      <c r="J109" t="str">
        <f t="shared" si="18"/>
        <v>30151510106</v>
      </c>
      <c r="K109" t="s">
        <v>339</v>
      </c>
      <c r="L109" s="173">
        <f>+_xlfn.XLOOKUP(K109,eSIGEF!I:I,eSIGEF!G:G,0)</f>
        <v>33036.720000000001</v>
      </c>
      <c r="O109" s="180">
        <f>+L109</f>
        <v>33036.720000000001</v>
      </c>
    </row>
    <row r="110" spans="1:15" x14ac:dyDescent="0.3">
      <c r="A110" t="s">
        <v>382</v>
      </c>
      <c r="B110" s="172" t="s">
        <v>385</v>
      </c>
      <c r="C110" t="s">
        <v>88</v>
      </c>
      <c r="D110" s="172" t="s">
        <v>335</v>
      </c>
      <c r="E110" s="172" t="s">
        <v>263</v>
      </c>
      <c r="G110" s="172" t="s">
        <v>334</v>
      </c>
      <c r="H110" s="172" t="s">
        <v>391</v>
      </c>
      <c r="I110" s="172"/>
      <c r="J110" t="str">
        <f t="shared" si="18"/>
        <v>38251510108</v>
      </c>
      <c r="K110" t="s">
        <v>340</v>
      </c>
      <c r="L110" s="173">
        <f>+_xlfn.XLOOKUP(K110,eSIGEF!I:I,eSIGEF!G:G,0)</f>
        <v>380448</v>
      </c>
      <c r="O110" s="180">
        <f>+L110</f>
        <v>380448</v>
      </c>
    </row>
    <row r="111" spans="1:15" x14ac:dyDescent="0.3">
      <c r="A111" t="s">
        <v>382</v>
      </c>
      <c r="B111" s="172" t="s">
        <v>385</v>
      </c>
      <c r="C111" t="s">
        <v>88</v>
      </c>
      <c r="D111" s="172" t="s">
        <v>335</v>
      </c>
      <c r="E111" s="172" t="s">
        <v>263</v>
      </c>
      <c r="G111" s="172" t="s">
        <v>334</v>
      </c>
      <c r="H111" s="172" t="s">
        <v>392</v>
      </c>
      <c r="I111" s="172"/>
      <c r="J111" t="str">
        <f t="shared" si="18"/>
        <v>38251510512</v>
      </c>
      <c r="K111" t="s">
        <v>341</v>
      </c>
      <c r="L111" s="173">
        <f>+_xlfn.XLOOKUP(K111,eSIGEF!I:I,eSIGEF!G:G,0)</f>
        <v>7319.29</v>
      </c>
      <c r="O111" s="180">
        <f>+L111</f>
        <v>7319.29</v>
      </c>
    </row>
    <row r="112" spans="1:15" x14ac:dyDescent="0.3">
      <c r="A112" t="s">
        <v>382</v>
      </c>
      <c r="B112" s="172" t="s">
        <v>384</v>
      </c>
      <c r="C112" t="s">
        <v>88</v>
      </c>
      <c r="D112" s="172" t="s">
        <v>335</v>
      </c>
      <c r="E112" s="172" t="s">
        <v>263</v>
      </c>
      <c r="G112" s="172" t="s">
        <v>334</v>
      </c>
      <c r="H112" s="172" t="s">
        <v>388</v>
      </c>
      <c r="I112" s="172"/>
      <c r="J112" t="str">
        <f t="shared" si="18"/>
        <v>18251510518</v>
      </c>
      <c r="K112" t="s">
        <v>342</v>
      </c>
      <c r="L112" s="173">
        <f>+_xlfn.XLOOKUP(K112,eSIGEF!I:I,eSIGEF!G:G,0)</f>
        <v>737973.5</v>
      </c>
      <c r="O112" s="181">
        <f>+L112</f>
        <v>737973.5</v>
      </c>
    </row>
    <row r="113" spans="1:15" x14ac:dyDescent="0.3">
      <c r="A113" t="s">
        <v>382</v>
      </c>
      <c r="B113" s="172" t="s">
        <v>396</v>
      </c>
      <c r="C113" t="s">
        <v>140</v>
      </c>
      <c r="D113" s="172" t="s">
        <v>336</v>
      </c>
      <c r="E113" s="172" t="s">
        <v>217</v>
      </c>
      <c r="G113" s="172" t="s">
        <v>461</v>
      </c>
      <c r="H113" s="172" t="s">
        <v>397</v>
      </c>
      <c r="I113" s="172"/>
      <c r="J113" t="str">
        <f t="shared" si="18"/>
        <v>28353530202</v>
      </c>
      <c r="K113" t="s">
        <v>343</v>
      </c>
      <c r="L113" s="173">
        <f>+_xlfn.XLOOKUP(K113,eSIGEF!I:I,eSIGEF!G:G,0)</f>
        <v>1500</v>
      </c>
      <c r="O113" s="181">
        <f t="shared" ref="O113:O140" si="20">+L113</f>
        <v>1500</v>
      </c>
    </row>
    <row r="114" spans="1:15" x14ac:dyDescent="0.3">
      <c r="A114" t="s">
        <v>382</v>
      </c>
      <c r="B114" s="172" t="s">
        <v>384</v>
      </c>
      <c r="C114" t="s">
        <v>72</v>
      </c>
      <c r="D114" s="172" t="s">
        <v>334</v>
      </c>
      <c r="E114" s="172" t="s">
        <v>217</v>
      </c>
      <c r="G114" s="172" t="s">
        <v>334</v>
      </c>
      <c r="H114" s="172" t="s">
        <v>398</v>
      </c>
      <c r="I114" s="172"/>
      <c r="J114" t="str">
        <f t="shared" si="18"/>
        <v>10153530203</v>
      </c>
      <c r="K114" t="s">
        <v>344</v>
      </c>
      <c r="L114" s="173">
        <f>+_xlfn.XLOOKUP(K114,eSIGEF!I:I,eSIGEF!G:G,0)</f>
        <v>600</v>
      </c>
      <c r="O114" s="181">
        <f t="shared" si="20"/>
        <v>600</v>
      </c>
    </row>
    <row r="115" spans="1:15" x14ac:dyDescent="0.3">
      <c r="A115" t="s">
        <v>382</v>
      </c>
      <c r="B115" s="172" t="s">
        <v>384</v>
      </c>
      <c r="C115" t="s">
        <v>72</v>
      </c>
      <c r="D115" s="172" t="s">
        <v>334</v>
      </c>
      <c r="E115" s="172" t="s">
        <v>217</v>
      </c>
      <c r="G115" s="172" t="s">
        <v>334</v>
      </c>
      <c r="H115" s="172" t="s">
        <v>399</v>
      </c>
      <c r="I115" s="172"/>
      <c r="J115" t="str">
        <f t="shared" si="18"/>
        <v>10153530204</v>
      </c>
      <c r="K115" t="s">
        <v>345</v>
      </c>
      <c r="L115" s="173">
        <f>+_xlfn.XLOOKUP(K115,eSIGEF!I:I,eSIGEF!G:G,0)</f>
        <v>3700</v>
      </c>
      <c r="O115" s="181">
        <f t="shared" si="20"/>
        <v>3700</v>
      </c>
    </row>
    <row r="116" spans="1:15" x14ac:dyDescent="0.3">
      <c r="A116" t="s">
        <v>382</v>
      </c>
      <c r="B116" s="172" t="s">
        <v>384</v>
      </c>
      <c r="C116" t="s">
        <v>72</v>
      </c>
      <c r="D116" s="172" t="s">
        <v>334</v>
      </c>
      <c r="E116" s="172" t="s">
        <v>217</v>
      </c>
      <c r="G116" s="172" t="s">
        <v>334</v>
      </c>
      <c r="H116" s="172" t="s">
        <v>400</v>
      </c>
      <c r="I116" s="172"/>
      <c r="J116" t="str">
        <f t="shared" si="18"/>
        <v>10153530207</v>
      </c>
      <c r="K116" t="s">
        <v>346</v>
      </c>
      <c r="L116" s="173">
        <f>+_xlfn.XLOOKUP(K116,eSIGEF!I:I,eSIGEF!G:G,0)</f>
        <v>2000</v>
      </c>
      <c r="O116" s="181">
        <f t="shared" si="20"/>
        <v>2000</v>
      </c>
    </row>
    <row r="117" spans="1:15" x14ac:dyDescent="0.3">
      <c r="A117" t="s">
        <v>382</v>
      </c>
      <c r="B117" s="172" t="s">
        <v>384</v>
      </c>
      <c r="C117" t="s">
        <v>72</v>
      </c>
      <c r="D117" s="172" t="s">
        <v>334</v>
      </c>
      <c r="E117" s="172" t="s">
        <v>217</v>
      </c>
      <c r="G117" s="172" t="s">
        <v>334</v>
      </c>
      <c r="H117" s="172" t="s">
        <v>401</v>
      </c>
      <c r="I117" s="172"/>
      <c r="J117" t="str">
        <f t="shared" si="18"/>
        <v>10153530226</v>
      </c>
      <c r="K117" t="s">
        <v>347</v>
      </c>
      <c r="L117" s="173">
        <f>+_xlfn.XLOOKUP(K117,eSIGEF!I:I,eSIGEF!G:G,0)</f>
        <v>2000</v>
      </c>
      <c r="O117" s="181">
        <f t="shared" si="20"/>
        <v>2000</v>
      </c>
    </row>
    <row r="118" spans="1:15" x14ac:dyDescent="0.3">
      <c r="A118" t="s">
        <v>382</v>
      </c>
      <c r="B118" s="172" t="s">
        <v>384</v>
      </c>
      <c r="C118" t="s">
        <v>72</v>
      </c>
      <c r="D118" s="172" t="s">
        <v>334</v>
      </c>
      <c r="E118" s="172" t="s">
        <v>217</v>
      </c>
      <c r="G118" s="172" t="s">
        <v>334</v>
      </c>
      <c r="H118" s="172" t="s">
        <v>402</v>
      </c>
      <c r="I118" s="172"/>
      <c r="J118" t="str">
        <f t="shared" si="18"/>
        <v>10153530249</v>
      </c>
      <c r="K118" t="s">
        <v>348</v>
      </c>
      <c r="L118" s="173">
        <f>+_xlfn.XLOOKUP(K118,eSIGEF!I:I,eSIGEF!G:G,0)</f>
        <v>1500</v>
      </c>
      <c r="O118" s="181">
        <f t="shared" si="20"/>
        <v>1500</v>
      </c>
    </row>
    <row r="119" spans="1:15" x14ac:dyDescent="0.3">
      <c r="A119" t="s">
        <v>382</v>
      </c>
      <c r="B119" s="172" t="s">
        <v>384</v>
      </c>
      <c r="C119" t="s">
        <v>140</v>
      </c>
      <c r="D119" s="172" t="s">
        <v>336</v>
      </c>
      <c r="E119" s="172" t="s">
        <v>217</v>
      </c>
      <c r="G119" s="172" t="s">
        <v>461</v>
      </c>
      <c r="H119" s="172" t="s">
        <v>402</v>
      </c>
      <c r="I119" s="172"/>
      <c r="J119" t="str">
        <f t="shared" si="18"/>
        <v>18353530249</v>
      </c>
      <c r="K119" t="s">
        <v>349</v>
      </c>
      <c r="L119" s="173">
        <f>+_xlfn.XLOOKUP(K119,eSIGEF!I:I,eSIGEF!G:G,0)</f>
        <v>1500</v>
      </c>
      <c r="O119" s="181">
        <f t="shared" si="20"/>
        <v>1500</v>
      </c>
    </row>
    <row r="120" spans="1:15" x14ac:dyDescent="0.3">
      <c r="A120" t="s">
        <v>382</v>
      </c>
      <c r="B120" s="172" t="s">
        <v>396</v>
      </c>
      <c r="C120" t="s">
        <v>72</v>
      </c>
      <c r="D120" s="172" t="s">
        <v>334</v>
      </c>
      <c r="E120" s="172" t="s">
        <v>217</v>
      </c>
      <c r="G120" s="172" t="s">
        <v>334</v>
      </c>
      <c r="H120" s="172" t="s">
        <v>403</v>
      </c>
      <c r="I120" s="172"/>
      <c r="J120" t="str">
        <f t="shared" si="18"/>
        <v>20153530301</v>
      </c>
      <c r="K120" t="s">
        <v>350</v>
      </c>
      <c r="L120" s="173">
        <f>+_xlfn.XLOOKUP(K120,eSIGEF!I:I,eSIGEF!G:G,0)</f>
        <v>160</v>
      </c>
      <c r="O120" s="181">
        <f t="shared" si="20"/>
        <v>160</v>
      </c>
    </row>
    <row r="121" spans="1:15" x14ac:dyDescent="0.3">
      <c r="A121" t="s">
        <v>382</v>
      </c>
      <c r="B121" s="172" t="s">
        <v>384</v>
      </c>
      <c r="C121" t="s">
        <v>72</v>
      </c>
      <c r="D121" s="172" t="s">
        <v>334</v>
      </c>
      <c r="E121" s="172" t="s">
        <v>217</v>
      </c>
      <c r="G121" s="172" t="s">
        <v>334</v>
      </c>
      <c r="H121" s="172" t="s">
        <v>404</v>
      </c>
      <c r="I121" s="172"/>
      <c r="J121" t="str">
        <f t="shared" si="18"/>
        <v>10153530403</v>
      </c>
      <c r="K121" t="s">
        <v>351</v>
      </c>
      <c r="L121" s="173">
        <f>+_xlfn.XLOOKUP(K121,eSIGEF!I:I,eSIGEF!G:G,0)</f>
        <v>1500</v>
      </c>
      <c r="O121" s="181">
        <f t="shared" si="20"/>
        <v>1500</v>
      </c>
    </row>
    <row r="122" spans="1:15" x14ac:dyDescent="0.3">
      <c r="A122" t="s">
        <v>382</v>
      </c>
      <c r="B122" s="172" t="s">
        <v>384</v>
      </c>
      <c r="C122" t="s">
        <v>72</v>
      </c>
      <c r="D122" s="172" t="s">
        <v>334</v>
      </c>
      <c r="E122" s="172" t="s">
        <v>217</v>
      </c>
      <c r="G122" s="172" t="s">
        <v>334</v>
      </c>
      <c r="H122" s="172" t="s">
        <v>405</v>
      </c>
      <c r="I122" s="172"/>
      <c r="J122" t="str">
        <f t="shared" si="18"/>
        <v>10153530502</v>
      </c>
      <c r="K122" t="s">
        <v>352</v>
      </c>
      <c r="L122" s="173">
        <f>+_xlfn.XLOOKUP(K122,eSIGEF!I:I,eSIGEF!G:G,0)</f>
        <v>3000</v>
      </c>
      <c r="O122" s="181">
        <f t="shared" si="20"/>
        <v>3000</v>
      </c>
    </row>
    <row r="123" spans="1:15" x14ac:dyDescent="0.3">
      <c r="A123" t="s">
        <v>382</v>
      </c>
      <c r="B123" s="172" t="s">
        <v>384</v>
      </c>
      <c r="C123" t="s">
        <v>72</v>
      </c>
      <c r="D123" s="172" t="s">
        <v>334</v>
      </c>
      <c r="E123" s="172" t="s">
        <v>217</v>
      </c>
      <c r="G123" s="172" t="s">
        <v>334</v>
      </c>
      <c r="H123" s="172" t="s">
        <v>406</v>
      </c>
      <c r="I123" s="172"/>
      <c r="J123" t="str">
        <f t="shared" si="18"/>
        <v>10153530601</v>
      </c>
      <c r="K123" t="s">
        <v>353</v>
      </c>
      <c r="L123" s="173">
        <f>+_xlfn.XLOOKUP(K123,eSIGEF!I:I,eSIGEF!G:G,0)</f>
        <v>3000</v>
      </c>
      <c r="O123" s="181">
        <f t="shared" si="20"/>
        <v>3000</v>
      </c>
    </row>
    <row r="124" spans="1:15" x14ac:dyDescent="0.3">
      <c r="A124" t="s">
        <v>382</v>
      </c>
      <c r="B124" s="172" t="s">
        <v>384</v>
      </c>
      <c r="C124" t="s">
        <v>72</v>
      </c>
      <c r="D124" s="172" t="s">
        <v>334</v>
      </c>
      <c r="E124" s="172" t="s">
        <v>217</v>
      </c>
      <c r="G124" s="172" t="s">
        <v>334</v>
      </c>
      <c r="H124" s="172" t="s">
        <v>407</v>
      </c>
      <c r="I124" s="172"/>
      <c r="J124" t="str">
        <f t="shared" si="18"/>
        <v>10153530612</v>
      </c>
      <c r="K124" t="s">
        <v>354</v>
      </c>
      <c r="L124" s="173">
        <f>+_xlfn.XLOOKUP(K124,eSIGEF!I:I,eSIGEF!G:G,0)</f>
        <v>3000</v>
      </c>
      <c r="O124" s="181">
        <f t="shared" si="20"/>
        <v>3000</v>
      </c>
    </row>
    <row r="125" spans="1:15" x14ac:dyDescent="0.3">
      <c r="A125" t="s">
        <v>382</v>
      </c>
      <c r="B125" s="172" t="s">
        <v>396</v>
      </c>
      <c r="C125" t="s">
        <v>88</v>
      </c>
      <c r="D125" s="172" t="s">
        <v>335</v>
      </c>
      <c r="E125" s="172" t="s">
        <v>217</v>
      </c>
      <c r="G125" s="172" t="s">
        <v>334</v>
      </c>
      <c r="H125" s="172" t="s">
        <v>407</v>
      </c>
      <c r="I125" s="172"/>
      <c r="J125" t="str">
        <f t="shared" si="18"/>
        <v>28253530612</v>
      </c>
      <c r="K125" t="s">
        <v>355</v>
      </c>
      <c r="L125" s="173">
        <f>+_xlfn.XLOOKUP(K125,eSIGEF!I:I,eSIGEF!G:G,0)</f>
        <v>13010</v>
      </c>
      <c r="O125" s="181">
        <f t="shared" si="20"/>
        <v>13010</v>
      </c>
    </row>
    <row r="126" spans="1:15" x14ac:dyDescent="0.3">
      <c r="A126" t="s">
        <v>382</v>
      </c>
      <c r="B126" s="172" t="s">
        <v>384</v>
      </c>
      <c r="C126" t="s">
        <v>72</v>
      </c>
      <c r="D126" s="172" t="s">
        <v>334</v>
      </c>
      <c r="E126" s="172" t="s">
        <v>217</v>
      </c>
      <c r="G126" s="172" t="s">
        <v>334</v>
      </c>
      <c r="H126" s="172" t="s">
        <v>408</v>
      </c>
      <c r="I126" s="172"/>
      <c r="J126" t="str">
        <f t="shared" si="18"/>
        <v>10153530702</v>
      </c>
      <c r="K126" t="s">
        <v>356</v>
      </c>
      <c r="L126" s="173">
        <f>+_xlfn.XLOOKUP(K126,eSIGEF!I:I,eSIGEF!G:G,0)</f>
        <v>16500</v>
      </c>
      <c r="O126" s="181">
        <f t="shared" si="20"/>
        <v>16500</v>
      </c>
    </row>
    <row r="127" spans="1:15" x14ac:dyDescent="0.3">
      <c r="A127" t="s">
        <v>382</v>
      </c>
      <c r="B127" s="172" t="s">
        <v>384</v>
      </c>
      <c r="C127" t="s">
        <v>72</v>
      </c>
      <c r="D127" s="172" t="s">
        <v>334</v>
      </c>
      <c r="E127" s="172" t="s">
        <v>217</v>
      </c>
      <c r="G127" s="172" t="s">
        <v>334</v>
      </c>
      <c r="H127" s="172" t="s">
        <v>409</v>
      </c>
      <c r="I127" s="172"/>
      <c r="J127" t="str">
        <f t="shared" si="18"/>
        <v>10153530704</v>
      </c>
      <c r="K127" t="s">
        <v>357</v>
      </c>
      <c r="L127" s="173">
        <f>+_xlfn.XLOOKUP(K127,eSIGEF!I:I,eSIGEF!G:G,0)</f>
        <v>8800</v>
      </c>
      <c r="O127" s="181">
        <f t="shared" si="20"/>
        <v>8800</v>
      </c>
    </row>
    <row r="128" spans="1:15" x14ac:dyDescent="0.3">
      <c r="A128" t="s">
        <v>382</v>
      </c>
      <c r="B128" s="172" t="s">
        <v>384</v>
      </c>
      <c r="C128" t="s">
        <v>72</v>
      </c>
      <c r="D128" s="172" t="s">
        <v>334</v>
      </c>
      <c r="E128" s="172" t="s">
        <v>217</v>
      </c>
      <c r="G128" s="172" t="s">
        <v>334</v>
      </c>
      <c r="H128" s="172" t="s">
        <v>410</v>
      </c>
      <c r="I128" s="172"/>
      <c r="J128" t="str">
        <f t="shared" si="18"/>
        <v>10153530801</v>
      </c>
      <c r="K128" t="s">
        <v>358</v>
      </c>
      <c r="L128" s="173">
        <f>+_xlfn.XLOOKUP(K128,eSIGEF!I:I,eSIGEF!G:G,0)</f>
        <v>1000</v>
      </c>
      <c r="O128" s="181">
        <f t="shared" si="20"/>
        <v>1000</v>
      </c>
    </row>
    <row r="129" spans="1:15" x14ac:dyDescent="0.3">
      <c r="A129" t="s">
        <v>382</v>
      </c>
      <c r="B129" s="172" t="s">
        <v>384</v>
      </c>
      <c r="C129" t="s">
        <v>88</v>
      </c>
      <c r="D129" s="172" t="s">
        <v>335</v>
      </c>
      <c r="E129" s="172" t="s">
        <v>217</v>
      </c>
      <c r="G129" s="172" t="s">
        <v>334</v>
      </c>
      <c r="H129" s="172" t="s">
        <v>410</v>
      </c>
      <c r="I129" s="172"/>
      <c r="J129" t="str">
        <f t="shared" si="18"/>
        <v>18253530801</v>
      </c>
      <c r="K129" t="s">
        <v>359</v>
      </c>
      <c r="L129" s="173">
        <f>+_xlfn.XLOOKUP(K129,eSIGEF!I:I,eSIGEF!G:G,0)</f>
        <v>1200</v>
      </c>
      <c r="O129" s="181">
        <f t="shared" si="20"/>
        <v>1200</v>
      </c>
    </row>
    <row r="130" spans="1:15" x14ac:dyDescent="0.3">
      <c r="A130" t="s">
        <v>382</v>
      </c>
      <c r="B130" s="172" t="s">
        <v>384</v>
      </c>
      <c r="C130" t="s">
        <v>72</v>
      </c>
      <c r="D130" s="172" t="s">
        <v>334</v>
      </c>
      <c r="E130" s="172" t="s">
        <v>217</v>
      </c>
      <c r="G130" s="172" t="s">
        <v>334</v>
      </c>
      <c r="H130" s="172" t="s">
        <v>411</v>
      </c>
      <c r="I130" s="172"/>
      <c r="J130" t="str">
        <f t="shared" si="18"/>
        <v>10153530805</v>
      </c>
      <c r="K130" t="s">
        <v>360</v>
      </c>
      <c r="L130" s="173">
        <f>+_xlfn.XLOOKUP(K130,eSIGEF!I:I,eSIGEF!G:G,0)</f>
        <v>2000</v>
      </c>
      <c r="O130" s="181">
        <f t="shared" si="20"/>
        <v>2000</v>
      </c>
    </row>
    <row r="131" spans="1:15" x14ac:dyDescent="0.3">
      <c r="A131" t="s">
        <v>382</v>
      </c>
      <c r="B131" s="172" t="s">
        <v>384</v>
      </c>
      <c r="C131" t="s">
        <v>140</v>
      </c>
      <c r="D131" s="172" t="s">
        <v>336</v>
      </c>
      <c r="E131" s="172" t="s">
        <v>217</v>
      </c>
      <c r="G131" s="172" t="s">
        <v>461</v>
      </c>
      <c r="H131" s="172" t="s">
        <v>412</v>
      </c>
      <c r="I131" s="172"/>
      <c r="J131" t="str">
        <f t="shared" ref="J131:J140" si="21">+CONCATENATE(B131,D131,E131,H131)</f>
        <v>18353530807</v>
      </c>
      <c r="K131" t="s">
        <v>361</v>
      </c>
      <c r="L131" s="173">
        <f>+_xlfn.XLOOKUP(K131,eSIGEF!I:I,eSIGEF!G:G,0)</f>
        <v>1500</v>
      </c>
      <c r="O131" s="181">
        <f t="shared" si="20"/>
        <v>1500</v>
      </c>
    </row>
    <row r="132" spans="1:15" x14ac:dyDescent="0.3">
      <c r="A132" t="s">
        <v>382</v>
      </c>
      <c r="B132" s="172" t="s">
        <v>396</v>
      </c>
      <c r="C132" t="s">
        <v>140</v>
      </c>
      <c r="D132" s="172" t="s">
        <v>336</v>
      </c>
      <c r="E132" s="172" t="s">
        <v>217</v>
      </c>
      <c r="G132" s="172" t="s">
        <v>461</v>
      </c>
      <c r="H132" s="172" t="s">
        <v>412</v>
      </c>
      <c r="I132" s="172"/>
      <c r="J132" t="str">
        <f t="shared" si="21"/>
        <v>28353530807</v>
      </c>
      <c r="K132" t="s">
        <v>362</v>
      </c>
      <c r="L132" s="173">
        <f>+_xlfn.XLOOKUP(K132,eSIGEF!I:I,eSIGEF!G:G,0)</f>
        <v>10000</v>
      </c>
      <c r="O132" s="181">
        <f t="shared" si="20"/>
        <v>10000</v>
      </c>
    </row>
    <row r="133" spans="1:15" x14ac:dyDescent="0.3">
      <c r="A133" t="s">
        <v>382</v>
      </c>
      <c r="B133" s="172" t="s">
        <v>384</v>
      </c>
      <c r="C133" t="s">
        <v>72</v>
      </c>
      <c r="D133" s="172" t="s">
        <v>334</v>
      </c>
      <c r="E133" s="172" t="s">
        <v>217</v>
      </c>
      <c r="G133" s="172" t="s">
        <v>334</v>
      </c>
      <c r="H133" s="172" t="s">
        <v>413</v>
      </c>
      <c r="I133" s="172"/>
      <c r="J133" t="str">
        <f t="shared" si="21"/>
        <v>10153530809</v>
      </c>
      <c r="K133" t="s">
        <v>363</v>
      </c>
      <c r="L133" s="173">
        <f>+_xlfn.XLOOKUP(K133,eSIGEF!I:I,eSIGEF!G:G,0)</f>
        <v>1993.06</v>
      </c>
      <c r="O133" s="181">
        <f t="shared" si="20"/>
        <v>1993.06</v>
      </c>
    </row>
    <row r="134" spans="1:15" x14ac:dyDescent="0.3">
      <c r="A134" t="s">
        <v>382</v>
      </c>
      <c r="B134" s="172" t="s">
        <v>384</v>
      </c>
      <c r="C134" t="s">
        <v>72</v>
      </c>
      <c r="D134" s="172" t="s">
        <v>334</v>
      </c>
      <c r="E134" s="172" t="s">
        <v>217</v>
      </c>
      <c r="G134" s="172" t="s">
        <v>334</v>
      </c>
      <c r="H134" s="172" t="s">
        <v>414</v>
      </c>
      <c r="I134" s="172"/>
      <c r="J134" t="str">
        <f t="shared" si="21"/>
        <v>10153530811</v>
      </c>
      <c r="K134" t="s">
        <v>364</v>
      </c>
      <c r="L134" s="173">
        <f>+_xlfn.XLOOKUP(K134,eSIGEF!I:I,eSIGEF!G:G,0)</f>
        <v>1000</v>
      </c>
      <c r="O134" s="181">
        <f t="shared" si="20"/>
        <v>1000</v>
      </c>
    </row>
    <row r="135" spans="1:15" x14ac:dyDescent="0.3">
      <c r="A135" t="s">
        <v>382</v>
      </c>
      <c r="B135" s="172" t="s">
        <v>384</v>
      </c>
      <c r="C135" t="s">
        <v>72</v>
      </c>
      <c r="D135" s="172" t="s">
        <v>334</v>
      </c>
      <c r="E135" s="172" t="s">
        <v>217</v>
      </c>
      <c r="G135" s="172" t="s">
        <v>334</v>
      </c>
      <c r="H135" s="172" t="s">
        <v>415</v>
      </c>
      <c r="I135" s="172"/>
      <c r="J135" t="str">
        <f t="shared" si="21"/>
        <v>10153530813</v>
      </c>
      <c r="K135" t="s">
        <v>365</v>
      </c>
      <c r="L135" s="173">
        <f>+_xlfn.XLOOKUP(K135,eSIGEF!I:I,eSIGEF!G:G,0)</f>
        <v>2000</v>
      </c>
      <c r="O135" s="181">
        <f t="shared" si="20"/>
        <v>2000</v>
      </c>
    </row>
    <row r="136" spans="1:15" x14ac:dyDescent="0.3">
      <c r="A136" t="s">
        <v>382</v>
      </c>
      <c r="B136" s="172" t="s">
        <v>384</v>
      </c>
      <c r="C136" t="s">
        <v>72</v>
      </c>
      <c r="D136" s="172" t="s">
        <v>334</v>
      </c>
      <c r="E136" s="172" t="s">
        <v>217</v>
      </c>
      <c r="G136" s="172" t="s">
        <v>334</v>
      </c>
      <c r="H136" s="172" t="s">
        <v>416</v>
      </c>
      <c r="I136" s="172"/>
      <c r="J136" t="str">
        <f t="shared" si="21"/>
        <v>10153530826</v>
      </c>
      <c r="K136" t="s">
        <v>366</v>
      </c>
      <c r="L136" s="173">
        <f>+_xlfn.XLOOKUP(K136,eSIGEF!I:I,eSIGEF!G:G,0)</f>
        <v>2500</v>
      </c>
      <c r="O136" s="181">
        <f t="shared" si="20"/>
        <v>2500</v>
      </c>
    </row>
    <row r="137" spans="1:15" x14ac:dyDescent="0.3">
      <c r="A137" t="s">
        <v>382</v>
      </c>
      <c r="B137" s="172" t="s">
        <v>384</v>
      </c>
      <c r="C137" t="s">
        <v>140</v>
      </c>
      <c r="D137" s="172" t="s">
        <v>336</v>
      </c>
      <c r="E137" s="172" t="s">
        <v>217</v>
      </c>
      <c r="G137" s="172" t="s">
        <v>461</v>
      </c>
      <c r="H137" s="172" t="s">
        <v>417</v>
      </c>
      <c r="I137" s="172"/>
      <c r="J137" t="str">
        <f t="shared" si="21"/>
        <v>18353530829</v>
      </c>
      <c r="K137" t="s">
        <v>367</v>
      </c>
      <c r="L137" s="173">
        <f>+_xlfn.XLOOKUP(K137,eSIGEF!I:I,eSIGEF!G:G,0)</f>
        <v>1500</v>
      </c>
      <c r="O137" s="181">
        <f t="shared" si="20"/>
        <v>1500</v>
      </c>
    </row>
    <row r="138" spans="1:15" x14ac:dyDescent="0.3">
      <c r="A138" t="s">
        <v>382</v>
      </c>
      <c r="B138" s="172" t="s">
        <v>384</v>
      </c>
      <c r="C138" t="s">
        <v>88</v>
      </c>
      <c r="D138" s="172" t="s">
        <v>335</v>
      </c>
      <c r="E138" s="172" t="s">
        <v>217</v>
      </c>
      <c r="G138" s="172" t="s">
        <v>334</v>
      </c>
      <c r="H138" s="172" t="s">
        <v>418</v>
      </c>
      <c r="I138" s="172"/>
      <c r="J138" t="str">
        <f t="shared" si="21"/>
        <v>18253531403</v>
      </c>
      <c r="K138" t="s">
        <v>368</v>
      </c>
      <c r="L138" s="173">
        <f>+_xlfn.XLOOKUP(K138,eSIGEF!I:I,eSIGEF!G:G,0)</f>
        <v>100</v>
      </c>
      <c r="O138" s="181">
        <f t="shared" si="20"/>
        <v>100</v>
      </c>
    </row>
    <row r="139" spans="1:15" x14ac:dyDescent="0.3">
      <c r="A139" t="s">
        <v>382</v>
      </c>
      <c r="B139" s="172" t="s">
        <v>384</v>
      </c>
      <c r="C139" t="s">
        <v>88</v>
      </c>
      <c r="D139" s="172" t="s">
        <v>335</v>
      </c>
      <c r="E139" s="172" t="s">
        <v>217</v>
      </c>
      <c r="G139" s="172" t="s">
        <v>334</v>
      </c>
      <c r="H139" s="172" t="s">
        <v>419</v>
      </c>
      <c r="I139" s="172"/>
      <c r="J139" t="str">
        <f t="shared" si="21"/>
        <v>18253531408</v>
      </c>
      <c r="K139" t="s">
        <v>369</v>
      </c>
      <c r="L139" s="173">
        <f>+_xlfn.XLOOKUP(K139,eSIGEF!I:I,eSIGEF!G:G,0)</f>
        <v>2500</v>
      </c>
      <c r="O139" s="181">
        <f t="shared" si="20"/>
        <v>2500</v>
      </c>
    </row>
    <row r="140" spans="1:15" x14ac:dyDescent="0.3">
      <c r="A140" t="s">
        <v>382</v>
      </c>
      <c r="B140" s="172" t="s">
        <v>384</v>
      </c>
      <c r="C140" t="s">
        <v>72</v>
      </c>
      <c r="D140" s="172" t="s">
        <v>334</v>
      </c>
      <c r="E140" s="172" t="s">
        <v>264</v>
      </c>
      <c r="G140" s="172" t="s">
        <v>334</v>
      </c>
      <c r="H140" s="172" t="s">
        <v>420</v>
      </c>
      <c r="I140" s="172"/>
      <c r="J140" t="str">
        <f t="shared" si="21"/>
        <v>10157570206</v>
      </c>
      <c r="K140" t="s">
        <v>370</v>
      </c>
      <c r="L140" s="173">
        <f>+_xlfn.XLOOKUP(K140,eSIGEF!I:I,eSIGEF!G:G,0)</f>
        <v>1300</v>
      </c>
      <c r="O140" s="181">
        <f t="shared" si="20"/>
        <v>1300</v>
      </c>
    </row>
    <row r="141" spans="1:15" x14ac:dyDescent="0.3">
      <c r="O141" s="173"/>
    </row>
  </sheetData>
  <autoFilter ref="A2:P140" xr:uid="{15675550-D2A6-4077-91AB-6BD39D94FE72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951A9-06E1-46E1-85F6-5C6FE3307051}">
  <dimension ref="A3:C18"/>
  <sheetViews>
    <sheetView workbookViewId="0">
      <selection activeCell="B10" sqref="B10"/>
    </sheetView>
  </sheetViews>
  <sheetFormatPr baseColWidth="10" defaultRowHeight="14.4" x14ac:dyDescent="0.3"/>
  <cols>
    <col min="1" max="1" width="57.6640625" bestFit="1" customWidth="1"/>
    <col min="2" max="2" width="23" bestFit="1" customWidth="1"/>
  </cols>
  <sheetData>
    <row r="3" spans="1:3" x14ac:dyDescent="0.3">
      <c r="A3" s="114" t="s">
        <v>261</v>
      </c>
      <c r="B3" t="s">
        <v>289</v>
      </c>
      <c r="C3" t="s">
        <v>273</v>
      </c>
    </row>
    <row r="4" spans="1:3" x14ac:dyDescent="0.3">
      <c r="A4" s="115" t="s">
        <v>75</v>
      </c>
      <c r="B4" s="116">
        <v>234184.82</v>
      </c>
      <c r="C4" s="118" t="e">
        <f>GETPIVOTDATA("PRESUPUESTO PRIORIZADO",$A$3,"UNIDAD RESPONSABLE N2","Dirección Administrativa")/$B$18*100/100</f>
        <v>#REF!</v>
      </c>
    </row>
    <row r="5" spans="1:3" x14ac:dyDescent="0.3">
      <c r="A5" s="115" t="s">
        <v>213</v>
      </c>
      <c r="B5" s="116">
        <v>42853</v>
      </c>
      <c r="C5" s="118" t="e">
        <f>GETPIVOTDATA("PRESUPUESTO PRIORIZADO",$A$3,"UNIDAD RESPONSABLE N2","Dirección de Bibliotecas y Centros de Documentación")/B18*100/100</f>
        <v>#REF!</v>
      </c>
    </row>
    <row r="6" spans="1:3" x14ac:dyDescent="0.3">
      <c r="A6" s="115" t="s">
        <v>201</v>
      </c>
      <c r="B6" s="116">
        <v>190400.14</v>
      </c>
      <c r="C6" s="118" t="e">
        <f>GETPIVOTDATA("PRESUPUESTO PRIORIZADO",$A$3,"UNIDAD RESPONSABLE N2","Dirección de Bienestar Universitario Intercultural y Comunitario")/B$18*100/100</f>
        <v>#REF!</v>
      </c>
    </row>
    <row r="7" spans="1:3" x14ac:dyDescent="0.3">
      <c r="A7" s="115" t="s">
        <v>185</v>
      </c>
      <c r="B7" s="116">
        <v>31618.54</v>
      </c>
      <c r="C7" s="118" t="e">
        <f>GETPIVOTDATA("PRESUPUESTO PRIORIZADO",$A$3,"UNIDAD RESPONSABLE N2","Dirección de Comunicación")/B18*100/100</f>
        <v>#REF!</v>
      </c>
    </row>
    <row r="8" spans="1:3" x14ac:dyDescent="0.3">
      <c r="A8" s="115" t="s">
        <v>138</v>
      </c>
      <c r="B8" s="116">
        <v>126751.8</v>
      </c>
      <c r="C8" s="118" t="e">
        <f>GETPIVOTDATA("PRESUPUESTO PRIORIZADO",$A$3,"UNIDAD RESPONSABLE N2","Dirección de Tecnologías de la Información y Comunicación")/B18*100/100</f>
        <v>#REF!</v>
      </c>
    </row>
    <row r="9" spans="1:3" x14ac:dyDescent="0.3">
      <c r="A9" s="115" t="s">
        <v>225</v>
      </c>
      <c r="B9" s="116">
        <v>11239</v>
      </c>
      <c r="C9" s="118" t="e">
        <f>GETPIVOTDATA("PRESUPUESTO PRIORIZADO",$A$3,"UNIDAD RESPONSABLE N2","Dirección de Vinculación con la Sociedad")/B18*100/100</f>
        <v>#REF!</v>
      </c>
    </row>
    <row r="10" spans="1:3" x14ac:dyDescent="0.3">
      <c r="A10" s="115" t="s">
        <v>254</v>
      </c>
      <c r="B10" s="116">
        <v>13600</v>
      </c>
      <c r="C10" s="118" t="e">
        <f>GETPIVOTDATA("PRESUPUESTO PRIORIZADO",$A$3,"UNIDAD RESPONSABLE N2","Dirección Editorial y de Publicaciones")/B18*100/100</f>
        <v>#REF!</v>
      </c>
    </row>
    <row r="11" spans="1:3" x14ac:dyDescent="0.3">
      <c r="A11" s="115" t="s">
        <v>153</v>
      </c>
      <c r="B11" s="116">
        <v>3000</v>
      </c>
      <c r="C11" s="118" t="e">
        <f>GETPIVOTDATA("PRESUPUESTO PRIORIZADO",$A$3,"UNIDAD RESPONSABLE N2","Dirección Financiera")/B18*100/100</f>
        <v>#REF!</v>
      </c>
    </row>
    <row r="12" spans="1:3" x14ac:dyDescent="0.3">
      <c r="A12" s="115" t="s">
        <v>239</v>
      </c>
      <c r="B12" s="116">
        <v>72049.7</v>
      </c>
      <c r="C12" s="118" t="e">
        <f>GETPIVOTDATA("PRESUPUESTO PRIORIZADO",$A$3,"UNIDAD RESPONSABLE N2","Dirección General de Investigación ")/B18*100/100</f>
        <v>#REF!</v>
      </c>
    </row>
    <row r="13" spans="1:3" x14ac:dyDescent="0.3">
      <c r="A13" s="115" t="s">
        <v>159</v>
      </c>
      <c r="B13" s="116">
        <v>2918027.5986399995</v>
      </c>
      <c r="C13" s="118" t="e">
        <f>GETPIVOTDATA("PRESUPUESTO PRIORIZADO",$A$3,"UNIDAD RESPONSABLE N2","Dirección Talento Humano")/B18*100/100</f>
        <v>#REF!</v>
      </c>
    </row>
    <row r="14" spans="1:3" x14ac:dyDescent="0.3">
      <c r="A14" s="115" t="s">
        <v>234</v>
      </c>
      <c r="B14" s="116">
        <v>750</v>
      </c>
      <c r="C14" s="118" t="e">
        <f>GETPIVOTDATA("PRESUPUESTO PRIORIZADO",$A$3,"UNIDAD RESPONSABLE N2","Instituto de Biodiversidad")/B18*100/100</f>
        <v>#REF!</v>
      </c>
    </row>
    <row r="15" spans="1:3" x14ac:dyDescent="0.3">
      <c r="A15" s="115" t="s">
        <v>194</v>
      </c>
      <c r="B15" s="116">
        <v>440</v>
      </c>
      <c r="C15" s="118" t="e">
        <f>GETPIVOTDATA("PRESUPUESTO PRIORIZADO",$A$3,"UNIDAD RESPONSABLE N2","Procuraduría")/B18*100/100</f>
        <v>#REF!</v>
      </c>
    </row>
    <row r="16" spans="1:3" x14ac:dyDescent="0.3">
      <c r="A16" s="115" t="s">
        <v>262</v>
      </c>
      <c r="B16" s="116">
        <v>3644914.5986399995</v>
      </c>
      <c r="C16" s="119" t="e">
        <f>SUM(C4:C15)</f>
        <v>#REF!</v>
      </c>
    </row>
    <row r="18" spans="1:2" x14ac:dyDescent="0.3">
      <c r="A18" s="115" t="s">
        <v>274</v>
      </c>
      <c r="B18" s="116">
        <v>3644914.6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5FF2-BD36-42E5-A69E-59C9446AA62E}">
  <sheetPr>
    <pageSetUpPr fitToPage="1"/>
  </sheetPr>
  <dimension ref="A1:AE109"/>
  <sheetViews>
    <sheetView topLeftCell="E1" zoomScale="70" zoomScaleNormal="70" workbookViewId="0">
      <selection activeCell="E100" sqref="E100"/>
    </sheetView>
  </sheetViews>
  <sheetFormatPr baseColWidth="10" defaultRowHeight="14.4" x14ac:dyDescent="0.3"/>
  <cols>
    <col min="1" max="1" width="25.6640625" customWidth="1"/>
    <col min="2" max="2" width="14.33203125" customWidth="1"/>
    <col min="3" max="3" width="30.6640625" customWidth="1"/>
    <col min="4" max="4" width="32.88671875" bestFit="1" customWidth="1"/>
    <col min="5" max="5" width="30.6640625" bestFit="1" customWidth="1"/>
    <col min="7" max="7" width="12" bestFit="1" customWidth="1"/>
    <col min="9" max="9" width="11.44140625" customWidth="1"/>
    <col min="13" max="13" width="11" bestFit="1" customWidth="1"/>
    <col min="14" max="14" width="27.109375" bestFit="1" customWidth="1"/>
    <col min="16" max="16" width="16.44140625" customWidth="1"/>
    <col min="19" max="19" width="16" customWidth="1"/>
    <col min="20" max="20" width="14.6640625" customWidth="1"/>
    <col min="22" max="22" width="17.6640625" customWidth="1"/>
    <col min="23" max="23" width="15.109375" customWidth="1"/>
    <col min="24" max="24" width="12" bestFit="1" customWidth="1"/>
    <col min="26" max="26" width="14.88671875" customWidth="1"/>
    <col min="27" max="27" width="14" customWidth="1"/>
    <col min="30" max="30" width="14.109375" customWidth="1"/>
    <col min="31" max="31" width="12.6640625" bestFit="1" customWidth="1"/>
  </cols>
  <sheetData>
    <row r="1" spans="1:20" x14ac:dyDescent="0.3">
      <c r="P1" s="154" t="s">
        <v>314</v>
      </c>
    </row>
    <row r="2" spans="1:20" x14ac:dyDescent="0.3">
      <c r="A2" t="s">
        <v>304</v>
      </c>
      <c r="I2" t="s">
        <v>303</v>
      </c>
      <c r="P2" t="s">
        <v>311</v>
      </c>
    </row>
    <row r="3" spans="1:20" ht="41.4" x14ac:dyDescent="0.3">
      <c r="A3" s="114" t="s">
        <v>49</v>
      </c>
      <c r="B3" s="114" t="s">
        <v>38</v>
      </c>
      <c r="C3" s="114" t="s">
        <v>45</v>
      </c>
      <c r="D3" s="114" t="s">
        <v>46</v>
      </c>
      <c r="E3" t="s">
        <v>289</v>
      </c>
      <c r="I3" s="114" t="s">
        <v>308</v>
      </c>
      <c r="J3" s="114" t="s">
        <v>294</v>
      </c>
      <c r="K3" s="114" t="s">
        <v>49</v>
      </c>
      <c r="L3" s="114" t="s">
        <v>45</v>
      </c>
      <c r="M3" s="114" t="s">
        <v>295</v>
      </c>
      <c r="N3" t="s">
        <v>296</v>
      </c>
      <c r="P3" s="143" t="s">
        <v>38</v>
      </c>
      <c r="Q3" s="143" t="s">
        <v>305</v>
      </c>
      <c r="R3" s="143" t="s">
        <v>49</v>
      </c>
      <c r="S3" s="143" t="s">
        <v>306</v>
      </c>
      <c r="T3" s="143" t="s">
        <v>307</v>
      </c>
    </row>
    <row r="4" spans="1:20" ht="28.8" x14ac:dyDescent="0.3">
      <c r="A4" s="117">
        <v>1</v>
      </c>
      <c r="B4" t="s">
        <v>72</v>
      </c>
      <c r="C4" t="s">
        <v>263</v>
      </c>
      <c r="D4">
        <v>510105</v>
      </c>
      <c r="E4" s="116">
        <v>101808</v>
      </c>
      <c r="I4">
        <v>1</v>
      </c>
      <c r="J4" t="s">
        <v>297</v>
      </c>
      <c r="K4">
        <v>1</v>
      </c>
      <c r="L4">
        <v>530000</v>
      </c>
      <c r="M4">
        <v>530101</v>
      </c>
      <c r="N4" s="116">
        <v>3750</v>
      </c>
      <c r="P4" s="153" t="s">
        <v>88</v>
      </c>
      <c r="Q4" s="149">
        <v>510518</v>
      </c>
      <c r="R4" s="145" t="s">
        <v>310</v>
      </c>
      <c r="S4" s="146">
        <f>SUM(T5:T17)</f>
        <v>326275.42504</v>
      </c>
      <c r="T4" s="144"/>
    </row>
    <row r="5" spans="1:20" x14ac:dyDescent="0.3">
      <c r="A5" s="117">
        <v>1</v>
      </c>
      <c r="B5" t="s">
        <v>72</v>
      </c>
      <c r="C5" t="s">
        <v>263</v>
      </c>
      <c r="D5">
        <v>510106</v>
      </c>
      <c r="E5" s="116">
        <v>26281.3</v>
      </c>
      <c r="I5">
        <v>1</v>
      </c>
      <c r="J5" t="s">
        <v>297</v>
      </c>
      <c r="K5">
        <v>1</v>
      </c>
      <c r="L5">
        <v>530000</v>
      </c>
      <c r="M5">
        <v>530104</v>
      </c>
      <c r="N5" s="116">
        <v>2600</v>
      </c>
      <c r="P5" s="275" t="s">
        <v>72</v>
      </c>
      <c r="Q5" s="144">
        <v>510105</v>
      </c>
      <c r="R5" s="145" t="s">
        <v>310</v>
      </c>
      <c r="S5" s="144"/>
      <c r="T5" s="146">
        <v>101808</v>
      </c>
    </row>
    <row r="6" spans="1:20" x14ac:dyDescent="0.3">
      <c r="A6" s="117">
        <v>1</v>
      </c>
      <c r="B6" t="s">
        <v>72</v>
      </c>
      <c r="C6" t="s">
        <v>263</v>
      </c>
      <c r="D6">
        <v>510108</v>
      </c>
      <c r="E6" s="116">
        <v>57816</v>
      </c>
      <c r="I6">
        <v>1</v>
      </c>
      <c r="J6" t="s">
        <v>297</v>
      </c>
      <c r="K6">
        <v>1</v>
      </c>
      <c r="L6">
        <v>530000</v>
      </c>
      <c r="M6">
        <v>530105</v>
      </c>
      <c r="N6" s="116">
        <v>11875</v>
      </c>
      <c r="P6" s="276"/>
      <c r="Q6" s="144">
        <v>510106</v>
      </c>
      <c r="R6" s="145" t="s">
        <v>310</v>
      </c>
      <c r="S6" s="144"/>
      <c r="T6" s="146">
        <v>26281.3</v>
      </c>
    </row>
    <row r="7" spans="1:20" x14ac:dyDescent="0.3">
      <c r="A7" s="117">
        <v>1</v>
      </c>
      <c r="B7" t="s">
        <v>72</v>
      </c>
      <c r="C7" t="s">
        <v>263</v>
      </c>
      <c r="D7">
        <v>510203</v>
      </c>
      <c r="E7" s="116">
        <v>28318.726666666666</v>
      </c>
      <c r="I7">
        <v>1</v>
      </c>
      <c r="J7" t="s">
        <v>297</v>
      </c>
      <c r="K7">
        <v>1</v>
      </c>
      <c r="L7">
        <v>530000</v>
      </c>
      <c r="M7">
        <v>530203</v>
      </c>
      <c r="N7" s="116">
        <v>600</v>
      </c>
      <c r="P7" s="276"/>
      <c r="Q7" s="144">
        <v>510108</v>
      </c>
      <c r="R7" s="145" t="s">
        <v>310</v>
      </c>
      <c r="S7" s="144"/>
      <c r="T7" s="146">
        <v>57816</v>
      </c>
    </row>
    <row r="8" spans="1:20" x14ac:dyDescent="0.3">
      <c r="A8" s="117">
        <v>1</v>
      </c>
      <c r="B8" t="s">
        <v>72</v>
      </c>
      <c r="C8" t="s">
        <v>263</v>
      </c>
      <c r="D8">
        <v>510204</v>
      </c>
      <c r="E8" s="116">
        <v>8515.3333333333339</v>
      </c>
      <c r="I8">
        <v>1</v>
      </c>
      <c r="J8" t="s">
        <v>297</v>
      </c>
      <c r="K8">
        <v>1</v>
      </c>
      <c r="L8">
        <v>530000</v>
      </c>
      <c r="M8">
        <v>530204</v>
      </c>
      <c r="N8" s="116">
        <v>3700</v>
      </c>
      <c r="P8" s="276"/>
      <c r="Q8" s="144">
        <v>510203</v>
      </c>
      <c r="R8" s="145" t="s">
        <v>310</v>
      </c>
      <c r="S8" s="144"/>
      <c r="T8" s="146">
        <v>28318.726666666666</v>
      </c>
    </row>
    <row r="9" spans="1:20" x14ac:dyDescent="0.3">
      <c r="A9" s="117">
        <v>1</v>
      </c>
      <c r="B9" t="s">
        <v>72</v>
      </c>
      <c r="C9" t="s">
        <v>263</v>
      </c>
      <c r="D9">
        <v>510304</v>
      </c>
      <c r="E9" s="116">
        <v>400</v>
      </c>
      <c r="I9">
        <v>1</v>
      </c>
      <c r="J9" t="s">
        <v>297</v>
      </c>
      <c r="K9">
        <v>1</v>
      </c>
      <c r="L9">
        <v>530000</v>
      </c>
      <c r="M9">
        <v>530207</v>
      </c>
      <c r="N9" s="116">
        <v>2000</v>
      </c>
      <c r="P9" s="276"/>
      <c r="Q9" s="144">
        <v>510204</v>
      </c>
      <c r="R9" s="145" t="s">
        <v>310</v>
      </c>
      <c r="S9" s="144"/>
      <c r="T9" s="146">
        <v>8515.3333333333339</v>
      </c>
    </row>
    <row r="10" spans="1:20" x14ac:dyDescent="0.3">
      <c r="A10" s="117">
        <v>1</v>
      </c>
      <c r="B10" t="s">
        <v>72</v>
      </c>
      <c r="C10" t="s">
        <v>263</v>
      </c>
      <c r="D10">
        <v>510306</v>
      </c>
      <c r="E10" s="116">
        <v>1000</v>
      </c>
      <c r="I10">
        <v>1</v>
      </c>
      <c r="J10" t="s">
        <v>297</v>
      </c>
      <c r="K10">
        <v>1</v>
      </c>
      <c r="L10">
        <v>530000</v>
      </c>
      <c r="M10">
        <v>530208</v>
      </c>
      <c r="N10" s="116">
        <v>2500</v>
      </c>
      <c r="P10" s="276"/>
      <c r="Q10" s="144">
        <v>510304</v>
      </c>
      <c r="R10" s="145" t="s">
        <v>310</v>
      </c>
      <c r="S10" s="144"/>
      <c r="T10" s="146">
        <v>400</v>
      </c>
    </row>
    <row r="11" spans="1:20" x14ac:dyDescent="0.3">
      <c r="A11" s="117">
        <v>1</v>
      </c>
      <c r="B11" t="s">
        <v>72</v>
      </c>
      <c r="C11" t="s">
        <v>263</v>
      </c>
      <c r="D11">
        <v>510509</v>
      </c>
      <c r="E11" s="116">
        <v>1000</v>
      </c>
      <c r="I11">
        <v>1</v>
      </c>
      <c r="J11" t="s">
        <v>297</v>
      </c>
      <c r="K11">
        <v>1</v>
      </c>
      <c r="L11">
        <v>530000</v>
      </c>
      <c r="M11">
        <v>530209</v>
      </c>
      <c r="N11" s="116">
        <v>3200</v>
      </c>
      <c r="P11" s="276"/>
      <c r="Q11" s="144">
        <v>510306</v>
      </c>
      <c r="R11" s="145" t="s">
        <v>310</v>
      </c>
      <c r="S11" s="144"/>
      <c r="T11" s="146">
        <v>1000</v>
      </c>
    </row>
    <row r="12" spans="1:20" x14ac:dyDescent="0.3">
      <c r="A12" s="117">
        <v>1</v>
      </c>
      <c r="B12" t="s">
        <v>72</v>
      </c>
      <c r="C12" t="s">
        <v>263</v>
      </c>
      <c r="D12">
        <v>510510</v>
      </c>
      <c r="E12" s="116">
        <v>48276</v>
      </c>
      <c r="I12">
        <v>1</v>
      </c>
      <c r="J12" t="s">
        <v>297</v>
      </c>
      <c r="K12">
        <v>1</v>
      </c>
      <c r="L12">
        <v>530000</v>
      </c>
      <c r="M12">
        <v>530210</v>
      </c>
      <c r="N12" s="116">
        <v>2000</v>
      </c>
      <c r="P12" s="276"/>
      <c r="Q12" s="144">
        <v>510509</v>
      </c>
      <c r="R12" s="145" t="s">
        <v>310</v>
      </c>
      <c r="S12" s="144"/>
      <c r="T12" s="146">
        <v>1000</v>
      </c>
    </row>
    <row r="13" spans="1:20" x14ac:dyDescent="0.3">
      <c r="A13" s="117">
        <v>1</v>
      </c>
      <c r="B13" t="s">
        <v>72</v>
      </c>
      <c r="C13" t="s">
        <v>263</v>
      </c>
      <c r="D13">
        <v>510512</v>
      </c>
      <c r="E13" s="116">
        <v>350</v>
      </c>
      <c r="I13">
        <v>1</v>
      </c>
      <c r="J13" t="s">
        <v>297</v>
      </c>
      <c r="K13">
        <v>1</v>
      </c>
      <c r="L13">
        <v>530000</v>
      </c>
      <c r="M13">
        <v>530226</v>
      </c>
      <c r="N13" s="116">
        <v>2000</v>
      </c>
      <c r="P13" s="276"/>
      <c r="Q13" s="144">
        <v>510510</v>
      </c>
      <c r="R13" s="145" t="s">
        <v>310</v>
      </c>
      <c r="S13" s="144"/>
      <c r="T13" s="146">
        <v>48276</v>
      </c>
    </row>
    <row r="14" spans="1:20" x14ac:dyDescent="0.3">
      <c r="A14" s="117">
        <v>1</v>
      </c>
      <c r="B14" t="s">
        <v>72</v>
      </c>
      <c r="C14" t="s">
        <v>263</v>
      </c>
      <c r="D14">
        <v>510513</v>
      </c>
      <c r="E14" s="116">
        <v>350</v>
      </c>
      <c r="I14">
        <v>1</v>
      </c>
      <c r="J14" t="s">
        <v>297</v>
      </c>
      <c r="K14">
        <v>1</v>
      </c>
      <c r="L14">
        <v>530000</v>
      </c>
      <c r="M14">
        <v>530249</v>
      </c>
      <c r="N14" s="116">
        <v>1500</v>
      </c>
      <c r="P14" s="276"/>
      <c r="Q14" s="144">
        <v>510512</v>
      </c>
      <c r="R14" s="145" t="s">
        <v>310</v>
      </c>
      <c r="S14" s="144"/>
      <c r="T14" s="146">
        <v>350</v>
      </c>
    </row>
    <row r="15" spans="1:20" x14ac:dyDescent="0.3">
      <c r="A15" s="117">
        <v>1</v>
      </c>
      <c r="B15" t="s">
        <v>72</v>
      </c>
      <c r="C15" t="s">
        <v>263</v>
      </c>
      <c r="D15">
        <v>510601</v>
      </c>
      <c r="E15" s="116">
        <v>27625.08195</v>
      </c>
      <c r="I15">
        <v>1</v>
      </c>
      <c r="J15" t="s">
        <v>297</v>
      </c>
      <c r="K15">
        <v>1</v>
      </c>
      <c r="L15">
        <v>530000</v>
      </c>
      <c r="M15">
        <v>530255</v>
      </c>
      <c r="N15" s="116">
        <v>1500</v>
      </c>
      <c r="P15" s="276"/>
      <c r="Q15" s="144">
        <v>510513</v>
      </c>
      <c r="R15" s="145" t="s">
        <v>310</v>
      </c>
      <c r="S15" s="144"/>
      <c r="T15" s="146">
        <v>350</v>
      </c>
    </row>
    <row r="16" spans="1:20" x14ac:dyDescent="0.3">
      <c r="A16" s="117">
        <v>1</v>
      </c>
      <c r="B16" t="s">
        <v>72</v>
      </c>
      <c r="C16" t="s">
        <v>263</v>
      </c>
      <c r="D16">
        <v>510602</v>
      </c>
      <c r="E16" s="116">
        <v>24534.983090000002</v>
      </c>
      <c r="I16">
        <v>1</v>
      </c>
      <c r="J16" t="s">
        <v>297</v>
      </c>
      <c r="K16">
        <v>1</v>
      </c>
      <c r="L16">
        <v>530000</v>
      </c>
      <c r="M16">
        <v>530301</v>
      </c>
      <c r="N16" s="116">
        <v>1500</v>
      </c>
      <c r="P16" s="276"/>
      <c r="Q16" s="144">
        <v>510601</v>
      </c>
      <c r="R16" s="145" t="s">
        <v>310</v>
      </c>
      <c r="S16" s="144"/>
      <c r="T16" s="146">
        <v>27625.08195</v>
      </c>
    </row>
    <row r="17" spans="1:22" x14ac:dyDescent="0.3">
      <c r="A17" s="117">
        <v>1</v>
      </c>
      <c r="B17" t="s">
        <v>72</v>
      </c>
      <c r="C17" t="s">
        <v>217</v>
      </c>
      <c r="D17">
        <v>530101</v>
      </c>
      <c r="E17" s="116">
        <v>3681.82</v>
      </c>
      <c r="G17" s="150"/>
      <c r="I17">
        <v>1</v>
      </c>
      <c r="J17" t="s">
        <v>297</v>
      </c>
      <c r="K17">
        <v>1</v>
      </c>
      <c r="L17">
        <v>530000</v>
      </c>
      <c r="M17">
        <v>530302</v>
      </c>
      <c r="N17" s="116">
        <v>1500</v>
      </c>
      <c r="P17" s="277"/>
      <c r="Q17" s="144">
        <v>510602</v>
      </c>
      <c r="R17" s="145" t="s">
        <v>310</v>
      </c>
      <c r="S17" s="144"/>
      <c r="T17" s="146">
        <v>24534.983090000002</v>
      </c>
    </row>
    <row r="18" spans="1:22" x14ac:dyDescent="0.3">
      <c r="A18" s="117">
        <v>1</v>
      </c>
      <c r="B18" t="s">
        <v>72</v>
      </c>
      <c r="C18" t="s">
        <v>217</v>
      </c>
      <c r="D18">
        <v>530104</v>
      </c>
      <c r="E18" s="116">
        <v>6913.6</v>
      </c>
      <c r="I18">
        <v>1</v>
      </c>
      <c r="J18" t="s">
        <v>297</v>
      </c>
      <c r="K18">
        <v>1</v>
      </c>
      <c r="L18">
        <v>530000</v>
      </c>
      <c r="M18">
        <v>530303</v>
      </c>
      <c r="N18" s="116">
        <v>1500</v>
      </c>
      <c r="P18" s="144" t="s">
        <v>258</v>
      </c>
      <c r="Q18" s="144"/>
      <c r="R18" s="144"/>
      <c r="S18" s="146">
        <f>SUM(S4:S17)</f>
        <v>326275.42504</v>
      </c>
      <c r="T18" s="146">
        <f>SUM(T4:T17)</f>
        <v>326275.42504</v>
      </c>
    </row>
    <row r="19" spans="1:22" x14ac:dyDescent="0.3">
      <c r="A19" s="117">
        <v>1</v>
      </c>
      <c r="B19" t="s">
        <v>72</v>
      </c>
      <c r="C19" t="s">
        <v>217</v>
      </c>
      <c r="D19">
        <v>530105</v>
      </c>
      <c r="E19" s="116">
        <v>960</v>
      </c>
      <c r="I19">
        <v>1</v>
      </c>
      <c r="J19" t="s">
        <v>297</v>
      </c>
      <c r="K19">
        <v>1</v>
      </c>
      <c r="L19">
        <v>530000</v>
      </c>
      <c r="M19">
        <v>530304</v>
      </c>
      <c r="N19" s="116">
        <v>5000</v>
      </c>
    </row>
    <row r="20" spans="1:22" x14ac:dyDescent="0.3">
      <c r="A20" s="117">
        <v>1</v>
      </c>
      <c r="B20" t="s">
        <v>72</v>
      </c>
      <c r="C20" t="s">
        <v>217</v>
      </c>
      <c r="D20">
        <v>530208</v>
      </c>
      <c r="E20" s="116">
        <v>22854.48</v>
      </c>
      <c r="I20">
        <v>1</v>
      </c>
      <c r="J20" t="s">
        <v>297</v>
      </c>
      <c r="K20">
        <v>1</v>
      </c>
      <c r="L20">
        <v>530000</v>
      </c>
      <c r="M20">
        <v>530306</v>
      </c>
      <c r="N20" s="116">
        <v>5000</v>
      </c>
      <c r="P20" t="s">
        <v>312</v>
      </c>
    </row>
    <row r="21" spans="1:22" ht="41.4" x14ac:dyDescent="0.3">
      <c r="A21" s="117">
        <v>1</v>
      </c>
      <c r="B21" t="s">
        <v>72</v>
      </c>
      <c r="C21" t="s">
        <v>217</v>
      </c>
      <c r="D21">
        <v>530209</v>
      </c>
      <c r="E21" s="116">
        <v>22742.12</v>
      </c>
      <c r="I21">
        <v>1</v>
      </c>
      <c r="J21" t="s">
        <v>297</v>
      </c>
      <c r="K21">
        <v>1</v>
      </c>
      <c r="L21">
        <v>530000</v>
      </c>
      <c r="M21">
        <v>530402</v>
      </c>
      <c r="N21" s="116">
        <v>12500</v>
      </c>
      <c r="P21" s="143" t="s">
        <v>38</v>
      </c>
      <c r="Q21" s="143" t="s">
        <v>305</v>
      </c>
      <c r="R21" s="143" t="s">
        <v>49</v>
      </c>
      <c r="S21" s="143" t="s">
        <v>306</v>
      </c>
      <c r="T21" s="143" t="s">
        <v>307</v>
      </c>
    </row>
    <row r="22" spans="1:22" x14ac:dyDescent="0.3">
      <c r="A22" s="117">
        <v>1</v>
      </c>
      <c r="B22" t="s">
        <v>72</v>
      </c>
      <c r="C22" t="s">
        <v>217</v>
      </c>
      <c r="D22">
        <v>530210</v>
      </c>
      <c r="E22" s="116">
        <v>2607</v>
      </c>
      <c r="I22">
        <v>1</v>
      </c>
      <c r="J22" t="s">
        <v>297</v>
      </c>
      <c r="K22">
        <v>1</v>
      </c>
      <c r="L22">
        <v>530000</v>
      </c>
      <c r="M22">
        <v>530403</v>
      </c>
      <c r="N22" s="116">
        <v>1500</v>
      </c>
      <c r="P22" s="275" t="s">
        <v>88</v>
      </c>
      <c r="Q22" s="149">
        <v>510518</v>
      </c>
      <c r="R22" s="145" t="s">
        <v>310</v>
      </c>
      <c r="S22" s="151">
        <f>SUM(T23:T27)</f>
        <v>397750.8064</v>
      </c>
      <c r="T22" s="144"/>
    </row>
    <row r="23" spans="1:22" x14ac:dyDescent="0.3">
      <c r="A23" s="117">
        <v>1</v>
      </c>
      <c r="B23" t="s">
        <v>72</v>
      </c>
      <c r="C23" t="s">
        <v>217</v>
      </c>
      <c r="D23">
        <v>530255</v>
      </c>
      <c r="E23" s="116">
        <v>500</v>
      </c>
      <c r="I23">
        <v>1</v>
      </c>
      <c r="J23" t="s">
        <v>297</v>
      </c>
      <c r="K23">
        <v>1</v>
      </c>
      <c r="L23">
        <v>530000</v>
      </c>
      <c r="M23">
        <v>530404</v>
      </c>
      <c r="N23" s="116">
        <v>6000</v>
      </c>
      <c r="P23" s="276"/>
      <c r="Q23" s="144">
        <v>510108</v>
      </c>
      <c r="R23" s="145" t="s">
        <v>310</v>
      </c>
      <c r="S23" s="144"/>
      <c r="T23" s="146">
        <v>322632</v>
      </c>
      <c r="V23" s="116"/>
    </row>
    <row r="24" spans="1:22" x14ac:dyDescent="0.3">
      <c r="A24" s="117">
        <v>1</v>
      </c>
      <c r="B24" t="s">
        <v>72</v>
      </c>
      <c r="C24" t="s">
        <v>217</v>
      </c>
      <c r="D24">
        <v>530301</v>
      </c>
      <c r="E24" s="116">
        <v>10660</v>
      </c>
      <c r="I24">
        <v>1</v>
      </c>
      <c r="J24" t="s">
        <v>297</v>
      </c>
      <c r="K24">
        <v>1</v>
      </c>
      <c r="L24">
        <v>530000</v>
      </c>
      <c r="M24">
        <v>530405</v>
      </c>
      <c r="N24" s="116">
        <v>6000</v>
      </c>
      <c r="P24" s="276"/>
      <c r="Q24" s="144">
        <v>510203</v>
      </c>
      <c r="R24" s="144"/>
      <c r="S24" s="144"/>
      <c r="T24" s="146">
        <v>22539</v>
      </c>
    </row>
    <row r="25" spans="1:22" x14ac:dyDescent="0.3">
      <c r="A25" s="117">
        <v>1</v>
      </c>
      <c r="B25" t="s">
        <v>72</v>
      </c>
      <c r="C25" t="s">
        <v>217</v>
      </c>
      <c r="D25">
        <v>530302</v>
      </c>
      <c r="E25" s="116">
        <v>10793.96</v>
      </c>
      <c r="I25">
        <v>1</v>
      </c>
      <c r="J25" t="s">
        <v>297</v>
      </c>
      <c r="K25">
        <v>1</v>
      </c>
      <c r="L25">
        <v>530000</v>
      </c>
      <c r="M25">
        <v>530502</v>
      </c>
      <c r="N25" s="116">
        <v>3000</v>
      </c>
      <c r="P25" s="276"/>
      <c r="Q25" s="144">
        <v>510204</v>
      </c>
      <c r="R25" s="144"/>
      <c r="S25" s="144"/>
      <c r="T25" s="146">
        <v>5302</v>
      </c>
    </row>
    <row r="26" spans="1:22" x14ac:dyDescent="0.3">
      <c r="A26" s="117">
        <v>1</v>
      </c>
      <c r="B26" t="s">
        <v>72</v>
      </c>
      <c r="C26" t="s">
        <v>217</v>
      </c>
      <c r="D26">
        <v>530303</v>
      </c>
      <c r="E26" s="116">
        <v>5000</v>
      </c>
      <c r="I26">
        <v>1</v>
      </c>
      <c r="J26" t="s">
        <v>297</v>
      </c>
      <c r="K26">
        <v>1</v>
      </c>
      <c r="L26">
        <v>530000</v>
      </c>
      <c r="M26">
        <v>530601</v>
      </c>
      <c r="N26" s="116">
        <v>3000</v>
      </c>
      <c r="P26" s="276"/>
      <c r="Q26" s="144">
        <v>510601</v>
      </c>
      <c r="R26" s="144"/>
      <c r="S26" s="144"/>
      <c r="T26" s="146">
        <v>24747.821999999993</v>
      </c>
    </row>
    <row r="27" spans="1:22" x14ac:dyDescent="0.3">
      <c r="A27" s="117">
        <v>1</v>
      </c>
      <c r="B27" t="s">
        <v>72</v>
      </c>
      <c r="C27" t="s">
        <v>217</v>
      </c>
      <c r="D27">
        <v>530304</v>
      </c>
      <c r="E27" s="116">
        <v>500</v>
      </c>
      <c r="I27">
        <v>1</v>
      </c>
      <c r="J27" t="s">
        <v>297</v>
      </c>
      <c r="K27">
        <v>1</v>
      </c>
      <c r="L27">
        <v>530000</v>
      </c>
      <c r="M27">
        <v>530612</v>
      </c>
      <c r="N27" s="116">
        <v>3000</v>
      </c>
      <c r="P27" s="277"/>
      <c r="Q27" s="144">
        <v>510602</v>
      </c>
      <c r="R27" s="144"/>
      <c r="S27" s="144"/>
      <c r="T27" s="146">
        <v>22529.984399999998</v>
      </c>
    </row>
    <row r="28" spans="1:22" x14ac:dyDescent="0.3">
      <c r="A28" s="117">
        <v>1</v>
      </c>
      <c r="B28" t="s">
        <v>72</v>
      </c>
      <c r="C28" t="s">
        <v>217</v>
      </c>
      <c r="D28">
        <v>530306</v>
      </c>
      <c r="E28" s="116">
        <v>8496</v>
      </c>
      <c r="I28">
        <v>1</v>
      </c>
      <c r="J28" t="s">
        <v>297</v>
      </c>
      <c r="K28">
        <v>1</v>
      </c>
      <c r="L28">
        <v>530000</v>
      </c>
      <c r="M28">
        <v>530702</v>
      </c>
      <c r="N28" s="116">
        <v>16500</v>
      </c>
      <c r="P28" s="144" t="s">
        <v>258</v>
      </c>
      <c r="Q28" s="144"/>
      <c r="R28" s="144"/>
      <c r="S28" s="146">
        <f>SUM(S22:S27)</f>
        <v>397750.8064</v>
      </c>
      <c r="T28" s="146">
        <f>SUM(T22:T27)</f>
        <v>397750.8064</v>
      </c>
    </row>
    <row r="29" spans="1:22" x14ac:dyDescent="0.3">
      <c r="A29" s="117">
        <v>1</v>
      </c>
      <c r="B29" t="s">
        <v>72</v>
      </c>
      <c r="C29" t="s">
        <v>217</v>
      </c>
      <c r="D29">
        <v>530402</v>
      </c>
      <c r="E29" s="116">
        <v>28000</v>
      </c>
      <c r="I29">
        <v>1</v>
      </c>
      <c r="J29" t="s">
        <v>297</v>
      </c>
      <c r="K29">
        <v>1</v>
      </c>
      <c r="L29">
        <v>530000</v>
      </c>
      <c r="M29">
        <v>530704</v>
      </c>
      <c r="N29" s="116">
        <v>8800</v>
      </c>
    </row>
    <row r="30" spans="1:22" x14ac:dyDescent="0.3">
      <c r="A30" s="117">
        <v>1</v>
      </c>
      <c r="B30" t="s">
        <v>72</v>
      </c>
      <c r="C30" t="s">
        <v>217</v>
      </c>
      <c r="D30">
        <v>530404</v>
      </c>
      <c r="E30" s="116">
        <v>9000</v>
      </c>
      <c r="I30">
        <v>1</v>
      </c>
      <c r="J30" t="s">
        <v>297</v>
      </c>
      <c r="K30">
        <v>1</v>
      </c>
      <c r="L30">
        <v>530000</v>
      </c>
      <c r="M30">
        <v>530801</v>
      </c>
      <c r="N30" s="116">
        <v>1000</v>
      </c>
      <c r="P30" t="s">
        <v>313</v>
      </c>
    </row>
    <row r="31" spans="1:22" ht="41.4" x14ac:dyDescent="0.3">
      <c r="A31" s="117">
        <v>1</v>
      </c>
      <c r="B31" t="s">
        <v>72</v>
      </c>
      <c r="C31" t="s">
        <v>217</v>
      </c>
      <c r="D31">
        <v>530405</v>
      </c>
      <c r="E31" s="116">
        <v>13500</v>
      </c>
      <c r="I31">
        <v>1</v>
      </c>
      <c r="J31" t="s">
        <v>297</v>
      </c>
      <c r="K31">
        <v>1</v>
      </c>
      <c r="L31">
        <v>530000</v>
      </c>
      <c r="M31">
        <v>530802</v>
      </c>
      <c r="N31" s="116">
        <v>800</v>
      </c>
      <c r="P31" s="143" t="s">
        <v>38</v>
      </c>
      <c r="Q31" s="143" t="s">
        <v>305</v>
      </c>
      <c r="R31" s="143" t="s">
        <v>49</v>
      </c>
      <c r="S31" s="143" t="s">
        <v>306</v>
      </c>
      <c r="T31" s="143" t="s">
        <v>307</v>
      </c>
    </row>
    <row r="32" spans="1:22" ht="28.8" x14ac:dyDescent="0.3">
      <c r="A32" s="117">
        <v>1</v>
      </c>
      <c r="B32" t="s">
        <v>72</v>
      </c>
      <c r="C32" t="s">
        <v>217</v>
      </c>
      <c r="D32">
        <v>530802</v>
      </c>
      <c r="E32" s="116">
        <v>600</v>
      </c>
      <c r="I32">
        <v>1</v>
      </c>
      <c r="J32" t="s">
        <v>297</v>
      </c>
      <c r="K32">
        <v>1</v>
      </c>
      <c r="L32">
        <v>530000</v>
      </c>
      <c r="M32">
        <v>530804</v>
      </c>
      <c r="N32" s="116">
        <v>4000</v>
      </c>
      <c r="P32" s="153" t="s">
        <v>88</v>
      </c>
      <c r="Q32" s="149">
        <v>510518</v>
      </c>
      <c r="R32" s="145" t="s">
        <v>310</v>
      </c>
      <c r="S32" s="151">
        <f>SUM(T33:T36)</f>
        <v>13947.267200000002</v>
      </c>
      <c r="T32" s="144"/>
    </row>
    <row r="33" spans="1:23" x14ac:dyDescent="0.3">
      <c r="A33" s="117">
        <v>1</v>
      </c>
      <c r="B33" t="s">
        <v>72</v>
      </c>
      <c r="C33" t="s">
        <v>217</v>
      </c>
      <c r="D33">
        <v>530804</v>
      </c>
      <c r="E33" s="116">
        <v>9667.7000000000007</v>
      </c>
      <c r="I33">
        <v>1</v>
      </c>
      <c r="J33" t="s">
        <v>297</v>
      </c>
      <c r="K33">
        <v>1</v>
      </c>
      <c r="L33">
        <v>530000</v>
      </c>
      <c r="M33">
        <v>530805</v>
      </c>
      <c r="N33" s="116">
        <v>2000</v>
      </c>
      <c r="P33" s="275" t="s">
        <v>140</v>
      </c>
      <c r="Q33" s="144">
        <v>510203</v>
      </c>
      <c r="R33" s="145" t="s">
        <v>310</v>
      </c>
      <c r="S33" s="144"/>
      <c r="T33" s="146">
        <v>4347</v>
      </c>
    </row>
    <row r="34" spans="1:23" x14ac:dyDescent="0.3">
      <c r="A34" s="117">
        <v>1</v>
      </c>
      <c r="B34" t="s">
        <v>72</v>
      </c>
      <c r="C34" t="s">
        <v>217</v>
      </c>
      <c r="D34">
        <v>530807</v>
      </c>
      <c r="E34" s="116">
        <v>7800</v>
      </c>
      <c r="I34">
        <v>1</v>
      </c>
      <c r="J34" t="s">
        <v>297</v>
      </c>
      <c r="K34">
        <v>1</v>
      </c>
      <c r="L34">
        <v>530000</v>
      </c>
      <c r="M34">
        <v>530807</v>
      </c>
      <c r="N34" s="116">
        <v>6000</v>
      </c>
      <c r="P34" s="276"/>
      <c r="Q34" s="144">
        <v>510204</v>
      </c>
      <c r="R34" s="144"/>
      <c r="S34" s="144"/>
      <c r="T34" s="146">
        <v>482</v>
      </c>
    </row>
    <row r="35" spans="1:23" x14ac:dyDescent="0.3">
      <c r="A35" s="117">
        <v>1</v>
      </c>
      <c r="B35" t="s">
        <v>72</v>
      </c>
      <c r="C35" t="s">
        <v>217</v>
      </c>
      <c r="D35">
        <v>531403</v>
      </c>
      <c r="E35" s="116">
        <v>181.3</v>
      </c>
      <c r="I35">
        <v>1</v>
      </c>
      <c r="J35" t="s">
        <v>297</v>
      </c>
      <c r="K35">
        <v>1</v>
      </c>
      <c r="L35">
        <v>530000</v>
      </c>
      <c r="M35">
        <v>530809</v>
      </c>
      <c r="N35" s="116">
        <v>1993.06</v>
      </c>
      <c r="P35" s="276"/>
      <c r="Q35" s="144">
        <v>510601</v>
      </c>
      <c r="R35" s="144"/>
      <c r="S35" s="144"/>
      <c r="T35" s="146">
        <v>4773.0060000000003</v>
      </c>
    </row>
    <row r="36" spans="1:23" x14ac:dyDescent="0.3">
      <c r="A36" s="117">
        <v>1</v>
      </c>
      <c r="B36" t="s">
        <v>72</v>
      </c>
      <c r="C36" t="s">
        <v>217</v>
      </c>
      <c r="D36">
        <v>531404</v>
      </c>
      <c r="E36" s="116">
        <v>192.5</v>
      </c>
      <c r="I36">
        <v>1</v>
      </c>
      <c r="J36" t="s">
        <v>297</v>
      </c>
      <c r="K36">
        <v>1</v>
      </c>
      <c r="L36">
        <v>530000</v>
      </c>
      <c r="M36">
        <v>530811</v>
      </c>
      <c r="N36" s="116">
        <v>1000</v>
      </c>
      <c r="P36" s="277"/>
      <c r="Q36" s="144">
        <v>510602</v>
      </c>
      <c r="R36" s="144"/>
      <c r="S36" s="144"/>
      <c r="T36" s="146">
        <v>4345.2611999999999</v>
      </c>
    </row>
    <row r="37" spans="1:23" x14ac:dyDescent="0.3">
      <c r="A37" s="117">
        <v>1</v>
      </c>
      <c r="B37" t="s">
        <v>72</v>
      </c>
      <c r="C37" t="s">
        <v>217</v>
      </c>
      <c r="D37">
        <v>531406</v>
      </c>
      <c r="E37" s="116">
        <v>13.8</v>
      </c>
      <c r="I37">
        <v>1</v>
      </c>
      <c r="J37" t="s">
        <v>297</v>
      </c>
      <c r="K37">
        <v>1</v>
      </c>
      <c r="L37">
        <v>530000</v>
      </c>
      <c r="M37">
        <v>530813</v>
      </c>
      <c r="N37" s="116">
        <v>2000</v>
      </c>
      <c r="P37" s="144" t="s">
        <v>258</v>
      </c>
      <c r="Q37" s="144"/>
      <c r="R37" s="144"/>
      <c r="S37" s="151">
        <f>SUM(S32:S36)</f>
        <v>13947.267200000002</v>
      </c>
      <c r="T37" s="151">
        <f>SUM(T32:T36)</f>
        <v>13947.267200000002</v>
      </c>
    </row>
    <row r="38" spans="1:23" x14ac:dyDescent="0.3">
      <c r="A38" s="117">
        <v>1</v>
      </c>
      <c r="B38" t="s">
        <v>72</v>
      </c>
      <c r="C38" t="s">
        <v>264</v>
      </c>
      <c r="D38">
        <v>570102</v>
      </c>
      <c r="E38" s="116">
        <v>3900</v>
      </c>
      <c r="I38">
        <v>1</v>
      </c>
      <c r="J38" t="s">
        <v>297</v>
      </c>
      <c r="K38">
        <v>1</v>
      </c>
      <c r="L38">
        <v>530000</v>
      </c>
      <c r="M38">
        <v>530826</v>
      </c>
      <c r="N38" s="116">
        <v>2500</v>
      </c>
    </row>
    <row r="39" spans="1:23" x14ac:dyDescent="0.3">
      <c r="A39" s="117">
        <v>1</v>
      </c>
      <c r="B39" t="s">
        <v>72</v>
      </c>
      <c r="C39" t="s">
        <v>264</v>
      </c>
      <c r="D39">
        <v>570201</v>
      </c>
      <c r="E39" s="116">
        <v>500</v>
      </c>
      <c r="I39">
        <v>1</v>
      </c>
      <c r="J39" t="s">
        <v>297</v>
      </c>
      <c r="K39">
        <v>1</v>
      </c>
      <c r="L39">
        <v>570000</v>
      </c>
      <c r="M39">
        <v>570102</v>
      </c>
      <c r="N39" s="116">
        <v>3000</v>
      </c>
      <c r="Q39" t="s">
        <v>314</v>
      </c>
      <c r="S39" s="140">
        <f>+S18+S28+S37</f>
        <v>737973.49864000001</v>
      </c>
      <c r="T39" s="116">
        <f>+T37+T28+T18</f>
        <v>737973.49864000001</v>
      </c>
    </row>
    <row r="40" spans="1:23" x14ac:dyDescent="0.3">
      <c r="A40" s="117">
        <v>1</v>
      </c>
      <c r="B40" t="s">
        <v>72</v>
      </c>
      <c r="C40" t="s">
        <v>266</v>
      </c>
      <c r="D40">
        <v>840104</v>
      </c>
      <c r="E40" s="116">
        <v>416</v>
      </c>
      <c r="I40">
        <v>1</v>
      </c>
      <c r="J40" t="s">
        <v>297</v>
      </c>
      <c r="K40">
        <v>1</v>
      </c>
      <c r="L40">
        <v>570000</v>
      </c>
      <c r="M40">
        <v>570201</v>
      </c>
      <c r="N40" s="116">
        <v>90077.119999999995</v>
      </c>
    </row>
    <row r="41" spans="1:23" x14ac:dyDescent="0.3">
      <c r="A41" s="117">
        <v>1</v>
      </c>
      <c r="B41" t="s">
        <v>88</v>
      </c>
      <c r="C41" t="s">
        <v>263</v>
      </c>
      <c r="D41">
        <v>510108</v>
      </c>
      <c r="E41" s="116">
        <v>322632</v>
      </c>
      <c r="I41">
        <v>1</v>
      </c>
      <c r="J41" t="s">
        <v>297</v>
      </c>
      <c r="K41">
        <v>1</v>
      </c>
      <c r="L41">
        <v>570000</v>
      </c>
      <c r="M41">
        <v>570206</v>
      </c>
      <c r="N41" s="116">
        <v>1300</v>
      </c>
      <c r="P41" s="155" t="s">
        <v>315</v>
      </c>
    </row>
    <row r="42" spans="1:23" x14ac:dyDescent="0.3">
      <c r="A42" s="117">
        <v>1</v>
      </c>
      <c r="B42" t="s">
        <v>88</v>
      </c>
      <c r="C42" t="s">
        <v>263</v>
      </c>
      <c r="D42">
        <v>510203</v>
      </c>
      <c r="E42" s="116">
        <v>22539</v>
      </c>
      <c r="I42">
        <v>1</v>
      </c>
      <c r="J42" t="s">
        <v>297</v>
      </c>
      <c r="K42">
        <v>2</v>
      </c>
      <c r="L42">
        <v>530000</v>
      </c>
      <c r="M42">
        <v>530255</v>
      </c>
      <c r="N42" s="116">
        <v>530</v>
      </c>
      <c r="P42" t="s">
        <v>320</v>
      </c>
    </row>
    <row r="43" spans="1:23" ht="41.4" x14ac:dyDescent="0.3">
      <c r="A43" s="117">
        <v>1</v>
      </c>
      <c r="B43" t="s">
        <v>88</v>
      </c>
      <c r="C43" t="s">
        <v>263</v>
      </c>
      <c r="D43">
        <v>510204</v>
      </c>
      <c r="E43" s="116">
        <v>5302</v>
      </c>
      <c r="I43">
        <v>1</v>
      </c>
      <c r="J43" t="s">
        <v>297</v>
      </c>
      <c r="K43">
        <v>2</v>
      </c>
      <c r="L43">
        <v>530000</v>
      </c>
      <c r="M43">
        <v>530301</v>
      </c>
      <c r="N43" s="116">
        <v>160</v>
      </c>
      <c r="P43" s="143" t="s">
        <v>38</v>
      </c>
      <c r="Q43" s="143" t="s">
        <v>305</v>
      </c>
      <c r="R43" s="143" t="s">
        <v>49</v>
      </c>
      <c r="S43" s="143" t="s">
        <v>306</v>
      </c>
      <c r="T43" s="143" t="s">
        <v>307</v>
      </c>
    </row>
    <row r="44" spans="1:23" x14ac:dyDescent="0.3">
      <c r="A44" s="117">
        <v>1</v>
      </c>
      <c r="B44" t="s">
        <v>88</v>
      </c>
      <c r="C44" t="s">
        <v>263</v>
      </c>
      <c r="D44">
        <v>510601</v>
      </c>
      <c r="E44" s="116">
        <v>24747.821999999993</v>
      </c>
      <c r="I44">
        <v>1</v>
      </c>
      <c r="J44" t="s">
        <v>297</v>
      </c>
      <c r="K44">
        <v>3</v>
      </c>
      <c r="L44">
        <v>510000</v>
      </c>
      <c r="M44">
        <v>510105</v>
      </c>
      <c r="N44" s="116">
        <v>72720</v>
      </c>
      <c r="P44" s="278" t="s">
        <v>72</v>
      </c>
      <c r="Q44" s="144">
        <v>510105</v>
      </c>
      <c r="R44" s="269" t="s">
        <v>316</v>
      </c>
      <c r="S44" s="146">
        <v>72720</v>
      </c>
      <c r="T44" s="144"/>
      <c r="W44" s="156"/>
    </row>
    <row r="45" spans="1:23" x14ac:dyDescent="0.3">
      <c r="A45" s="117">
        <v>1</v>
      </c>
      <c r="B45" t="s">
        <v>88</v>
      </c>
      <c r="C45" t="s">
        <v>263</v>
      </c>
      <c r="D45">
        <v>510602</v>
      </c>
      <c r="E45" s="116">
        <v>22529.984399999998</v>
      </c>
      <c r="I45">
        <v>1</v>
      </c>
      <c r="J45" t="s">
        <v>297</v>
      </c>
      <c r="K45">
        <v>3</v>
      </c>
      <c r="L45">
        <v>510000</v>
      </c>
      <c r="M45">
        <v>510106</v>
      </c>
      <c r="N45" s="116">
        <v>33036.720000000001</v>
      </c>
      <c r="P45" s="278"/>
      <c r="Q45" s="144">
        <v>510106</v>
      </c>
      <c r="R45" s="270"/>
      <c r="S45" s="146">
        <v>33036.720000000001</v>
      </c>
      <c r="T45" s="144"/>
    </row>
    <row r="46" spans="1:23" ht="28.8" x14ac:dyDescent="0.3">
      <c r="A46" s="117">
        <v>1</v>
      </c>
      <c r="B46" t="s">
        <v>88</v>
      </c>
      <c r="C46" t="s">
        <v>217</v>
      </c>
      <c r="D46">
        <v>530204</v>
      </c>
      <c r="E46" s="116">
        <v>15864.04</v>
      </c>
      <c r="I46">
        <v>1</v>
      </c>
      <c r="J46" t="s">
        <v>297</v>
      </c>
      <c r="K46">
        <v>3</v>
      </c>
      <c r="L46">
        <v>510000</v>
      </c>
      <c r="M46">
        <v>510203</v>
      </c>
      <c r="N46" s="116">
        <v>18614.060000000001</v>
      </c>
      <c r="P46" s="153" t="s">
        <v>88</v>
      </c>
      <c r="Q46" s="144">
        <v>510108</v>
      </c>
      <c r="R46" s="270"/>
      <c r="S46" s="146">
        <v>289111.40999999997</v>
      </c>
      <c r="T46" s="144"/>
    </row>
    <row r="47" spans="1:23" ht="45" customHeight="1" x14ac:dyDescent="0.3">
      <c r="A47" s="117">
        <v>1</v>
      </c>
      <c r="B47" t="s">
        <v>88</v>
      </c>
      <c r="C47" t="s">
        <v>217</v>
      </c>
      <c r="D47">
        <v>530208</v>
      </c>
      <c r="E47" s="116">
        <v>20792</v>
      </c>
      <c r="I47">
        <v>1</v>
      </c>
      <c r="J47" t="s">
        <v>297</v>
      </c>
      <c r="K47">
        <v>3</v>
      </c>
      <c r="L47">
        <v>510000</v>
      </c>
      <c r="M47">
        <v>510204</v>
      </c>
      <c r="N47" s="116">
        <v>6110</v>
      </c>
      <c r="P47" s="266" t="s">
        <v>72</v>
      </c>
      <c r="Q47" s="144">
        <v>510203</v>
      </c>
      <c r="R47" s="270"/>
      <c r="S47" s="144"/>
      <c r="T47" s="151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33162.69</v>
      </c>
    </row>
    <row r="48" spans="1:23" x14ac:dyDescent="0.3">
      <c r="A48" s="117">
        <v>1</v>
      </c>
      <c r="B48" t="s">
        <v>88</v>
      </c>
      <c r="C48" t="s">
        <v>217</v>
      </c>
      <c r="D48">
        <v>530209</v>
      </c>
      <c r="E48" s="116">
        <v>29142.140000000003</v>
      </c>
      <c r="I48">
        <v>1</v>
      </c>
      <c r="J48" t="s">
        <v>297</v>
      </c>
      <c r="K48">
        <v>3</v>
      </c>
      <c r="L48">
        <v>510000</v>
      </c>
      <c r="M48">
        <v>510601</v>
      </c>
      <c r="N48" s="116">
        <v>22381</v>
      </c>
      <c r="P48" s="267"/>
      <c r="Q48" s="144">
        <v>510204</v>
      </c>
      <c r="R48" s="270"/>
      <c r="S48" s="146"/>
      <c r="T48" s="151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11884.666666666664</v>
      </c>
    </row>
    <row r="49" spans="1:31" x14ac:dyDescent="0.3">
      <c r="A49" s="117">
        <v>1</v>
      </c>
      <c r="B49" t="s">
        <v>88</v>
      </c>
      <c r="C49" t="s">
        <v>217</v>
      </c>
      <c r="D49">
        <v>530249</v>
      </c>
      <c r="E49" s="116">
        <v>9754.5</v>
      </c>
      <c r="I49">
        <v>1</v>
      </c>
      <c r="J49" t="s">
        <v>297</v>
      </c>
      <c r="K49">
        <v>3</v>
      </c>
      <c r="L49">
        <v>510000</v>
      </c>
      <c r="M49">
        <v>510602</v>
      </c>
      <c r="N49" s="116">
        <v>18614.060000000001</v>
      </c>
      <c r="P49" s="267"/>
      <c r="Q49" s="144">
        <v>510510</v>
      </c>
      <c r="R49" s="270"/>
      <c r="S49" s="146"/>
      <c r="T49" s="146">
        <v>331256</v>
      </c>
    </row>
    <row r="50" spans="1:31" x14ac:dyDescent="0.3">
      <c r="A50" s="117">
        <v>1</v>
      </c>
      <c r="B50" t="s">
        <v>88</v>
      </c>
      <c r="C50" t="s">
        <v>217</v>
      </c>
      <c r="D50">
        <v>530402</v>
      </c>
      <c r="E50" s="116">
        <v>1595</v>
      </c>
      <c r="I50">
        <v>82</v>
      </c>
      <c r="J50" t="s">
        <v>300</v>
      </c>
      <c r="K50">
        <v>1</v>
      </c>
      <c r="L50">
        <v>510000</v>
      </c>
      <c r="M50" s="158">
        <v>510518</v>
      </c>
      <c r="N50" s="159">
        <v>737973.5</v>
      </c>
      <c r="P50" s="267"/>
      <c r="Q50" s="144">
        <v>510601</v>
      </c>
      <c r="R50" s="270"/>
      <c r="S50" s="146"/>
      <c r="T50" s="151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9585.2040000000015</v>
      </c>
    </row>
    <row r="51" spans="1:31" x14ac:dyDescent="0.3">
      <c r="A51" s="117">
        <v>1</v>
      </c>
      <c r="B51" t="s">
        <v>88</v>
      </c>
      <c r="C51" t="s">
        <v>217</v>
      </c>
      <c r="D51">
        <v>530404</v>
      </c>
      <c r="E51" s="116">
        <v>800</v>
      </c>
      <c r="I51">
        <v>82</v>
      </c>
      <c r="J51" t="s">
        <v>300</v>
      </c>
      <c r="K51">
        <v>1</v>
      </c>
      <c r="L51">
        <v>530000</v>
      </c>
      <c r="M51">
        <v>530204</v>
      </c>
      <c r="N51" s="116">
        <v>1500</v>
      </c>
      <c r="P51" s="268"/>
      <c r="Q51" s="144">
        <v>510602</v>
      </c>
      <c r="R51" s="271"/>
      <c r="S51" s="146"/>
      <c r="T51" s="151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8979.5648000000037</v>
      </c>
    </row>
    <row r="52" spans="1:31" x14ac:dyDescent="0.3">
      <c r="A52" s="117">
        <v>1</v>
      </c>
      <c r="B52" t="s">
        <v>88</v>
      </c>
      <c r="C52" t="s">
        <v>217</v>
      </c>
      <c r="D52">
        <v>530405</v>
      </c>
      <c r="E52" s="116">
        <v>1500</v>
      </c>
      <c r="I52">
        <v>82</v>
      </c>
      <c r="J52" t="s">
        <v>300</v>
      </c>
      <c r="K52">
        <v>1</v>
      </c>
      <c r="L52">
        <v>530000</v>
      </c>
      <c r="M52">
        <v>530702</v>
      </c>
      <c r="N52" s="116">
        <v>15281</v>
      </c>
      <c r="P52" s="272" t="s">
        <v>258</v>
      </c>
      <c r="Q52" s="273"/>
      <c r="R52" s="274"/>
      <c r="S52" s="146">
        <f>SUM(S44:S51)</f>
        <v>394868.13</v>
      </c>
      <c r="T52" s="146">
        <f>SUM(T47:T51)</f>
        <v>394868.12546666671</v>
      </c>
      <c r="V52" s="116"/>
    </row>
    <row r="53" spans="1:31" x14ac:dyDescent="0.3">
      <c r="A53" s="117">
        <v>1</v>
      </c>
      <c r="B53" t="s">
        <v>88</v>
      </c>
      <c r="C53" t="s">
        <v>217</v>
      </c>
      <c r="D53">
        <v>530702</v>
      </c>
      <c r="E53" s="116">
        <v>440</v>
      </c>
      <c r="I53">
        <v>82</v>
      </c>
      <c r="J53" t="s">
        <v>300</v>
      </c>
      <c r="K53">
        <v>1</v>
      </c>
      <c r="L53">
        <v>530000</v>
      </c>
      <c r="M53">
        <v>530801</v>
      </c>
      <c r="N53" s="116">
        <v>1200</v>
      </c>
      <c r="S53" s="116"/>
    </row>
    <row r="54" spans="1:31" x14ac:dyDescent="0.3">
      <c r="A54" s="117">
        <v>1</v>
      </c>
      <c r="B54" t="s">
        <v>88</v>
      </c>
      <c r="C54" t="s">
        <v>217</v>
      </c>
      <c r="D54">
        <v>530704</v>
      </c>
      <c r="E54" s="116">
        <v>5470</v>
      </c>
      <c r="I54">
        <v>82</v>
      </c>
      <c r="J54" t="s">
        <v>300</v>
      </c>
      <c r="K54">
        <v>1</v>
      </c>
      <c r="L54">
        <v>530000</v>
      </c>
      <c r="M54">
        <v>530812</v>
      </c>
      <c r="N54" s="116">
        <v>2000</v>
      </c>
      <c r="S54" s="140"/>
      <c r="T54" s="140"/>
    </row>
    <row r="55" spans="1:31" x14ac:dyDescent="0.3">
      <c r="A55" s="117">
        <v>1</v>
      </c>
      <c r="B55" t="s">
        <v>88</v>
      </c>
      <c r="C55" t="s">
        <v>217</v>
      </c>
      <c r="D55">
        <v>530812</v>
      </c>
      <c r="E55" s="116">
        <v>1581</v>
      </c>
      <c r="I55">
        <v>82</v>
      </c>
      <c r="J55" t="s">
        <v>300</v>
      </c>
      <c r="K55">
        <v>1</v>
      </c>
      <c r="L55">
        <v>530000</v>
      </c>
      <c r="M55">
        <v>531403</v>
      </c>
      <c r="N55" s="116">
        <v>100</v>
      </c>
    </row>
    <row r="56" spans="1:31" x14ac:dyDescent="0.3">
      <c r="A56" s="117">
        <v>1</v>
      </c>
      <c r="B56" t="s">
        <v>88</v>
      </c>
      <c r="C56" t="s">
        <v>264</v>
      </c>
      <c r="D56">
        <v>570201</v>
      </c>
      <c r="E56" s="116">
        <v>41491.949999999997</v>
      </c>
      <c r="I56">
        <v>82</v>
      </c>
      <c r="J56" t="s">
        <v>300</v>
      </c>
      <c r="K56">
        <v>1</v>
      </c>
      <c r="L56">
        <v>530000</v>
      </c>
      <c r="M56">
        <v>531408</v>
      </c>
      <c r="N56" s="116">
        <v>2500</v>
      </c>
      <c r="P56" t="s">
        <v>312</v>
      </c>
      <c r="S56" s="116"/>
      <c r="T56" s="116"/>
      <c r="W56" s="116">
        <f>+Z68-V57</f>
        <v>510613.32500000019</v>
      </c>
    </row>
    <row r="57" spans="1:31" ht="41.4" x14ac:dyDescent="0.3">
      <c r="A57" s="117">
        <v>1</v>
      </c>
      <c r="B57" t="s">
        <v>88</v>
      </c>
      <c r="C57" t="s">
        <v>265</v>
      </c>
      <c r="D57" s="139" t="s">
        <v>203</v>
      </c>
      <c r="E57" s="116">
        <v>147327.19</v>
      </c>
      <c r="I57">
        <v>82</v>
      </c>
      <c r="J57" t="s">
        <v>300</v>
      </c>
      <c r="K57">
        <v>1</v>
      </c>
      <c r="L57">
        <v>570000</v>
      </c>
      <c r="M57">
        <v>570201</v>
      </c>
      <c r="N57" s="116">
        <v>1701.01</v>
      </c>
      <c r="P57" s="143" t="s">
        <v>38</v>
      </c>
      <c r="Q57" s="143" t="s">
        <v>305</v>
      </c>
      <c r="R57" s="143" t="s">
        <v>49</v>
      </c>
      <c r="S57" s="143" t="s">
        <v>306</v>
      </c>
      <c r="T57" s="143" t="s">
        <v>307</v>
      </c>
      <c r="V57" s="140">
        <v>1484961.9349999998</v>
      </c>
    </row>
    <row r="58" spans="1:31" x14ac:dyDescent="0.3">
      <c r="A58" s="117">
        <v>1</v>
      </c>
      <c r="B58" t="s">
        <v>88</v>
      </c>
      <c r="C58" t="s">
        <v>266</v>
      </c>
      <c r="D58">
        <v>840103</v>
      </c>
      <c r="E58" s="116">
        <v>7182</v>
      </c>
      <c r="I58">
        <v>82</v>
      </c>
      <c r="J58" t="s">
        <v>300</v>
      </c>
      <c r="K58">
        <v>1</v>
      </c>
      <c r="L58">
        <v>580000</v>
      </c>
      <c r="M58">
        <v>580208</v>
      </c>
      <c r="N58" s="116">
        <v>190000</v>
      </c>
      <c r="P58" s="275" t="s">
        <v>88</v>
      </c>
      <c r="Q58" s="144">
        <v>510203</v>
      </c>
      <c r="R58" s="144">
        <v>3</v>
      </c>
      <c r="S58" s="146">
        <v>153475</v>
      </c>
      <c r="T58" s="146"/>
    </row>
    <row r="59" spans="1:31" x14ac:dyDescent="0.3">
      <c r="A59" s="117">
        <v>1</v>
      </c>
      <c r="B59" t="s">
        <v>88</v>
      </c>
      <c r="C59" t="s">
        <v>266</v>
      </c>
      <c r="D59">
        <v>840107</v>
      </c>
      <c r="E59" s="116">
        <v>9551.6</v>
      </c>
      <c r="I59">
        <v>82</v>
      </c>
      <c r="J59" t="s">
        <v>300</v>
      </c>
      <c r="K59">
        <v>2</v>
      </c>
      <c r="L59">
        <v>530000</v>
      </c>
      <c r="M59">
        <v>530612</v>
      </c>
      <c r="N59" s="116">
        <v>13010</v>
      </c>
      <c r="P59" s="276"/>
      <c r="Q59" s="144">
        <v>510204</v>
      </c>
      <c r="R59" s="144"/>
      <c r="S59" s="146">
        <v>43986.67</v>
      </c>
      <c r="T59" s="146"/>
      <c r="Y59" t="s">
        <v>319</v>
      </c>
    </row>
    <row r="60" spans="1:31" x14ac:dyDescent="0.3">
      <c r="A60" s="117">
        <v>1</v>
      </c>
      <c r="B60" t="s">
        <v>88</v>
      </c>
      <c r="C60" t="s">
        <v>266</v>
      </c>
      <c r="D60">
        <v>840113</v>
      </c>
      <c r="E60" s="116">
        <v>496.4</v>
      </c>
      <c r="I60">
        <v>82</v>
      </c>
      <c r="J60" t="s">
        <v>300</v>
      </c>
      <c r="K60">
        <v>3</v>
      </c>
      <c r="L60">
        <v>510000</v>
      </c>
      <c r="M60">
        <v>510108</v>
      </c>
      <c r="N60" s="116">
        <v>380448</v>
      </c>
      <c r="P60" s="276"/>
      <c r="Q60" s="144">
        <v>510510</v>
      </c>
      <c r="R60" s="144"/>
      <c r="S60" s="151">
        <v>172830.46</v>
      </c>
      <c r="T60" s="146"/>
      <c r="V60" s="156">
        <v>510108</v>
      </c>
      <c r="W60" s="116">
        <f>380448-289111.41-6060</f>
        <v>85276.590000000026</v>
      </c>
      <c r="Y60">
        <v>510108</v>
      </c>
      <c r="Z60" s="116">
        <v>380448</v>
      </c>
      <c r="AA60" s="146">
        <v>289111.40999999997</v>
      </c>
      <c r="AB60" s="146">
        <v>6060</v>
      </c>
    </row>
    <row r="61" spans="1:31" x14ac:dyDescent="0.3">
      <c r="A61" s="117">
        <v>1</v>
      </c>
      <c r="B61" t="s">
        <v>140</v>
      </c>
      <c r="C61" t="s">
        <v>263</v>
      </c>
      <c r="D61">
        <v>510203</v>
      </c>
      <c r="E61" s="116">
        <v>4347</v>
      </c>
      <c r="I61">
        <v>82</v>
      </c>
      <c r="J61" t="s">
        <v>300</v>
      </c>
      <c r="K61">
        <v>3</v>
      </c>
      <c r="L61">
        <v>510000</v>
      </c>
      <c r="M61">
        <v>510203</v>
      </c>
      <c r="N61" s="116">
        <v>348913</v>
      </c>
      <c r="P61" s="276"/>
      <c r="Q61" s="144">
        <v>510601</v>
      </c>
      <c r="R61" s="144"/>
      <c r="S61" s="146">
        <v>294192.3</v>
      </c>
      <c r="T61" s="146"/>
      <c r="V61" s="156">
        <v>510203</v>
      </c>
      <c r="W61" s="116">
        <f>348913-195168-18120.83-6668.33</f>
        <v>128955.83999999998</v>
      </c>
      <c r="Y61">
        <v>510203</v>
      </c>
      <c r="Z61" s="116">
        <v>348913</v>
      </c>
      <c r="AA61" s="146">
        <v>153475</v>
      </c>
      <c r="AB61" s="151">
        <v>18120.830000000002</v>
      </c>
      <c r="AC61" s="151">
        <v>6668.33</v>
      </c>
      <c r="AD61" s="160">
        <f>SUM(AA61:AC61)</f>
        <v>178264.16</v>
      </c>
      <c r="AE61" s="116">
        <f>+Z61-AD61</f>
        <v>170648.84</v>
      </c>
    </row>
    <row r="62" spans="1:31" x14ac:dyDescent="0.3">
      <c r="A62" s="117">
        <v>1</v>
      </c>
      <c r="B62" t="s">
        <v>140</v>
      </c>
      <c r="C62" t="s">
        <v>263</v>
      </c>
      <c r="D62">
        <v>510204</v>
      </c>
      <c r="E62" s="116">
        <v>482</v>
      </c>
      <c r="I62">
        <v>82</v>
      </c>
      <c r="J62" t="s">
        <v>300</v>
      </c>
      <c r="K62">
        <v>3</v>
      </c>
      <c r="L62">
        <v>510000</v>
      </c>
      <c r="M62">
        <v>510204</v>
      </c>
      <c r="N62" s="116">
        <v>114680</v>
      </c>
      <c r="P62" s="276"/>
      <c r="Q62" s="144">
        <v>510602</v>
      </c>
      <c r="R62" s="144"/>
      <c r="S62" s="146">
        <v>140060.74</v>
      </c>
      <c r="T62" s="146"/>
      <c r="V62" s="156">
        <v>510204</v>
      </c>
      <c r="W62" s="116">
        <f>114680-70693.33-6266-2008.33</f>
        <v>35712.339999999997</v>
      </c>
      <c r="Y62">
        <v>510204</v>
      </c>
      <c r="Z62" s="116">
        <v>114680</v>
      </c>
    </row>
    <row r="63" spans="1:31" x14ac:dyDescent="0.3">
      <c r="A63" s="117">
        <v>1</v>
      </c>
      <c r="B63" t="s">
        <v>140</v>
      </c>
      <c r="C63" t="s">
        <v>263</v>
      </c>
      <c r="D63">
        <v>510601</v>
      </c>
      <c r="E63" s="116">
        <v>4773.0060000000003</v>
      </c>
      <c r="I63">
        <v>82</v>
      </c>
      <c r="J63" t="s">
        <v>300</v>
      </c>
      <c r="K63">
        <v>3</v>
      </c>
      <c r="L63">
        <v>510000</v>
      </c>
      <c r="M63">
        <v>510510</v>
      </c>
      <c r="N63" s="116">
        <v>251515.46</v>
      </c>
      <c r="P63" s="276"/>
      <c r="Q63" s="144">
        <v>510518</v>
      </c>
      <c r="R63" s="144"/>
      <c r="S63" s="144"/>
      <c r="T63" s="146">
        <v>802612.42</v>
      </c>
      <c r="V63" s="156">
        <v>510510</v>
      </c>
      <c r="W63" s="116">
        <f>251515.46-78685-77172-18525</f>
        <v>77133.459999999992</v>
      </c>
      <c r="Y63">
        <v>510510</v>
      </c>
      <c r="Z63" s="116">
        <v>251515.46</v>
      </c>
    </row>
    <row r="64" spans="1:31" x14ac:dyDescent="0.3">
      <c r="A64" s="117">
        <v>1</v>
      </c>
      <c r="B64" t="s">
        <v>140</v>
      </c>
      <c r="C64" t="s">
        <v>263</v>
      </c>
      <c r="D64">
        <v>510602</v>
      </c>
      <c r="E64" s="116">
        <v>4345.2611999999999</v>
      </c>
      <c r="I64">
        <v>82</v>
      </c>
      <c r="J64" t="s">
        <v>300</v>
      </c>
      <c r="K64">
        <v>3</v>
      </c>
      <c r="L64">
        <v>510000</v>
      </c>
      <c r="M64">
        <v>510512</v>
      </c>
      <c r="N64" s="116">
        <v>7319.29</v>
      </c>
      <c r="P64" s="277"/>
      <c r="Q64" s="144">
        <v>510707</v>
      </c>
      <c r="R64" s="144"/>
      <c r="S64" s="144"/>
      <c r="T64" s="146">
        <v>1932.7474666667231</v>
      </c>
      <c r="V64">
        <v>510512</v>
      </c>
      <c r="W64" s="116">
        <f>7319.29-7319.29</f>
        <v>0</v>
      </c>
      <c r="Y64">
        <v>510512</v>
      </c>
      <c r="Z64" s="116">
        <v>7319.29</v>
      </c>
    </row>
    <row r="65" spans="1:26" x14ac:dyDescent="0.3">
      <c r="A65" s="117">
        <v>1</v>
      </c>
      <c r="B65" t="s">
        <v>140</v>
      </c>
      <c r="C65" t="s">
        <v>217</v>
      </c>
      <c r="D65">
        <v>530204</v>
      </c>
      <c r="E65" s="116">
        <v>31400</v>
      </c>
      <c r="I65">
        <v>82</v>
      </c>
      <c r="J65" t="s">
        <v>300</v>
      </c>
      <c r="K65">
        <v>3</v>
      </c>
      <c r="L65">
        <v>510000</v>
      </c>
      <c r="M65">
        <v>510518</v>
      </c>
      <c r="N65" s="116">
        <v>154431.57999999999</v>
      </c>
      <c r="P65" s="144" t="s">
        <v>258</v>
      </c>
      <c r="Q65" s="144"/>
      <c r="R65" s="144"/>
      <c r="S65" s="146">
        <f>SUM(S58:S64)</f>
        <v>804545.16999999993</v>
      </c>
      <c r="T65" s="146">
        <f>SUM(T58:T64)</f>
        <v>804545.16746666678</v>
      </c>
      <c r="V65">
        <v>510518</v>
      </c>
      <c r="W65" s="160">
        <v>154431.57999999999</v>
      </c>
      <c r="Y65">
        <v>510518</v>
      </c>
      <c r="Z65" s="116">
        <v>154431.57999999999</v>
      </c>
    </row>
    <row r="66" spans="1:26" x14ac:dyDescent="0.3">
      <c r="A66" s="117">
        <v>1</v>
      </c>
      <c r="B66" t="s">
        <v>140</v>
      </c>
      <c r="C66" t="s">
        <v>217</v>
      </c>
      <c r="D66">
        <v>530222</v>
      </c>
      <c r="E66" s="116">
        <v>8600</v>
      </c>
      <c r="I66">
        <v>82</v>
      </c>
      <c r="J66" t="s">
        <v>300</v>
      </c>
      <c r="K66">
        <v>3</v>
      </c>
      <c r="L66">
        <v>510000</v>
      </c>
      <c r="M66">
        <v>510601</v>
      </c>
      <c r="N66" s="116">
        <v>389354.93</v>
      </c>
      <c r="S66" s="116"/>
      <c r="T66" s="116"/>
      <c r="V66" s="156">
        <v>510601</v>
      </c>
      <c r="W66" s="116">
        <f>389354.93-95162.63-10730.12-4114.61</f>
        <v>279347.57</v>
      </c>
      <c r="Y66">
        <v>510601</v>
      </c>
      <c r="Z66" s="116">
        <v>389354.93</v>
      </c>
    </row>
    <row r="67" spans="1:26" x14ac:dyDescent="0.3">
      <c r="A67" s="117">
        <v>1</v>
      </c>
      <c r="B67" t="s">
        <v>140</v>
      </c>
      <c r="C67" t="s">
        <v>217</v>
      </c>
      <c r="D67">
        <v>530239</v>
      </c>
      <c r="E67" s="116">
        <v>7510</v>
      </c>
      <c r="I67">
        <v>82</v>
      </c>
      <c r="J67" t="s">
        <v>300</v>
      </c>
      <c r="K67">
        <v>3</v>
      </c>
      <c r="L67">
        <v>510000</v>
      </c>
      <c r="M67">
        <v>510602</v>
      </c>
      <c r="N67" s="116">
        <v>348913</v>
      </c>
      <c r="T67" s="116"/>
      <c r="V67" s="156">
        <v>510602</v>
      </c>
      <c r="W67" s="116">
        <f>348913-140060.74-47229.98-17287.43</f>
        <v>144334.85</v>
      </c>
      <c r="Y67">
        <v>510602</v>
      </c>
      <c r="Z67" s="116">
        <v>348913</v>
      </c>
    </row>
    <row r="68" spans="1:26" x14ac:dyDescent="0.3">
      <c r="A68" s="117">
        <v>1</v>
      </c>
      <c r="B68" t="s">
        <v>140</v>
      </c>
      <c r="C68" t="s">
        <v>217</v>
      </c>
      <c r="D68">
        <v>530606</v>
      </c>
      <c r="E68" s="116">
        <v>28034</v>
      </c>
      <c r="I68">
        <v>83</v>
      </c>
      <c r="J68" t="s">
        <v>325</v>
      </c>
      <c r="K68">
        <v>1</v>
      </c>
      <c r="L68">
        <v>530000</v>
      </c>
      <c r="M68">
        <v>530204</v>
      </c>
      <c r="N68" s="116">
        <v>5000</v>
      </c>
      <c r="T68" s="116"/>
      <c r="Z68" s="161">
        <f>SUM(Z60:Z67)</f>
        <v>1995575.26</v>
      </c>
    </row>
    <row r="69" spans="1:26" x14ac:dyDescent="0.3">
      <c r="A69" s="117">
        <v>1</v>
      </c>
      <c r="B69" t="s">
        <v>140</v>
      </c>
      <c r="C69" t="s">
        <v>217</v>
      </c>
      <c r="D69">
        <v>530702</v>
      </c>
      <c r="E69" s="116">
        <v>159583.20000000001</v>
      </c>
      <c r="I69">
        <v>83</v>
      </c>
      <c r="J69" t="s">
        <v>325</v>
      </c>
      <c r="K69">
        <v>1</v>
      </c>
      <c r="L69">
        <v>530000</v>
      </c>
      <c r="M69">
        <v>530239</v>
      </c>
      <c r="N69" s="116">
        <v>2400</v>
      </c>
      <c r="P69" t="s">
        <v>313</v>
      </c>
      <c r="S69" s="116"/>
      <c r="T69" s="116"/>
      <c r="X69" s="116"/>
      <c r="Z69" s="116"/>
    </row>
    <row r="70" spans="1:26" ht="41.4" x14ac:dyDescent="0.3">
      <c r="A70" s="117">
        <v>1</v>
      </c>
      <c r="B70" t="s">
        <v>140</v>
      </c>
      <c r="C70" t="s">
        <v>217</v>
      </c>
      <c r="D70">
        <v>531406</v>
      </c>
      <c r="E70" s="116">
        <v>1031.22</v>
      </c>
      <c r="I70">
        <v>83</v>
      </c>
      <c r="J70" t="s">
        <v>325</v>
      </c>
      <c r="K70">
        <v>1</v>
      </c>
      <c r="L70">
        <v>530000</v>
      </c>
      <c r="M70">
        <v>530249</v>
      </c>
      <c r="N70" s="116">
        <v>1500</v>
      </c>
      <c r="P70" s="143" t="s">
        <v>38</v>
      </c>
      <c r="Q70" s="143" t="s">
        <v>305</v>
      </c>
      <c r="R70" s="143" t="s">
        <v>49</v>
      </c>
      <c r="S70" s="143" t="s">
        <v>306</v>
      </c>
      <c r="T70" s="143" t="s">
        <v>307</v>
      </c>
      <c r="W70" s="116"/>
    </row>
    <row r="71" spans="1:26" x14ac:dyDescent="0.3">
      <c r="A71" s="117">
        <v>1</v>
      </c>
      <c r="B71" t="s">
        <v>140</v>
      </c>
      <c r="C71" t="s">
        <v>217</v>
      </c>
      <c r="D71">
        <v>531407</v>
      </c>
      <c r="E71" s="116">
        <v>1285</v>
      </c>
      <c r="I71">
        <v>83</v>
      </c>
      <c r="J71" t="s">
        <v>325</v>
      </c>
      <c r="K71">
        <v>1</v>
      </c>
      <c r="L71">
        <v>530000</v>
      </c>
      <c r="M71">
        <v>530606</v>
      </c>
      <c r="N71" s="116">
        <v>260312.81</v>
      </c>
      <c r="P71" s="275" t="s">
        <v>88</v>
      </c>
      <c r="Q71" s="144">
        <v>510203</v>
      </c>
      <c r="R71" s="269" t="s">
        <v>316</v>
      </c>
      <c r="S71" s="151">
        <v>18120.830000000002</v>
      </c>
      <c r="T71" s="146"/>
      <c r="V71" s="116"/>
    </row>
    <row r="72" spans="1:26" x14ac:dyDescent="0.3">
      <c r="A72" s="117">
        <v>1</v>
      </c>
      <c r="B72" t="s">
        <v>140</v>
      </c>
      <c r="C72" t="s">
        <v>266</v>
      </c>
      <c r="D72">
        <v>840104</v>
      </c>
      <c r="E72" s="116">
        <v>3539.48</v>
      </c>
      <c r="I72">
        <v>83</v>
      </c>
      <c r="J72" t="s">
        <v>325</v>
      </c>
      <c r="K72">
        <v>1</v>
      </c>
      <c r="L72">
        <v>530000</v>
      </c>
      <c r="M72">
        <v>530702</v>
      </c>
      <c r="N72" s="116">
        <v>500</v>
      </c>
      <c r="P72" s="276"/>
      <c r="Q72" s="144">
        <v>510204</v>
      </c>
      <c r="R72" s="270"/>
      <c r="S72" s="151">
        <v>6266</v>
      </c>
      <c r="T72" s="146"/>
      <c r="W72" s="116"/>
    </row>
    <row r="73" spans="1:26" x14ac:dyDescent="0.3">
      <c r="A73" s="117">
        <v>1</v>
      </c>
      <c r="B73" t="s">
        <v>175</v>
      </c>
      <c r="C73" t="s">
        <v>217</v>
      </c>
      <c r="D73">
        <v>530204</v>
      </c>
      <c r="E73" s="116">
        <v>6239</v>
      </c>
      <c r="I73">
        <v>83</v>
      </c>
      <c r="J73" t="s">
        <v>325</v>
      </c>
      <c r="K73">
        <v>1</v>
      </c>
      <c r="L73">
        <v>530000</v>
      </c>
      <c r="M73">
        <v>530807</v>
      </c>
      <c r="N73" s="116">
        <v>1500</v>
      </c>
      <c r="P73" s="276"/>
      <c r="Q73" s="144">
        <v>510510</v>
      </c>
      <c r="R73" s="270"/>
      <c r="S73" s="151">
        <v>77172</v>
      </c>
      <c r="T73" s="146"/>
      <c r="W73" s="116"/>
    </row>
    <row r="74" spans="1:26" x14ac:dyDescent="0.3">
      <c r="A74" s="117">
        <v>1</v>
      </c>
      <c r="B74" t="s">
        <v>175</v>
      </c>
      <c r="C74" t="s">
        <v>217</v>
      </c>
      <c r="D74">
        <v>530812</v>
      </c>
      <c r="E74" s="116">
        <v>5000</v>
      </c>
      <c r="I74">
        <v>83</v>
      </c>
      <c r="J74" t="s">
        <v>325</v>
      </c>
      <c r="K74">
        <v>1</v>
      </c>
      <c r="L74">
        <v>530000</v>
      </c>
      <c r="M74">
        <v>530829</v>
      </c>
      <c r="N74" s="116">
        <v>1500</v>
      </c>
      <c r="P74" s="276"/>
      <c r="Q74" s="144">
        <v>510601</v>
      </c>
      <c r="R74" s="270"/>
      <c r="S74" s="151">
        <v>10730.12</v>
      </c>
      <c r="T74" s="146"/>
    </row>
    <row r="75" spans="1:26" x14ac:dyDescent="0.3">
      <c r="A75" s="117">
        <v>2</v>
      </c>
      <c r="B75" t="s">
        <v>72</v>
      </c>
      <c r="C75" t="s">
        <v>217</v>
      </c>
      <c r="D75">
        <v>530207</v>
      </c>
      <c r="E75" s="116">
        <v>6000</v>
      </c>
      <c r="I75">
        <v>83</v>
      </c>
      <c r="J75" t="s">
        <v>325</v>
      </c>
      <c r="K75">
        <v>2</v>
      </c>
      <c r="L75">
        <v>530000</v>
      </c>
      <c r="M75">
        <v>530202</v>
      </c>
      <c r="N75" s="116">
        <v>1500</v>
      </c>
      <c r="P75" s="277"/>
      <c r="Q75" s="144">
        <v>510602</v>
      </c>
      <c r="R75" s="270"/>
      <c r="S75" s="151">
        <v>47229.98</v>
      </c>
      <c r="T75" s="146"/>
    </row>
    <row r="76" spans="1:26" x14ac:dyDescent="0.3">
      <c r="A76" s="117">
        <v>2</v>
      </c>
      <c r="B76" t="s">
        <v>72</v>
      </c>
      <c r="C76" t="s">
        <v>217</v>
      </c>
      <c r="D76">
        <v>530255</v>
      </c>
      <c r="E76" s="116">
        <v>5000</v>
      </c>
      <c r="I76">
        <v>83</v>
      </c>
      <c r="J76" t="s">
        <v>325</v>
      </c>
      <c r="K76">
        <v>2</v>
      </c>
      <c r="L76">
        <v>530000</v>
      </c>
      <c r="M76">
        <v>530807</v>
      </c>
      <c r="N76" s="116">
        <v>10000</v>
      </c>
      <c r="P76" s="275" t="s">
        <v>140</v>
      </c>
      <c r="Q76" s="144">
        <v>510203</v>
      </c>
      <c r="R76" s="270"/>
      <c r="S76" s="151"/>
      <c r="T76" s="146">
        <v>18120.833333333332</v>
      </c>
    </row>
    <row r="77" spans="1:26" x14ac:dyDescent="0.3">
      <c r="A77" s="117">
        <v>2</v>
      </c>
      <c r="B77" t="s">
        <v>72</v>
      </c>
      <c r="C77" t="s">
        <v>217</v>
      </c>
      <c r="D77">
        <v>530402</v>
      </c>
      <c r="E77" s="116">
        <v>6000</v>
      </c>
      <c r="I77">
        <v>83</v>
      </c>
      <c r="J77" t="s">
        <v>325</v>
      </c>
      <c r="K77">
        <v>701</v>
      </c>
      <c r="L77">
        <v>730000</v>
      </c>
      <c r="M77">
        <v>730606</v>
      </c>
      <c r="N77" s="116">
        <v>154700</v>
      </c>
      <c r="P77" s="276"/>
      <c r="Q77" s="144">
        <v>510204</v>
      </c>
      <c r="R77" s="270"/>
      <c r="S77" s="151"/>
      <c r="T77" s="146">
        <v>6266</v>
      </c>
    </row>
    <row r="78" spans="1:26" x14ac:dyDescent="0.3">
      <c r="A78" s="117">
        <v>2</v>
      </c>
      <c r="B78" t="s">
        <v>72</v>
      </c>
      <c r="C78" t="s">
        <v>217</v>
      </c>
      <c r="D78">
        <v>530601</v>
      </c>
      <c r="E78" s="116">
        <v>3000</v>
      </c>
      <c r="I78" t="s">
        <v>262</v>
      </c>
      <c r="N78" s="116">
        <v>3799614.6000000006</v>
      </c>
      <c r="P78" s="276"/>
      <c r="Q78" s="144">
        <v>510510</v>
      </c>
      <c r="R78" s="270"/>
      <c r="S78" s="151"/>
      <c r="T78" s="146">
        <v>77172</v>
      </c>
    </row>
    <row r="79" spans="1:26" x14ac:dyDescent="0.3">
      <c r="A79" s="117">
        <v>2</v>
      </c>
      <c r="B79" t="s">
        <v>72</v>
      </c>
      <c r="C79" t="s">
        <v>217</v>
      </c>
      <c r="D79">
        <v>530807</v>
      </c>
      <c r="E79" s="116">
        <v>3200</v>
      </c>
      <c r="P79" s="276"/>
      <c r="Q79" s="147">
        <v>510518</v>
      </c>
      <c r="R79" s="270"/>
      <c r="S79" s="151"/>
      <c r="T79" s="146">
        <v>35880</v>
      </c>
    </row>
    <row r="80" spans="1:26" x14ac:dyDescent="0.3">
      <c r="A80" s="117">
        <v>2</v>
      </c>
      <c r="B80" t="s">
        <v>72</v>
      </c>
      <c r="C80" t="s">
        <v>217</v>
      </c>
      <c r="D80">
        <v>530811</v>
      </c>
      <c r="E80" s="116">
        <v>500</v>
      </c>
      <c r="P80" s="276"/>
      <c r="Q80" s="144">
        <v>510601</v>
      </c>
      <c r="R80" s="270"/>
      <c r="S80" s="151"/>
      <c r="T80" s="146">
        <v>10730.117999999999</v>
      </c>
    </row>
    <row r="81" spans="1:20" x14ac:dyDescent="0.3">
      <c r="A81" s="117">
        <v>2</v>
      </c>
      <c r="B81" t="s">
        <v>72</v>
      </c>
      <c r="C81" t="s">
        <v>266</v>
      </c>
      <c r="D81">
        <v>840103</v>
      </c>
      <c r="E81" s="116">
        <v>1500</v>
      </c>
      <c r="P81" s="276"/>
      <c r="Q81" s="144">
        <v>510602</v>
      </c>
      <c r="R81" s="270"/>
      <c r="S81" s="151"/>
      <c r="T81" s="146">
        <v>9417.2315999999992</v>
      </c>
    </row>
    <row r="82" spans="1:20" x14ac:dyDescent="0.3">
      <c r="A82" s="117">
        <v>3</v>
      </c>
      <c r="B82" t="s">
        <v>72</v>
      </c>
      <c r="C82" t="s">
        <v>263</v>
      </c>
      <c r="D82">
        <v>510203</v>
      </c>
      <c r="E82" s="116">
        <v>51776.75</v>
      </c>
      <c r="P82" s="277"/>
      <c r="Q82" s="144">
        <v>510707</v>
      </c>
      <c r="R82" s="271"/>
      <c r="S82" s="151"/>
      <c r="T82" s="146">
        <v>1932.7474666667231</v>
      </c>
    </row>
    <row r="83" spans="1:20" x14ac:dyDescent="0.3">
      <c r="A83" s="117">
        <v>3</v>
      </c>
      <c r="B83" t="s">
        <v>72</v>
      </c>
      <c r="C83" t="s">
        <v>263</v>
      </c>
      <c r="D83">
        <v>510204</v>
      </c>
      <c r="E83" s="116">
        <v>17994.666666666664</v>
      </c>
      <c r="P83" s="144" t="s">
        <v>317</v>
      </c>
      <c r="Q83" s="144"/>
      <c r="R83" s="144"/>
      <c r="S83" s="146">
        <f>SUM(S71:S75)</f>
        <v>159518.93</v>
      </c>
      <c r="T83" s="146">
        <f>SUM(T71:T82)</f>
        <v>159518.93040000001</v>
      </c>
    </row>
    <row r="84" spans="1:20" x14ac:dyDescent="0.3">
      <c r="A84" s="117">
        <v>3</v>
      </c>
      <c r="B84" t="s">
        <v>72</v>
      </c>
      <c r="C84" t="s">
        <v>263</v>
      </c>
      <c r="D84">
        <v>510510</v>
      </c>
      <c r="E84" s="116">
        <v>331256</v>
      </c>
    </row>
    <row r="85" spans="1:20" x14ac:dyDescent="0.3">
      <c r="A85" s="117">
        <v>3</v>
      </c>
      <c r="B85" t="s">
        <v>72</v>
      </c>
      <c r="C85" t="s">
        <v>263</v>
      </c>
      <c r="D85">
        <v>510601</v>
      </c>
      <c r="E85" s="116">
        <v>31966.204000000002</v>
      </c>
      <c r="S85" s="116"/>
    </row>
    <row r="86" spans="1:20" x14ac:dyDescent="0.3">
      <c r="A86" s="117">
        <v>3</v>
      </c>
      <c r="B86" t="s">
        <v>72</v>
      </c>
      <c r="C86" t="s">
        <v>263</v>
      </c>
      <c r="D86">
        <v>510602</v>
      </c>
      <c r="E86" s="116">
        <v>27593.624800000005</v>
      </c>
    </row>
    <row r="87" spans="1:20" x14ac:dyDescent="0.3">
      <c r="A87" s="117">
        <v>3</v>
      </c>
      <c r="B87" t="s">
        <v>88</v>
      </c>
      <c r="C87" t="s">
        <v>263</v>
      </c>
      <c r="D87">
        <v>510203</v>
      </c>
      <c r="E87" s="116">
        <v>195168</v>
      </c>
      <c r="P87" t="s">
        <v>318</v>
      </c>
      <c r="S87" s="116"/>
      <c r="T87" s="116"/>
    </row>
    <row r="88" spans="1:20" ht="41.4" x14ac:dyDescent="0.3">
      <c r="A88" s="117">
        <v>3</v>
      </c>
      <c r="B88" t="s">
        <v>88</v>
      </c>
      <c r="C88" t="s">
        <v>263</v>
      </c>
      <c r="D88">
        <v>510204</v>
      </c>
      <c r="E88" s="116">
        <v>70693.333333333343</v>
      </c>
      <c r="P88" s="143" t="s">
        <v>38</v>
      </c>
      <c r="Q88" s="143" t="s">
        <v>305</v>
      </c>
      <c r="R88" s="143" t="s">
        <v>49</v>
      </c>
      <c r="S88" s="143" t="s">
        <v>306</v>
      </c>
      <c r="T88" s="143" t="s">
        <v>307</v>
      </c>
    </row>
    <row r="89" spans="1:20" x14ac:dyDescent="0.3">
      <c r="A89" s="117">
        <v>3</v>
      </c>
      <c r="B89" t="s">
        <v>88</v>
      </c>
      <c r="C89" t="s">
        <v>263</v>
      </c>
      <c r="D89">
        <v>510510</v>
      </c>
      <c r="E89" s="116">
        <v>78685</v>
      </c>
      <c r="P89" s="275" t="s">
        <v>88</v>
      </c>
      <c r="Q89" s="144">
        <v>510108</v>
      </c>
      <c r="R89" s="269" t="s">
        <v>316</v>
      </c>
      <c r="S89" s="151">
        <v>6060</v>
      </c>
      <c r="T89" s="144"/>
    </row>
    <row r="90" spans="1:20" x14ac:dyDescent="0.3">
      <c r="A90" s="117">
        <v>3</v>
      </c>
      <c r="B90" t="s">
        <v>88</v>
      </c>
      <c r="C90" t="s">
        <v>263</v>
      </c>
      <c r="D90">
        <v>510518</v>
      </c>
      <c r="E90" s="116">
        <v>957044</v>
      </c>
      <c r="P90" s="276"/>
      <c r="Q90" s="144">
        <v>510203</v>
      </c>
      <c r="R90" s="270"/>
      <c r="S90" s="151">
        <v>6668.33</v>
      </c>
      <c r="T90" s="144"/>
    </row>
    <row r="91" spans="1:20" x14ac:dyDescent="0.3">
      <c r="A91" s="117">
        <v>3</v>
      </c>
      <c r="B91" t="s">
        <v>88</v>
      </c>
      <c r="C91" t="s">
        <v>263</v>
      </c>
      <c r="D91">
        <v>510601</v>
      </c>
      <c r="E91" s="116">
        <v>95162.628499999933</v>
      </c>
      <c r="P91" s="276"/>
      <c r="Q91" s="144">
        <v>510204</v>
      </c>
      <c r="R91" s="270"/>
      <c r="S91" s="151">
        <v>2008.33</v>
      </c>
      <c r="T91" s="144"/>
    </row>
    <row r="92" spans="1:20" x14ac:dyDescent="0.3">
      <c r="A92" s="117">
        <v>3</v>
      </c>
      <c r="B92" t="s">
        <v>88</v>
      </c>
      <c r="C92" t="s">
        <v>263</v>
      </c>
      <c r="D92">
        <v>510602</v>
      </c>
      <c r="E92" s="116">
        <v>86276.225699999894</v>
      </c>
      <c r="P92" s="276"/>
      <c r="Q92" s="144">
        <v>510510</v>
      </c>
      <c r="R92" s="270"/>
      <c r="S92" s="151">
        <v>18525</v>
      </c>
      <c r="T92" s="144"/>
    </row>
    <row r="93" spans="1:20" x14ac:dyDescent="0.3">
      <c r="A93" s="117">
        <v>3</v>
      </c>
      <c r="B93" t="s">
        <v>88</v>
      </c>
      <c r="C93" t="s">
        <v>263</v>
      </c>
      <c r="D93">
        <v>510707</v>
      </c>
      <c r="E93" s="116">
        <v>1932.7474666667231</v>
      </c>
      <c r="P93" s="276"/>
      <c r="Q93" s="144">
        <v>510512</v>
      </c>
      <c r="R93" s="270"/>
      <c r="S93" s="151">
        <v>7319.29</v>
      </c>
      <c r="T93" s="144"/>
    </row>
    <row r="94" spans="1:20" x14ac:dyDescent="0.3">
      <c r="A94" s="117">
        <v>3</v>
      </c>
      <c r="B94" t="s">
        <v>140</v>
      </c>
      <c r="C94" t="s">
        <v>263</v>
      </c>
      <c r="D94">
        <v>510203</v>
      </c>
      <c r="E94" s="116">
        <v>18120.833333333332</v>
      </c>
      <c r="P94" s="276"/>
      <c r="Q94" s="144">
        <v>510601</v>
      </c>
      <c r="R94" s="270"/>
      <c r="S94" s="151">
        <v>4114.6099999999997</v>
      </c>
      <c r="T94" s="144"/>
    </row>
    <row r="95" spans="1:20" x14ac:dyDescent="0.3">
      <c r="A95" s="117">
        <v>3</v>
      </c>
      <c r="B95" t="s">
        <v>140</v>
      </c>
      <c r="C95" t="s">
        <v>263</v>
      </c>
      <c r="D95">
        <v>510204</v>
      </c>
      <c r="E95" s="116">
        <v>6266</v>
      </c>
      <c r="P95" s="277"/>
      <c r="Q95" s="144">
        <v>510602</v>
      </c>
      <c r="R95" s="270"/>
      <c r="S95" s="151">
        <v>17287.43</v>
      </c>
      <c r="T95" s="144"/>
    </row>
    <row r="96" spans="1:20" x14ac:dyDescent="0.3">
      <c r="A96" s="117">
        <v>3</v>
      </c>
      <c r="B96" t="s">
        <v>140</v>
      </c>
      <c r="C96" t="s">
        <v>263</v>
      </c>
      <c r="D96">
        <v>510510</v>
      </c>
      <c r="E96" s="116">
        <v>77172</v>
      </c>
      <c r="P96" s="275" t="s">
        <v>175</v>
      </c>
      <c r="Q96" s="144">
        <v>510108</v>
      </c>
      <c r="R96" s="270"/>
      <c r="S96" s="151"/>
      <c r="T96" s="146">
        <v>6060</v>
      </c>
    </row>
    <row r="97" spans="1:20" x14ac:dyDescent="0.3">
      <c r="A97" s="117">
        <v>3</v>
      </c>
      <c r="B97" t="s">
        <v>140</v>
      </c>
      <c r="C97" t="s">
        <v>263</v>
      </c>
      <c r="D97">
        <v>510518</v>
      </c>
      <c r="E97" s="116">
        <v>35880</v>
      </c>
      <c r="P97" s="276"/>
      <c r="Q97" s="144">
        <v>510203</v>
      </c>
      <c r="R97" s="270"/>
      <c r="S97" s="151"/>
      <c r="T97" s="146">
        <v>6668.3333333333339</v>
      </c>
    </row>
    <row r="98" spans="1:20" x14ac:dyDescent="0.3">
      <c r="A98" s="117">
        <v>3</v>
      </c>
      <c r="B98" t="s">
        <v>140</v>
      </c>
      <c r="C98" t="s">
        <v>263</v>
      </c>
      <c r="D98">
        <v>510601</v>
      </c>
      <c r="E98" s="116">
        <v>10730.117999999999</v>
      </c>
      <c r="P98" s="276"/>
      <c r="Q98" s="144">
        <v>510204</v>
      </c>
      <c r="R98" s="270"/>
      <c r="S98" s="151"/>
      <c r="T98" s="146">
        <v>2008.333333333333</v>
      </c>
    </row>
    <row r="99" spans="1:20" x14ac:dyDescent="0.3">
      <c r="A99" s="117">
        <v>3</v>
      </c>
      <c r="B99" t="s">
        <v>140</v>
      </c>
      <c r="C99" t="s">
        <v>263</v>
      </c>
      <c r="D99">
        <v>510602</v>
      </c>
      <c r="E99" s="116">
        <v>9417.2315999999992</v>
      </c>
      <c r="P99" s="276"/>
      <c r="Q99" s="144">
        <v>510510</v>
      </c>
      <c r="R99" s="270"/>
      <c r="S99" s="151"/>
      <c r="T99" s="146">
        <v>18525</v>
      </c>
    </row>
    <row r="100" spans="1:20" x14ac:dyDescent="0.3">
      <c r="A100" s="117">
        <v>3</v>
      </c>
      <c r="B100" t="s">
        <v>140</v>
      </c>
      <c r="C100" t="s">
        <v>263</v>
      </c>
      <c r="D100">
        <v>510707</v>
      </c>
      <c r="E100" s="116">
        <v>1932.7474666667231</v>
      </c>
      <c r="P100" s="276"/>
      <c r="Q100" s="144">
        <v>510518</v>
      </c>
      <c r="R100" s="270"/>
      <c r="S100" s="151"/>
      <c r="T100" s="146">
        <v>19040</v>
      </c>
    </row>
    <row r="101" spans="1:20" x14ac:dyDescent="0.3">
      <c r="A101" s="117">
        <v>3</v>
      </c>
      <c r="B101" t="s">
        <v>175</v>
      </c>
      <c r="C101" t="s">
        <v>263</v>
      </c>
      <c r="D101">
        <v>510108</v>
      </c>
      <c r="E101" s="116">
        <v>6060</v>
      </c>
      <c r="P101" s="276"/>
      <c r="Q101" s="144">
        <v>510601</v>
      </c>
      <c r="R101" s="270"/>
      <c r="S101" s="151"/>
      <c r="T101" s="146">
        <v>4114.6124999999993</v>
      </c>
    </row>
    <row r="102" spans="1:20" x14ac:dyDescent="0.3">
      <c r="A102" s="117">
        <v>3</v>
      </c>
      <c r="B102" t="s">
        <v>175</v>
      </c>
      <c r="C102" t="s">
        <v>263</v>
      </c>
      <c r="D102">
        <v>510203</v>
      </c>
      <c r="E102" s="116">
        <v>6668.3333333333339</v>
      </c>
      <c r="P102" s="276"/>
      <c r="Q102" s="144">
        <v>510602</v>
      </c>
      <c r="R102" s="270"/>
      <c r="S102" s="151"/>
      <c r="T102" s="146">
        <v>3633.9625000000001</v>
      </c>
    </row>
    <row r="103" spans="1:20" x14ac:dyDescent="0.3">
      <c r="A103" s="117">
        <v>3</v>
      </c>
      <c r="B103" t="s">
        <v>175</v>
      </c>
      <c r="C103" t="s">
        <v>263</v>
      </c>
      <c r="D103">
        <v>510204</v>
      </c>
      <c r="E103" s="116">
        <v>2008.333333333333</v>
      </c>
      <c r="P103" s="277"/>
      <c r="Q103" s="144">
        <v>510707</v>
      </c>
      <c r="R103" s="271"/>
      <c r="S103" s="151"/>
      <c r="T103" s="146">
        <v>1932.7474666667231</v>
      </c>
    </row>
    <row r="104" spans="1:20" x14ac:dyDescent="0.3">
      <c r="A104" s="117">
        <v>3</v>
      </c>
      <c r="B104" t="s">
        <v>175</v>
      </c>
      <c r="C104" t="s">
        <v>263</v>
      </c>
      <c r="D104">
        <v>510510</v>
      </c>
      <c r="E104" s="116">
        <v>18525</v>
      </c>
      <c r="P104" s="144"/>
      <c r="Q104" s="144"/>
      <c r="R104" s="144"/>
      <c r="S104" s="146">
        <f>SUM(S89:S103)</f>
        <v>61982.990000000005</v>
      </c>
      <c r="T104" s="146">
        <f>SUM(T89:T103)</f>
        <v>61982.989133333402</v>
      </c>
    </row>
    <row r="105" spans="1:20" x14ac:dyDescent="0.3">
      <c r="A105" s="117">
        <v>3</v>
      </c>
      <c r="B105" t="s">
        <v>175</v>
      </c>
      <c r="C105" t="s">
        <v>263</v>
      </c>
      <c r="D105">
        <v>510518</v>
      </c>
      <c r="E105" s="116">
        <v>19040</v>
      </c>
    </row>
    <row r="106" spans="1:20" x14ac:dyDescent="0.3">
      <c r="A106" s="117">
        <v>3</v>
      </c>
      <c r="B106" t="s">
        <v>175</v>
      </c>
      <c r="C106" t="s">
        <v>263</v>
      </c>
      <c r="D106">
        <v>510601</v>
      </c>
      <c r="E106" s="116">
        <v>4114.6124999999993</v>
      </c>
      <c r="S106" s="116"/>
    </row>
    <row r="107" spans="1:20" x14ac:dyDescent="0.3">
      <c r="A107" s="117">
        <v>3</v>
      </c>
      <c r="B107" t="s">
        <v>175</v>
      </c>
      <c r="C107" t="s">
        <v>263</v>
      </c>
      <c r="D107">
        <v>510602</v>
      </c>
      <c r="E107" s="116">
        <v>3633.9625000000001</v>
      </c>
      <c r="S107" s="116">
        <f>+S52+S65+S83+S104</f>
        <v>1420915.2199999997</v>
      </c>
      <c r="T107" s="116">
        <f>+T52+T65+T83+T104</f>
        <v>1420915.2124666667</v>
      </c>
    </row>
    <row r="108" spans="1:20" x14ac:dyDescent="0.3">
      <c r="A108" s="117">
        <v>3</v>
      </c>
      <c r="B108" t="s">
        <v>175</v>
      </c>
      <c r="C108" t="s">
        <v>263</v>
      </c>
      <c r="D108">
        <v>510707</v>
      </c>
      <c r="E108" s="116">
        <v>1932.7474666667231</v>
      </c>
      <c r="S108" s="116">
        <f>+S107-T107</f>
        <v>7.5333330314606428E-3</v>
      </c>
    </row>
    <row r="109" spans="1:20" x14ac:dyDescent="0.3">
      <c r="A109" s="117" t="s">
        <v>262</v>
      </c>
      <c r="E109" s="116">
        <v>3644914.59864</v>
      </c>
    </row>
  </sheetData>
  <mergeCells count="14">
    <mergeCell ref="P5:P17"/>
    <mergeCell ref="P22:P27"/>
    <mergeCell ref="P33:P36"/>
    <mergeCell ref="P44:P45"/>
    <mergeCell ref="P52:R52"/>
    <mergeCell ref="P47:P51"/>
    <mergeCell ref="R44:R51"/>
    <mergeCell ref="P58:P64"/>
    <mergeCell ref="R71:R82"/>
    <mergeCell ref="P76:P82"/>
    <mergeCell ref="P71:P75"/>
    <mergeCell ref="P96:P103"/>
    <mergeCell ref="P89:P95"/>
    <mergeCell ref="R89:R103"/>
  </mergeCells>
  <pageMargins left="0.70866141732283472" right="0.70866141732283472" top="0.74803149606299213" bottom="0.74803149606299213" header="0.31496062992125984" footer="0.31496062992125984"/>
  <pageSetup scale="18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3531B-3CE5-4E82-9264-A2F5156F7AA9}">
  <dimension ref="A3:E26"/>
  <sheetViews>
    <sheetView workbookViewId="0">
      <selection activeCell="A3" sqref="A3:E26"/>
    </sheetView>
  </sheetViews>
  <sheetFormatPr baseColWidth="10" defaultRowHeight="14.4" x14ac:dyDescent="0.3"/>
  <cols>
    <col min="1" max="1" width="10.5546875" customWidth="1"/>
    <col min="2" max="2" width="23" bestFit="1" customWidth="1"/>
    <col min="3" max="3" width="28.33203125" bestFit="1" customWidth="1"/>
    <col min="4" max="4" width="19.5546875" bestFit="1" customWidth="1"/>
    <col min="5" max="5" width="23" bestFit="1" customWidth="1"/>
  </cols>
  <sheetData>
    <row r="3" spans="1:5" x14ac:dyDescent="0.3">
      <c r="A3" s="114" t="s">
        <v>49</v>
      </c>
      <c r="B3" s="114" t="s">
        <v>38</v>
      </c>
      <c r="C3" s="114" t="s">
        <v>460</v>
      </c>
      <c r="D3" s="114" t="s">
        <v>45</v>
      </c>
      <c r="E3" t="s">
        <v>289</v>
      </c>
    </row>
    <row r="4" spans="1:5" x14ac:dyDescent="0.3">
      <c r="A4" s="117">
        <v>1</v>
      </c>
      <c r="B4" t="s">
        <v>72</v>
      </c>
      <c r="C4" t="s">
        <v>72</v>
      </c>
      <c r="D4" t="s">
        <v>263</v>
      </c>
      <c r="E4" s="116">
        <v>326275.42504</v>
      </c>
    </row>
    <row r="5" spans="1:5" x14ac:dyDescent="0.3">
      <c r="D5" t="s">
        <v>217</v>
      </c>
      <c r="E5" s="116">
        <v>164664.27999999997</v>
      </c>
    </row>
    <row r="6" spans="1:5" x14ac:dyDescent="0.3">
      <c r="D6" t="s">
        <v>264</v>
      </c>
      <c r="E6" s="116">
        <v>4400</v>
      </c>
    </row>
    <row r="7" spans="1:5" x14ac:dyDescent="0.3">
      <c r="D7" t="s">
        <v>266</v>
      </c>
      <c r="E7" s="116">
        <v>416</v>
      </c>
    </row>
    <row r="8" spans="1:5" x14ac:dyDescent="0.3">
      <c r="B8" t="s">
        <v>88</v>
      </c>
      <c r="C8" t="s">
        <v>462</v>
      </c>
      <c r="D8" t="s">
        <v>263</v>
      </c>
      <c r="E8" s="116">
        <v>397750.8064</v>
      </c>
    </row>
    <row r="9" spans="1:5" x14ac:dyDescent="0.3">
      <c r="D9" t="s">
        <v>217</v>
      </c>
      <c r="E9" s="116">
        <v>86938.68</v>
      </c>
    </row>
    <row r="10" spans="1:5" x14ac:dyDescent="0.3">
      <c r="D10" t="s">
        <v>264</v>
      </c>
      <c r="E10" s="116">
        <v>41491.949999999997</v>
      </c>
    </row>
    <row r="11" spans="1:5" x14ac:dyDescent="0.3">
      <c r="D11" t="s">
        <v>265</v>
      </c>
      <c r="E11" s="116">
        <v>147327.19</v>
      </c>
    </row>
    <row r="12" spans="1:5" x14ac:dyDescent="0.3">
      <c r="D12" t="s">
        <v>266</v>
      </c>
      <c r="E12" s="116">
        <v>17230</v>
      </c>
    </row>
    <row r="13" spans="1:5" x14ac:dyDescent="0.3">
      <c r="B13" t="s">
        <v>140</v>
      </c>
      <c r="C13" t="s">
        <v>463</v>
      </c>
      <c r="D13" t="s">
        <v>263</v>
      </c>
      <c r="E13" s="116">
        <v>13947.267200000002</v>
      </c>
    </row>
    <row r="14" spans="1:5" x14ac:dyDescent="0.3">
      <c r="D14" t="s">
        <v>217</v>
      </c>
      <c r="E14" s="116">
        <v>237443.42</v>
      </c>
    </row>
    <row r="15" spans="1:5" x14ac:dyDescent="0.3">
      <c r="D15" t="s">
        <v>266</v>
      </c>
      <c r="E15" s="116">
        <v>3539.48</v>
      </c>
    </row>
    <row r="16" spans="1:5" x14ac:dyDescent="0.3">
      <c r="B16" t="s">
        <v>175</v>
      </c>
      <c r="C16" t="s">
        <v>467</v>
      </c>
      <c r="D16" t="s">
        <v>217</v>
      </c>
      <c r="E16" s="116">
        <v>11239</v>
      </c>
    </row>
    <row r="17" spans="1:5" x14ac:dyDescent="0.3">
      <c r="A17" s="117" t="s">
        <v>272</v>
      </c>
      <c r="E17" s="116">
        <v>1452663.4986399999</v>
      </c>
    </row>
    <row r="18" spans="1:5" x14ac:dyDescent="0.3">
      <c r="A18" s="117">
        <v>2</v>
      </c>
      <c r="B18" t="s">
        <v>72</v>
      </c>
      <c r="C18" t="s">
        <v>72</v>
      </c>
      <c r="D18" t="s">
        <v>217</v>
      </c>
      <c r="E18" s="116">
        <v>23700</v>
      </c>
    </row>
    <row r="19" spans="1:5" x14ac:dyDescent="0.3">
      <c r="D19" t="s">
        <v>266</v>
      </c>
      <c r="E19" s="116">
        <v>1500</v>
      </c>
    </row>
    <row r="20" spans="1:5" x14ac:dyDescent="0.3">
      <c r="A20" s="117" t="s">
        <v>473</v>
      </c>
      <c r="E20" s="116">
        <v>25200</v>
      </c>
    </row>
    <row r="21" spans="1:5" x14ac:dyDescent="0.3">
      <c r="A21" s="117">
        <v>3</v>
      </c>
      <c r="B21" t="s">
        <v>72</v>
      </c>
      <c r="C21" t="s">
        <v>72</v>
      </c>
      <c r="D21" t="s">
        <v>263</v>
      </c>
      <c r="E21" s="116">
        <v>460587.2454666667</v>
      </c>
    </row>
    <row r="22" spans="1:5" x14ac:dyDescent="0.3">
      <c r="B22" t="s">
        <v>88</v>
      </c>
      <c r="C22" t="s">
        <v>462</v>
      </c>
      <c r="D22" t="s">
        <v>263</v>
      </c>
      <c r="E22" s="116">
        <v>1484961.9349999996</v>
      </c>
    </row>
    <row r="23" spans="1:5" x14ac:dyDescent="0.3">
      <c r="B23" t="s">
        <v>140</v>
      </c>
      <c r="C23" t="s">
        <v>463</v>
      </c>
      <c r="D23" t="s">
        <v>263</v>
      </c>
      <c r="E23" s="116">
        <v>159518.93040000004</v>
      </c>
    </row>
    <row r="24" spans="1:5" x14ac:dyDescent="0.3">
      <c r="B24" t="s">
        <v>175</v>
      </c>
      <c r="C24" t="s">
        <v>467</v>
      </c>
      <c r="D24" t="s">
        <v>263</v>
      </c>
      <c r="E24" s="116">
        <v>61982.989133333402</v>
      </c>
    </row>
    <row r="25" spans="1:5" x14ac:dyDescent="0.3">
      <c r="A25" s="117" t="s">
        <v>474</v>
      </c>
      <c r="E25" s="116">
        <v>2167051.0999999996</v>
      </c>
    </row>
    <row r="26" spans="1:5" x14ac:dyDescent="0.3">
      <c r="A26" s="117" t="s">
        <v>262</v>
      </c>
      <c r="E26" s="116">
        <v>3644914.5986399995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91AA9-55D3-4B18-8DDF-4F8E09A8111F}">
  <sheetPr filterMode="1">
    <tabColor rgb="FF92D050"/>
    <pageSetUpPr fitToPage="1"/>
  </sheetPr>
  <dimension ref="A1:WWT187"/>
  <sheetViews>
    <sheetView tabSelected="1" zoomScaleNormal="100" workbookViewId="0">
      <pane xSplit="12" ySplit="59" topLeftCell="M167" activePane="bottomRight" state="frozen"/>
      <selection pane="topRight" activeCell="M1" sqref="M1"/>
      <selection pane="bottomLeft" activeCell="A60" sqref="A60"/>
      <selection pane="bottomRight" activeCell="N173" sqref="N173"/>
    </sheetView>
  </sheetViews>
  <sheetFormatPr baseColWidth="10" defaultColWidth="14.44140625" defaultRowHeight="10.8" outlineLevelCol="1" x14ac:dyDescent="0.3"/>
  <cols>
    <col min="1" max="1" width="2.88671875" style="1" customWidth="1"/>
    <col min="2" max="2" width="12" style="1" hidden="1" customWidth="1"/>
    <col min="3" max="3" width="19.44140625" style="1" hidden="1" customWidth="1" outlineLevel="1"/>
    <col min="4" max="4" width="8.33203125" style="1" hidden="1" customWidth="1" outlineLevel="1"/>
    <col min="5" max="6" width="6.33203125" style="1" hidden="1" customWidth="1" outlineLevel="1"/>
    <col min="7" max="7" width="6.5546875" style="1" hidden="1" customWidth="1" outlineLevel="1"/>
    <col min="8" max="9" width="9.44140625" style="1" customWidth="1" outlineLevel="1"/>
    <col min="10" max="10" width="7.44140625" style="1" customWidth="1" outlineLevel="1"/>
    <col min="11" max="11" width="8.88671875" style="1" customWidth="1" outlineLevel="1"/>
    <col min="12" max="12" width="13.109375" style="1" customWidth="1" outlineLevel="1"/>
    <col min="13" max="13" width="15.33203125" style="102" customWidth="1"/>
    <col min="14" max="14" width="26" style="103" customWidth="1"/>
    <col min="15" max="15" width="8.44140625" style="104" customWidth="1"/>
    <col min="16" max="16" width="5" style="105" customWidth="1"/>
    <col min="17" max="17" width="7.6640625" style="105" customWidth="1"/>
    <col min="18" max="18" width="19.109375" style="102" customWidth="1"/>
    <col min="19" max="19" width="6.33203125" style="106" customWidth="1"/>
    <col min="20" max="20" width="7.6640625" style="107" customWidth="1"/>
    <col min="21" max="21" width="6.33203125" style="106" customWidth="1"/>
    <col min="22" max="22" width="8.44140625" style="106" customWidth="1"/>
    <col min="23" max="23" width="11.5546875" style="112" customWidth="1"/>
    <col min="24" max="24" width="4.44140625" style="101" hidden="1" customWidth="1"/>
    <col min="25" max="25" width="9.6640625" style="101" customWidth="1"/>
    <col min="26" max="26" width="11.6640625" style="1" customWidth="1" outlineLevel="1"/>
    <col min="27" max="27" width="11.88671875" style="1" customWidth="1" outlineLevel="1"/>
    <col min="28" max="28" width="10.5546875" style="1" customWidth="1" outlineLevel="1"/>
    <col min="29" max="29" width="11.6640625" style="1" customWidth="1" outlineLevel="1"/>
    <col min="30" max="30" width="10.44140625" style="1" customWidth="1" outlineLevel="1"/>
    <col min="31" max="31" width="11.5546875" style="1" customWidth="1" outlineLevel="1"/>
    <col min="32" max="32" width="10.44140625" style="1" customWidth="1" outlineLevel="1"/>
    <col min="33" max="33" width="11.44140625" style="1" customWidth="1" outlineLevel="1"/>
    <col min="34" max="34" width="11.5546875" style="1" customWidth="1" outlineLevel="1"/>
    <col min="35" max="35" width="11.44140625" style="1" customWidth="1" outlineLevel="1"/>
    <col min="36" max="36" width="12" style="1" customWidth="1" outlineLevel="1"/>
    <col min="37" max="37" width="11.5546875" style="1" customWidth="1" outlineLevel="1"/>
    <col min="38" max="38" width="12.5546875" style="1" hidden="1" customWidth="1"/>
    <col min="39" max="39" width="5.33203125" style="1" hidden="1" customWidth="1"/>
    <col min="40" max="40" width="10.5546875" style="1" hidden="1" customWidth="1"/>
    <col min="41" max="41" width="5.33203125" style="1" hidden="1" customWidth="1"/>
    <col min="42" max="42" width="2.109375" style="1" hidden="1" customWidth="1"/>
    <col min="43" max="43" width="8.33203125" style="1" hidden="1" customWidth="1"/>
    <col min="44" max="44" width="8.44140625" style="1" bestFit="1" customWidth="1"/>
    <col min="45" max="46" width="8.6640625" style="1" customWidth="1"/>
    <col min="47" max="47" width="7.6640625" style="1" bestFit="1" customWidth="1"/>
    <col min="48" max="48" width="7.44140625" style="1" customWidth="1"/>
    <col min="49" max="49" width="8.88671875" style="1" customWidth="1"/>
    <col min="50" max="254" width="14.44140625" style="1"/>
    <col min="255" max="255" width="2.88671875" style="1" customWidth="1"/>
    <col min="256" max="256" width="4.88671875" style="1" customWidth="1"/>
    <col min="257" max="257" width="3.88671875" style="1" customWidth="1"/>
    <col min="258" max="261" width="5.44140625" style="1" customWidth="1"/>
    <col min="262" max="263" width="7.44140625" style="1" customWidth="1"/>
    <col min="264" max="264" width="5.5546875" style="1" customWidth="1"/>
    <col min="265" max="265" width="13.109375" style="1" customWidth="1"/>
    <col min="266" max="266" width="8.44140625" style="1" customWidth="1"/>
    <col min="267" max="267" width="26" style="1" customWidth="1"/>
    <col min="268" max="268" width="8.44140625" style="1" customWidth="1"/>
    <col min="269" max="269" width="5" style="1" customWidth="1"/>
    <col min="270" max="270" width="7.6640625" style="1" customWidth="1"/>
    <col min="271" max="271" width="19.109375" style="1" customWidth="1"/>
    <col min="272" max="272" width="6.33203125" style="1" customWidth="1"/>
    <col min="273" max="273" width="7.6640625" style="1" customWidth="1"/>
    <col min="274" max="274" width="6.33203125" style="1" customWidth="1"/>
    <col min="275" max="275" width="8.44140625" style="1" customWidth="1"/>
    <col min="276" max="276" width="11.5546875" style="1" customWidth="1"/>
    <col min="277" max="277" width="13.109375" style="1" customWidth="1"/>
    <col min="278" max="278" width="5.44140625" style="1" customWidth="1"/>
    <col min="279" max="279" width="4.44140625" style="1" customWidth="1"/>
    <col min="280" max="280" width="5.44140625" style="1" customWidth="1"/>
    <col min="281" max="281" width="11.6640625" style="1" customWidth="1"/>
    <col min="282" max="282" width="11.88671875" style="1" customWidth="1"/>
    <col min="283" max="283" width="10.5546875" style="1" customWidth="1"/>
    <col min="284" max="284" width="11.6640625" style="1" customWidth="1"/>
    <col min="285" max="285" width="10.44140625" style="1" customWidth="1"/>
    <col min="286" max="286" width="11.5546875" style="1" customWidth="1"/>
    <col min="287" max="287" width="10.44140625" style="1" customWidth="1"/>
    <col min="288" max="288" width="11.44140625" style="1" customWidth="1"/>
    <col min="289" max="289" width="11.5546875" style="1" customWidth="1"/>
    <col min="290" max="290" width="11.44140625" style="1" customWidth="1"/>
    <col min="291" max="291" width="12" style="1" customWidth="1"/>
    <col min="292" max="292" width="11.5546875" style="1" customWidth="1"/>
    <col min="293" max="294" width="0" style="1" hidden="1" customWidth="1"/>
    <col min="295" max="295" width="5.33203125" style="1" bestFit="1" customWidth="1"/>
    <col min="296" max="296" width="10.5546875" style="1" customWidth="1"/>
    <col min="297" max="297" width="5.33203125" style="1" customWidth="1"/>
    <col min="298" max="298" width="2.109375" style="1" customWidth="1"/>
    <col min="299" max="299" width="8.33203125" style="1" customWidth="1"/>
    <col min="300" max="300" width="8.44140625" style="1" bestFit="1" customWidth="1"/>
    <col min="301" max="302" width="8.6640625" style="1" customWidth="1"/>
    <col min="303" max="303" width="7.6640625" style="1" bestFit="1" customWidth="1"/>
    <col min="304" max="304" width="7.44140625" style="1" customWidth="1"/>
    <col min="305" max="305" width="8.88671875" style="1" customWidth="1"/>
    <col min="306" max="510" width="14.44140625" style="1"/>
    <col min="511" max="511" width="2.88671875" style="1" customWidth="1"/>
    <col min="512" max="512" width="4.88671875" style="1" customWidth="1"/>
    <col min="513" max="513" width="3.88671875" style="1" customWidth="1"/>
    <col min="514" max="517" width="5.44140625" style="1" customWidth="1"/>
    <col min="518" max="519" width="7.44140625" style="1" customWidth="1"/>
    <col min="520" max="520" width="5.5546875" style="1" customWidth="1"/>
    <col min="521" max="521" width="13.109375" style="1" customWidth="1"/>
    <col min="522" max="522" width="8.44140625" style="1" customWidth="1"/>
    <col min="523" max="523" width="26" style="1" customWidth="1"/>
    <col min="524" max="524" width="8.44140625" style="1" customWidth="1"/>
    <col min="525" max="525" width="5" style="1" customWidth="1"/>
    <col min="526" max="526" width="7.6640625" style="1" customWidth="1"/>
    <col min="527" max="527" width="19.109375" style="1" customWidth="1"/>
    <col min="528" max="528" width="6.33203125" style="1" customWidth="1"/>
    <col min="529" max="529" width="7.6640625" style="1" customWidth="1"/>
    <col min="530" max="530" width="6.33203125" style="1" customWidth="1"/>
    <col min="531" max="531" width="8.44140625" style="1" customWidth="1"/>
    <col min="532" max="532" width="11.5546875" style="1" customWidth="1"/>
    <col min="533" max="533" width="13.109375" style="1" customWidth="1"/>
    <col min="534" max="534" width="5.44140625" style="1" customWidth="1"/>
    <col min="535" max="535" width="4.44140625" style="1" customWidth="1"/>
    <col min="536" max="536" width="5.44140625" style="1" customWidth="1"/>
    <col min="537" max="537" width="11.6640625" style="1" customWidth="1"/>
    <col min="538" max="538" width="11.88671875" style="1" customWidth="1"/>
    <col min="539" max="539" width="10.5546875" style="1" customWidth="1"/>
    <col min="540" max="540" width="11.6640625" style="1" customWidth="1"/>
    <col min="541" max="541" width="10.44140625" style="1" customWidth="1"/>
    <col min="542" max="542" width="11.5546875" style="1" customWidth="1"/>
    <col min="543" max="543" width="10.44140625" style="1" customWidth="1"/>
    <col min="544" max="544" width="11.44140625" style="1" customWidth="1"/>
    <col min="545" max="545" width="11.5546875" style="1" customWidth="1"/>
    <col min="546" max="546" width="11.44140625" style="1" customWidth="1"/>
    <col min="547" max="547" width="12" style="1" customWidth="1"/>
    <col min="548" max="548" width="11.5546875" style="1" customWidth="1"/>
    <col min="549" max="550" width="0" style="1" hidden="1" customWidth="1"/>
    <col min="551" max="551" width="5.33203125" style="1" bestFit="1" customWidth="1"/>
    <col min="552" max="552" width="10.5546875" style="1" customWidth="1"/>
    <col min="553" max="553" width="5.33203125" style="1" customWidth="1"/>
    <col min="554" max="554" width="2.109375" style="1" customWidth="1"/>
    <col min="555" max="555" width="8.33203125" style="1" customWidth="1"/>
    <col min="556" max="556" width="8.44140625" style="1" bestFit="1" customWidth="1"/>
    <col min="557" max="558" width="8.6640625" style="1" customWidth="1"/>
    <col min="559" max="559" width="7.6640625" style="1" bestFit="1" customWidth="1"/>
    <col min="560" max="560" width="7.44140625" style="1" customWidth="1"/>
    <col min="561" max="561" width="8.88671875" style="1" customWidth="1"/>
    <col min="562" max="766" width="14.44140625" style="1"/>
    <col min="767" max="767" width="2.88671875" style="1" customWidth="1"/>
    <col min="768" max="768" width="4.88671875" style="1" customWidth="1"/>
    <col min="769" max="769" width="3.88671875" style="1" customWidth="1"/>
    <col min="770" max="773" width="5.44140625" style="1" customWidth="1"/>
    <col min="774" max="775" width="7.44140625" style="1" customWidth="1"/>
    <col min="776" max="776" width="5.5546875" style="1" customWidth="1"/>
    <col min="777" max="777" width="13.109375" style="1" customWidth="1"/>
    <col min="778" max="778" width="8.44140625" style="1" customWidth="1"/>
    <col min="779" max="779" width="26" style="1" customWidth="1"/>
    <col min="780" max="780" width="8.44140625" style="1" customWidth="1"/>
    <col min="781" max="781" width="5" style="1" customWidth="1"/>
    <col min="782" max="782" width="7.6640625" style="1" customWidth="1"/>
    <col min="783" max="783" width="19.109375" style="1" customWidth="1"/>
    <col min="784" max="784" width="6.33203125" style="1" customWidth="1"/>
    <col min="785" max="785" width="7.6640625" style="1" customWidth="1"/>
    <col min="786" max="786" width="6.33203125" style="1" customWidth="1"/>
    <col min="787" max="787" width="8.44140625" style="1" customWidth="1"/>
    <col min="788" max="788" width="11.5546875" style="1" customWidth="1"/>
    <col min="789" max="789" width="13.109375" style="1" customWidth="1"/>
    <col min="790" max="790" width="5.44140625" style="1" customWidth="1"/>
    <col min="791" max="791" width="4.44140625" style="1" customWidth="1"/>
    <col min="792" max="792" width="5.44140625" style="1" customWidth="1"/>
    <col min="793" max="793" width="11.6640625" style="1" customWidth="1"/>
    <col min="794" max="794" width="11.88671875" style="1" customWidth="1"/>
    <col min="795" max="795" width="10.5546875" style="1" customWidth="1"/>
    <col min="796" max="796" width="11.6640625" style="1" customWidth="1"/>
    <col min="797" max="797" width="10.44140625" style="1" customWidth="1"/>
    <col min="798" max="798" width="11.5546875" style="1" customWidth="1"/>
    <col min="799" max="799" width="10.44140625" style="1" customWidth="1"/>
    <col min="800" max="800" width="11.44140625" style="1" customWidth="1"/>
    <col min="801" max="801" width="11.5546875" style="1" customWidth="1"/>
    <col min="802" max="802" width="11.44140625" style="1" customWidth="1"/>
    <col min="803" max="803" width="12" style="1" customWidth="1"/>
    <col min="804" max="804" width="11.5546875" style="1" customWidth="1"/>
    <col min="805" max="806" width="0" style="1" hidden="1" customWidth="1"/>
    <col min="807" max="807" width="5.33203125" style="1" bestFit="1" customWidth="1"/>
    <col min="808" max="808" width="10.5546875" style="1" customWidth="1"/>
    <col min="809" max="809" width="5.33203125" style="1" customWidth="1"/>
    <col min="810" max="810" width="2.109375" style="1" customWidth="1"/>
    <col min="811" max="811" width="8.33203125" style="1" customWidth="1"/>
    <col min="812" max="812" width="8.44140625" style="1" bestFit="1" customWidth="1"/>
    <col min="813" max="814" width="8.6640625" style="1" customWidth="1"/>
    <col min="815" max="815" width="7.6640625" style="1" bestFit="1" customWidth="1"/>
    <col min="816" max="816" width="7.44140625" style="1" customWidth="1"/>
    <col min="817" max="817" width="8.88671875" style="1" customWidth="1"/>
    <col min="818" max="1022" width="14.44140625" style="1"/>
    <col min="1023" max="1023" width="2.88671875" style="1" customWidth="1"/>
    <col min="1024" max="1024" width="4.88671875" style="1" customWidth="1"/>
    <col min="1025" max="1025" width="3.88671875" style="1" customWidth="1"/>
    <col min="1026" max="1029" width="5.44140625" style="1" customWidth="1"/>
    <col min="1030" max="1031" width="7.44140625" style="1" customWidth="1"/>
    <col min="1032" max="1032" width="5.5546875" style="1" customWidth="1"/>
    <col min="1033" max="1033" width="13.109375" style="1" customWidth="1"/>
    <col min="1034" max="1034" width="8.44140625" style="1" customWidth="1"/>
    <col min="1035" max="1035" width="26" style="1" customWidth="1"/>
    <col min="1036" max="1036" width="8.44140625" style="1" customWidth="1"/>
    <col min="1037" max="1037" width="5" style="1" customWidth="1"/>
    <col min="1038" max="1038" width="7.6640625" style="1" customWidth="1"/>
    <col min="1039" max="1039" width="19.109375" style="1" customWidth="1"/>
    <col min="1040" max="1040" width="6.33203125" style="1" customWidth="1"/>
    <col min="1041" max="1041" width="7.6640625" style="1" customWidth="1"/>
    <col min="1042" max="1042" width="6.33203125" style="1" customWidth="1"/>
    <col min="1043" max="1043" width="8.44140625" style="1" customWidth="1"/>
    <col min="1044" max="1044" width="11.5546875" style="1" customWidth="1"/>
    <col min="1045" max="1045" width="13.109375" style="1" customWidth="1"/>
    <col min="1046" max="1046" width="5.44140625" style="1" customWidth="1"/>
    <col min="1047" max="1047" width="4.44140625" style="1" customWidth="1"/>
    <col min="1048" max="1048" width="5.44140625" style="1" customWidth="1"/>
    <col min="1049" max="1049" width="11.6640625" style="1" customWidth="1"/>
    <col min="1050" max="1050" width="11.88671875" style="1" customWidth="1"/>
    <col min="1051" max="1051" width="10.5546875" style="1" customWidth="1"/>
    <col min="1052" max="1052" width="11.6640625" style="1" customWidth="1"/>
    <col min="1053" max="1053" width="10.44140625" style="1" customWidth="1"/>
    <col min="1054" max="1054" width="11.5546875" style="1" customWidth="1"/>
    <col min="1055" max="1055" width="10.44140625" style="1" customWidth="1"/>
    <col min="1056" max="1056" width="11.44140625" style="1" customWidth="1"/>
    <col min="1057" max="1057" width="11.5546875" style="1" customWidth="1"/>
    <col min="1058" max="1058" width="11.44140625" style="1" customWidth="1"/>
    <col min="1059" max="1059" width="12" style="1" customWidth="1"/>
    <col min="1060" max="1060" width="11.5546875" style="1" customWidth="1"/>
    <col min="1061" max="1062" width="0" style="1" hidden="1" customWidth="1"/>
    <col min="1063" max="1063" width="5.33203125" style="1" bestFit="1" customWidth="1"/>
    <col min="1064" max="1064" width="10.5546875" style="1" customWidth="1"/>
    <col min="1065" max="1065" width="5.33203125" style="1" customWidth="1"/>
    <col min="1066" max="1066" width="2.109375" style="1" customWidth="1"/>
    <col min="1067" max="1067" width="8.33203125" style="1" customWidth="1"/>
    <col min="1068" max="1068" width="8.44140625" style="1" bestFit="1" customWidth="1"/>
    <col min="1069" max="1070" width="8.6640625" style="1" customWidth="1"/>
    <col min="1071" max="1071" width="7.6640625" style="1" bestFit="1" customWidth="1"/>
    <col min="1072" max="1072" width="7.44140625" style="1" customWidth="1"/>
    <col min="1073" max="1073" width="8.88671875" style="1" customWidth="1"/>
    <col min="1074" max="1278" width="14.44140625" style="1"/>
    <col min="1279" max="1279" width="2.88671875" style="1" customWidth="1"/>
    <col min="1280" max="1280" width="4.88671875" style="1" customWidth="1"/>
    <col min="1281" max="1281" width="3.88671875" style="1" customWidth="1"/>
    <col min="1282" max="1285" width="5.44140625" style="1" customWidth="1"/>
    <col min="1286" max="1287" width="7.44140625" style="1" customWidth="1"/>
    <col min="1288" max="1288" width="5.5546875" style="1" customWidth="1"/>
    <col min="1289" max="1289" width="13.109375" style="1" customWidth="1"/>
    <col min="1290" max="1290" width="8.44140625" style="1" customWidth="1"/>
    <col min="1291" max="1291" width="26" style="1" customWidth="1"/>
    <col min="1292" max="1292" width="8.44140625" style="1" customWidth="1"/>
    <col min="1293" max="1293" width="5" style="1" customWidth="1"/>
    <col min="1294" max="1294" width="7.6640625" style="1" customWidth="1"/>
    <col min="1295" max="1295" width="19.109375" style="1" customWidth="1"/>
    <col min="1296" max="1296" width="6.33203125" style="1" customWidth="1"/>
    <col min="1297" max="1297" width="7.6640625" style="1" customWidth="1"/>
    <col min="1298" max="1298" width="6.33203125" style="1" customWidth="1"/>
    <col min="1299" max="1299" width="8.44140625" style="1" customWidth="1"/>
    <col min="1300" max="1300" width="11.5546875" style="1" customWidth="1"/>
    <col min="1301" max="1301" width="13.109375" style="1" customWidth="1"/>
    <col min="1302" max="1302" width="5.44140625" style="1" customWidth="1"/>
    <col min="1303" max="1303" width="4.44140625" style="1" customWidth="1"/>
    <col min="1304" max="1304" width="5.44140625" style="1" customWidth="1"/>
    <col min="1305" max="1305" width="11.6640625" style="1" customWidth="1"/>
    <col min="1306" max="1306" width="11.88671875" style="1" customWidth="1"/>
    <col min="1307" max="1307" width="10.5546875" style="1" customWidth="1"/>
    <col min="1308" max="1308" width="11.6640625" style="1" customWidth="1"/>
    <col min="1309" max="1309" width="10.44140625" style="1" customWidth="1"/>
    <col min="1310" max="1310" width="11.5546875" style="1" customWidth="1"/>
    <col min="1311" max="1311" width="10.44140625" style="1" customWidth="1"/>
    <col min="1312" max="1312" width="11.44140625" style="1" customWidth="1"/>
    <col min="1313" max="1313" width="11.5546875" style="1" customWidth="1"/>
    <col min="1314" max="1314" width="11.44140625" style="1" customWidth="1"/>
    <col min="1315" max="1315" width="12" style="1" customWidth="1"/>
    <col min="1316" max="1316" width="11.5546875" style="1" customWidth="1"/>
    <col min="1317" max="1318" width="0" style="1" hidden="1" customWidth="1"/>
    <col min="1319" max="1319" width="5.33203125" style="1" bestFit="1" customWidth="1"/>
    <col min="1320" max="1320" width="10.5546875" style="1" customWidth="1"/>
    <col min="1321" max="1321" width="5.33203125" style="1" customWidth="1"/>
    <col min="1322" max="1322" width="2.109375" style="1" customWidth="1"/>
    <col min="1323" max="1323" width="8.33203125" style="1" customWidth="1"/>
    <col min="1324" max="1324" width="8.44140625" style="1" bestFit="1" customWidth="1"/>
    <col min="1325" max="1326" width="8.6640625" style="1" customWidth="1"/>
    <col min="1327" max="1327" width="7.6640625" style="1" bestFit="1" customWidth="1"/>
    <col min="1328" max="1328" width="7.44140625" style="1" customWidth="1"/>
    <col min="1329" max="1329" width="8.88671875" style="1" customWidth="1"/>
    <col min="1330" max="1534" width="14.44140625" style="1"/>
    <col min="1535" max="1535" width="2.88671875" style="1" customWidth="1"/>
    <col min="1536" max="1536" width="4.88671875" style="1" customWidth="1"/>
    <col min="1537" max="1537" width="3.88671875" style="1" customWidth="1"/>
    <col min="1538" max="1541" width="5.44140625" style="1" customWidth="1"/>
    <col min="1542" max="1543" width="7.44140625" style="1" customWidth="1"/>
    <col min="1544" max="1544" width="5.5546875" style="1" customWidth="1"/>
    <col min="1545" max="1545" width="13.109375" style="1" customWidth="1"/>
    <col min="1546" max="1546" width="8.44140625" style="1" customWidth="1"/>
    <col min="1547" max="1547" width="26" style="1" customWidth="1"/>
    <col min="1548" max="1548" width="8.44140625" style="1" customWidth="1"/>
    <col min="1549" max="1549" width="5" style="1" customWidth="1"/>
    <col min="1550" max="1550" width="7.6640625" style="1" customWidth="1"/>
    <col min="1551" max="1551" width="19.109375" style="1" customWidth="1"/>
    <col min="1552" max="1552" width="6.33203125" style="1" customWidth="1"/>
    <col min="1553" max="1553" width="7.6640625" style="1" customWidth="1"/>
    <col min="1554" max="1554" width="6.33203125" style="1" customWidth="1"/>
    <col min="1555" max="1555" width="8.44140625" style="1" customWidth="1"/>
    <col min="1556" max="1556" width="11.5546875" style="1" customWidth="1"/>
    <col min="1557" max="1557" width="13.109375" style="1" customWidth="1"/>
    <col min="1558" max="1558" width="5.44140625" style="1" customWidth="1"/>
    <col min="1559" max="1559" width="4.44140625" style="1" customWidth="1"/>
    <col min="1560" max="1560" width="5.44140625" style="1" customWidth="1"/>
    <col min="1561" max="1561" width="11.6640625" style="1" customWidth="1"/>
    <col min="1562" max="1562" width="11.88671875" style="1" customWidth="1"/>
    <col min="1563" max="1563" width="10.5546875" style="1" customWidth="1"/>
    <col min="1564" max="1564" width="11.6640625" style="1" customWidth="1"/>
    <col min="1565" max="1565" width="10.44140625" style="1" customWidth="1"/>
    <col min="1566" max="1566" width="11.5546875" style="1" customWidth="1"/>
    <col min="1567" max="1567" width="10.44140625" style="1" customWidth="1"/>
    <col min="1568" max="1568" width="11.44140625" style="1" customWidth="1"/>
    <col min="1569" max="1569" width="11.5546875" style="1" customWidth="1"/>
    <col min="1570" max="1570" width="11.44140625" style="1" customWidth="1"/>
    <col min="1571" max="1571" width="12" style="1" customWidth="1"/>
    <col min="1572" max="1572" width="11.5546875" style="1" customWidth="1"/>
    <col min="1573" max="1574" width="0" style="1" hidden="1" customWidth="1"/>
    <col min="1575" max="1575" width="5.33203125" style="1" bestFit="1" customWidth="1"/>
    <col min="1576" max="1576" width="10.5546875" style="1" customWidth="1"/>
    <col min="1577" max="1577" width="5.33203125" style="1" customWidth="1"/>
    <col min="1578" max="1578" width="2.109375" style="1" customWidth="1"/>
    <col min="1579" max="1579" width="8.33203125" style="1" customWidth="1"/>
    <col min="1580" max="1580" width="8.44140625" style="1" bestFit="1" customWidth="1"/>
    <col min="1581" max="1582" width="8.6640625" style="1" customWidth="1"/>
    <col min="1583" max="1583" width="7.6640625" style="1" bestFit="1" customWidth="1"/>
    <col min="1584" max="1584" width="7.44140625" style="1" customWidth="1"/>
    <col min="1585" max="1585" width="8.88671875" style="1" customWidth="1"/>
    <col min="1586" max="1790" width="14.44140625" style="1"/>
    <col min="1791" max="1791" width="2.88671875" style="1" customWidth="1"/>
    <col min="1792" max="1792" width="4.88671875" style="1" customWidth="1"/>
    <col min="1793" max="1793" width="3.88671875" style="1" customWidth="1"/>
    <col min="1794" max="1797" width="5.44140625" style="1" customWidth="1"/>
    <col min="1798" max="1799" width="7.44140625" style="1" customWidth="1"/>
    <col min="1800" max="1800" width="5.5546875" style="1" customWidth="1"/>
    <col min="1801" max="1801" width="13.109375" style="1" customWidth="1"/>
    <col min="1802" max="1802" width="8.44140625" style="1" customWidth="1"/>
    <col min="1803" max="1803" width="26" style="1" customWidth="1"/>
    <col min="1804" max="1804" width="8.44140625" style="1" customWidth="1"/>
    <col min="1805" max="1805" width="5" style="1" customWidth="1"/>
    <col min="1806" max="1806" width="7.6640625" style="1" customWidth="1"/>
    <col min="1807" max="1807" width="19.109375" style="1" customWidth="1"/>
    <col min="1808" max="1808" width="6.33203125" style="1" customWidth="1"/>
    <col min="1809" max="1809" width="7.6640625" style="1" customWidth="1"/>
    <col min="1810" max="1810" width="6.33203125" style="1" customWidth="1"/>
    <col min="1811" max="1811" width="8.44140625" style="1" customWidth="1"/>
    <col min="1812" max="1812" width="11.5546875" style="1" customWidth="1"/>
    <col min="1813" max="1813" width="13.109375" style="1" customWidth="1"/>
    <col min="1814" max="1814" width="5.44140625" style="1" customWidth="1"/>
    <col min="1815" max="1815" width="4.44140625" style="1" customWidth="1"/>
    <col min="1816" max="1816" width="5.44140625" style="1" customWidth="1"/>
    <col min="1817" max="1817" width="11.6640625" style="1" customWidth="1"/>
    <col min="1818" max="1818" width="11.88671875" style="1" customWidth="1"/>
    <col min="1819" max="1819" width="10.5546875" style="1" customWidth="1"/>
    <col min="1820" max="1820" width="11.6640625" style="1" customWidth="1"/>
    <col min="1821" max="1821" width="10.44140625" style="1" customWidth="1"/>
    <col min="1822" max="1822" width="11.5546875" style="1" customWidth="1"/>
    <col min="1823" max="1823" width="10.44140625" style="1" customWidth="1"/>
    <col min="1824" max="1824" width="11.44140625" style="1" customWidth="1"/>
    <col min="1825" max="1825" width="11.5546875" style="1" customWidth="1"/>
    <col min="1826" max="1826" width="11.44140625" style="1" customWidth="1"/>
    <col min="1827" max="1827" width="12" style="1" customWidth="1"/>
    <col min="1828" max="1828" width="11.5546875" style="1" customWidth="1"/>
    <col min="1829" max="1830" width="0" style="1" hidden="1" customWidth="1"/>
    <col min="1831" max="1831" width="5.33203125" style="1" bestFit="1" customWidth="1"/>
    <col min="1832" max="1832" width="10.5546875" style="1" customWidth="1"/>
    <col min="1833" max="1833" width="5.33203125" style="1" customWidth="1"/>
    <col min="1834" max="1834" width="2.109375" style="1" customWidth="1"/>
    <col min="1835" max="1835" width="8.33203125" style="1" customWidth="1"/>
    <col min="1836" max="1836" width="8.44140625" style="1" bestFit="1" customWidth="1"/>
    <col min="1837" max="1838" width="8.6640625" style="1" customWidth="1"/>
    <col min="1839" max="1839" width="7.6640625" style="1" bestFit="1" customWidth="1"/>
    <col min="1840" max="1840" width="7.44140625" style="1" customWidth="1"/>
    <col min="1841" max="1841" width="8.88671875" style="1" customWidth="1"/>
    <col min="1842" max="2046" width="14.44140625" style="1"/>
    <col min="2047" max="2047" width="2.88671875" style="1" customWidth="1"/>
    <col min="2048" max="2048" width="4.88671875" style="1" customWidth="1"/>
    <col min="2049" max="2049" width="3.88671875" style="1" customWidth="1"/>
    <col min="2050" max="2053" width="5.44140625" style="1" customWidth="1"/>
    <col min="2054" max="2055" width="7.44140625" style="1" customWidth="1"/>
    <col min="2056" max="2056" width="5.5546875" style="1" customWidth="1"/>
    <col min="2057" max="2057" width="13.109375" style="1" customWidth="1"/>
    <col min="2058" max="2058" width="8.44140625" style="1" customWidth="1"/>
    <col min="2059" max="2059" width="26" style="1" customWidth="1"/>
    <col min="2060" max="2060" width="8.44140625" style="1" customWidth="1"/>
    <col min="2061" max="2061" width="5" style="1" customWidth="1"/>
    <col min="2062" max="2062" width="7.6640625" style="1" customWidth="1"/>
    <col min="2063" max="2063" width="19.109375" style="1" customWidth="1"/>
    <col min="2064" max="2064" width="6.33203125" style="1" customWidth="1"/>
    <col min="2065" max="2065" width="7.6640625" style="1" customWidth="1"/>
    <col min="2066" max="2066" width="6.33203125" style="1" customWidth="1"/>
    <col min="2067" max="2067" width="8.44140625" style="1" customWidth="1"/>
    <col min="2068" max="2068" width="11.5546875" style="1" customWidth="1"/>
    <col min="2069" max="2069" width="13.109375" style="1" customWidth="1"/>
    <col min="2070" max="2070" width="5.44140625" style="1" customWidth="1"/>
    <col min="2071" max="2071" width="4.44140625" style="1" customWidth="1"/>
    <col min="2072" max="2072" width="5.44140625" style="1" customWidth="1"/>
    <col min="2073" max="2073" width="11.6640625" style="1" customWidth="1"/>
    <col min="2074" max="2074" width="11.88671875" style="1" customWidth="1"/>
    <col min="2075" max="2075" width="10.5546875" style="1" customWidth="1"/>
    <col min="2076" max="2076" width="11.6640625" style="1" customWidth="1"/>
    <col min="2077" max="2077" width="10.44140625" style="1" customWidth="1"/>
    <col min="2078" max="2078" width="11.5546875" style="1" customWidth="1"/>
    <col min="2079" max="2079" width="10.44140625" style="1" customWidth="1"/>
    <col min="2080" max="2080" width="11.44140625" style="1" customWidth="1"/>
    <col min="2081" max="2081" width="11.5546875" style="1" customWidth="1"/>
    <col min="2082" max="2082" width="11.44140625" style="1" customWidth="1"/>
    <col min="2083" max="2083" width="12" style="1" customWidth="1"/>
    <col min="2084" max="2084" width="11.5546875" style="1" customWidth="1"/>
    <col min="2085" max="2086" width="0" style="1" hidden="1" customWidth="1"/>
    <col min="2087" max="2087" width="5.33203125" style="1" bestFit="1" customWidth="1"/>
    <col min="2088" max="2088" width="10.5546875" style="1" customWidth="1"/>
    <col min="2089" max="2089" width="5.33203125" style="1" customWidth="1"/>
    <col min="2090" max="2090" width="2.109375" style="1" customWidth="1"/>
    <col min="2091" max="2091" width="8.33203125" style="1" customWidth="1"/>
    <col min="2092" max="2092" width="8.44140625" style="1" bestFit="1" customWidth="1"/>
    <col min="2093" max="2094" width="8.6640625" style="1" customWidth="1"/>
    <col min="2095" max="2095" width="7.6640625" style="1" bestFit="1" customWidth="1"/>
    <col min="2096" max="2096" width="7.44140625" style="1" customWidth="1"/>
    <col min="2097" max="2097" width="8.88671875" style="1" customWidth="1"/>
    <col min="2098" max="2302" width="14.44140625" style="1"/>
    <col min="2303" max="2303" width="2.88671875" style="1" customWidth="1"/>
    <col min="2304" max="2304" width="4.88671875" style="1" customWidth="1"/>
    <col min="2305" max="2305" width="3.88671875" style="1" customWidth="1"/>
    <col min="2306" max="2309" width="5.44140625" style="1" customWidth="1"/>
    <col min="2310" max="2311" width="7.44140625" style="1" customWidth="1"/>
    <col min="2312" max="2312" width="5.5546875" style="1" customWidth="1"/>
    <col min="2313" max="2313" width="13.109375" style="1" customWidth="1"/>
    <col min="2314" max="2314" width="8.44140625" style="1" customWidth="1"/>
    <col min="2315" max="2315" width="26" style="1" customWidth="1"/>
    <col min="2316" max="2316" width="8.44140625" style="1" customWidth="1"/>
    <col min="2317" max="2317" width="5" style="1" customWidth="1"/>
    <col min="2318" max="2318" width="7.6640625" style="1" customWidth="1"/>
    <col min="2319" max="2319" width="19.109375" style="1" customWidth="1"/>
    <col min="2320" max="2320" width="6.33203125" style="1" customWidth="1"/>
    <col min="2321" max="2321" width="7.6640625" style="1" customWidth="1"/>
    <col min="2322" max="2322" width="6.33203125" style="1" customWidth="1"/>
    <col min="2323" max="2323" width="8.44140625" style="1" customWidth="1"/>
    <col min="2324" max="2324" width="11.5546875" style="1" customWidth="1"/>
    <col min="2325" max="2325" width="13.109375" style="1" customWidth="1"/>
    <col min="2326" max="2326" width="5.44140625" style="1" customWidth="1"/>
    <col min="2327" max="2327" width="4.44140625" style="1" customWidth="1"/>
    <col min="2328" max="2328" width="5.44140625" style="1" customWidth="1"/>
    <col min="2329" max="2329" width="11.6640625" style="1" customWidth="1"/>
    <col min="2330" max="2330" width="11.88671875" style="1" customWidth="1"/>
    <col min="2331" max="2331" width="10.5546875" style="1" customWidth="1"/>
    <col min="2332" max="2332" width="11.6640625" style="1" customWidth="1"/>
    <col min="2333" max="2333" width="10.44140625" style="1" customWidth="1"/>
    <col min="2334" max="2334" width="11.5546875" style="1" customWidth="1"/>
    <col min="2335" max="2335" width="10.44140625" style="1" customWidth="1"/>
    <col min="2336" max="2336" width="11.44140625" style="1" customWidth="1"/>
    <col min="2337" max="2337" width="11.5546875" style="1" customWidth="1"/>
    <col min="2338" max="2338" width="11.44140625" style="1" customWidth="1"/>
    <col min="2339" max="2339" width="12" style="1" customWidth="1"/>
    <col min="2340" max="2340" width="11.5546875" style="1" customWidth="1"/>
    <col min="2341" max="2342" width="0" style="1" hidden="1" customWidth="1"/>
    <col min="2343" max="2343" width="5.33203125" style="1" bestFit="1" customWidth="1"/>
    <col min="2344" max="2344" width="10.5546875" style="1" customWidth="1"/>
    <col min="2345" max="2345" width="5.33203125" style="1" customWidth="1"/>
    <col min="2346" max="2346" width="2.109375" style="1" customWidth="1"/>
    <col min="2347" max="2347" width="8.33203125" style="1" customWidth="1"/>
    <col min="2348" max="2348" width="8.44140625" style="1" bestFit="1" customWidth="1"/>
    <col min="2349" max="2350" width="8.6640625" style="1" customWidth="1"/>
    <col min="2351" max="2351" width="7.6640625" style="1" bestFit="1" customWidth="1"/>
    <col min="2352" max="2352" width="7.44140625" style="1" customWidth="1"/>
    <col min="2353" max="2353" width="8.88671875" style="1" customWidth="1"/>
    <col min="2354" max="2558" width="14.44140625" style="1"/>
    <col min="2559" max="2559" width="2.88671875" style="1" customWidth="1"/>
    <col min="2560" max="2560" width="4.88671875" style="1" customWidth="1"/>
    <col min="2561" max="2561" width="3.88671875" style="1" customWidth="1"/>
    <col min="2562" max="2565" width="5.44140625" style="1" customWidth="1"/>
    <col min="2566" max="2567" width="7.44140625" style="1" customWidth="1"/>
    <col min="2568" max="2568" width="5.5546875" style="1" customWidth="1"/>
    <col min="2569" max="2569" width="13.109375" style="1" customWidth="1"/>
    <col min="2570" max="2570" width="8.44140625" style="1" customWidth="1"/>
    <col min="2571" max="2571" width="26" style="1" customWidth="1"/>
    <col min="2572" max="2572" width="8.44140625" style="1" customWidth="1"/>
    <col min="2573" max="2573" width="5" style="1" customWidth="1"/>
    <col min="2574" max="2574" width="7.6640625" style="1" customWidth="1"/>
    <col min="2575" max="2575" width="19.109375" style="1" customWidth="1"/>
    <col min="2576" max="2576" width="6.33203125" style="1" customWidth="1"/>
    <col min="2577" max="2577" width="7.6640625" style="1" customWidth="1"/>
    <col min="2578" max="2578" width="6.33203125" style="1" customWidth="1"/>
    <col min="2579" max="2579" width="8.44140625" style="1" customWidth="1"/>
    <col min="2580" max="2580" width="11.5546875" style="1" customWidth="1"/>
    <col min="2581" max="2581" width="13.109375" style="1" customWidth="1"/>
    <col min="2582" max="2582" width="5.44140625" style="1" customWidth="1"/>
    <col min="2583" max="2583" width="4.44140625" style="1" customWidth="1"/>
    <col min="2584" max="2584" width="5.44140625" style="1" customWidth="1"/>
    <col min="2585" max="2585" width="11.6640625" style="1" customWidth="1"/>
    <col min="2586" max="2586" width="11.88671875" style="1" customWidth="1"/>
    <col min="2587" max="2587" width="10.5546875" style="1" customWidth="1"/>
    <col min="2588" max="2588" width="11.6640625" style="1" customWidth="1"/>
    <col min="2589" max="2589" width="10.44140625" style="1" customWidth="1"/>
    <col min="2590" max="2590" width="11.5546875" style="1" customWidth="1"/>
    <col min="2591" max="2591" width="10.44140625" style="1" customWidth="1"/>
    <col min="2592" max="2592" width="11.44140625" style="1" customWidth="1"/>
    <col min="2593" max="2593" width="11.5546875" style="1" customWidth="1"/>
    <col min="2594" max="2594" width="11.44140625" style="1" customWidth="1"/>
    <col min="2595" max="2595" width="12" style="1" customWidth="1"/>
    <col min="2596" max="2596" width="11.5546875" style="1" customWidth="1"/>
    <col min="2597" max="2598" width="0" style="1" hidden="1" customWidth="1"/>
    <col min="2599" max="2599" width="5.33203125" style="1" bestFit="1" customWidth="1"/>
    <col min="2600" max="2600" width="10.5546875" style="1" customWidth="1"/>
    <col min="2601" max="2601" width="5.33203125" style="1" customWidth="1"/>
    <col min="2602" max="2602" width="2.109375" style="1" customWidth="1"/>
    <col min="2603" max="2603" width="8.33203125" style="1" customWidth="1"/>
    <col min="2604" max="2604" width="8.44140625" style="1" bestFit="1" customWidth="1"/>
    <col min="2605" max="2606" width="8.6640625" style="1" customWidth="1"/>
    <col min="2607" max="2607" width="7.6640625" style="1" bestFit="1" customWidth="1"/>
    <col min="2608" max="2608" width="7.44140625" style="1" customWidth="1"/>
    <col min="2609" max="2609" width="8.88671875" style="1" customWidth="1"/>
    <col min="2610" max="2814" width="14.44140625" style="1"/>
    <col min="2815" max="2815" width="2.88671875" style="1" customWidth="1"/>
    <col min="2816" max="2816" width="4.88671875" style="1" customWidth="1"/>
    <col min="2817" max="2817" width="3.88671875" style="1" customWidth="1"/>
    <col min="2818" max="2821" width="5.44140625" style="1" customWidth="1"/>
    <col min="2822" max="2823" width="7.44140625" style="1" customWidth="1"/>
    <col min="2824" max="2824" width="5.5546875" style="1" customWidth="1"/>
    <col min="2825" max="2825" width="13.109375" style="1" customWidth="1"/>
    <col min="2826" max="2826" width="8.44140625" style="1" customWidth="1"/>
    <col min="2827" max="2827" width="26" style="1" customWidth="1"/>
    <col min="2828" max="2828" width="8.44140625" style="1" customWidth="1"/>
    <col min="2829" max="2829" width="5" style="1" customWidth="1"/>
    <col min="2830" max="2830" width="7.6640625" style="1" customWidth="1"/>
    <col min="2831" max="2831" width="19.109375" style="1" customWidth="1"/>
    <col min="2832" max="2832" width="6.33203125" style="1" customWidth="1"/>
    <col min="2833" max="2833" width="7.6640625" style="1" customWidth="1"/>
    <col min="2834" max="2834" width="6.33203125" style="1" customWidth="1"/>
    <col min="2835" max="2835" width="8.44140625" style="1" customWidth="1"/>
    <col min="2836" max="2836" width="11.5546875" style="1" customWidth="1"/>
    <col min="2837" max="2837" width="13.109375" style="1" customWidth="1"/>
    <col min="2838" max="2838" width="5.44140625" style="1" customWidth="1"/>
    <col min="2839" max="2839" width="4.44140625" style="1" customWidth="1"/>
    <col min="2840" max="2840" width="5.44140625" style="1" customWidth="1"/>
    <col min="2841" max="2841" width="11.6640625" style="1" customWidth="1"/>
    <col min="2842" max="2842" width="11.88671875" style="1" customWidth="1"/>
    <col min="2843" max="2843" width="10.5546875" style="1" customWidth="1"/>
    <col min="2844" max="2844" width="11.6640625" style="1" customWidth="1"/>
    <col min="2845" max="2845" width="10.44140625" style="1" customWidth="1"/>
    <col min="2846" max="2846" width="11.5546875" style="1" customWidth="1"/>
    <col min="2847" max="2847" width="10.44140625" style="1" customWidth="1"/>
    <col min="2848" max="2848" width="11.44140625" style="1" customWidth="1"/>
    <col min="2849" max="2849" width="11.5546875" style="1" customWidth="1"/>
    <col min="2850" max="2850" width="11.44140625" style="1" customWidth="1"/>
    <col min="2851" max="2851" width="12" style="1" customWidth="1"/>
    <col min="2852" max="2852" width="11.5546875" style="1" customWidth="1"/>
    <col min="2853" max="2854" width="0" style="1" hidden="1" customWidth="1"/>
    <col min="2855" max="2855" width="5.33203125" style="1" bestFit="1" customWidth="1"/>
    <col min="2856" max="2856" width="10.5546875" style="1" customWidth="1"/>
    <col min="2857" max="2857" width="5.33203125" style="1" customWidth="1"/>
    <col min="2858" max="2858" width="2.109375" style="1" customWidth="1"/>
    <col min="2859" max="2859" width="8.33203125" style="1" customWidth="1"/>
    <col min="2860" max="2860" width="8.44140625" style="1" bestFit="1" customWidth="1"/>
    <col min="2861" max="2862" width="8.6640625" style="1" customWidth="1"/>
    <col min="2863" max="2863" width="7.6640625" style="1" bestFit="1" customWidth="1"/>
    <col min="2864" max="2864" width="7.44140625" style="1" customWidth="1"/>
    <col min="2865" max="2865" width="8.88671875" style="1" customWidth="1"/>
    <col min="2866" max="3070" width="14.44140625" style="1"/>
    <col min="3071" max="3071" width="2.88671875" style="1" customWidth="1"/>
    <col min="3072" max="3072" width="4.88671875" style="1" customWidth="1"/>
    <col min="3073" max="3073" width="3.88671875" style="1" customWidth="1"/>
    <col min="3074" max="3077" width="5.44140625" style="1" customWidth="1"/>
    <col min="3078" max="3079" width="7.44140625" style="1" customWidth="1"/>
    <col min="3080" max="3080" width="5.5546875" style="1" customWidth="1"/>
    <col min="3081" max="3081" width="13.109375" style="1" customWidth="1"/>
    <col min="3082" max="3082" width="8.44140625" style="1" customWidth="1"/>
    <col min="3083" max="3083" width="26" style="1" customWidth="1"/>
    <col min="3084" max="3084" width="8.44140625" style="1" customWidth="1"/>
    <col min="3085" max="3085" width="5" style="1" customWidth="1"/>
    <col min="3086" max="3086" width="7.6640625" style="1" customWidth="1"/>
    <col min="3087" max="3087" width="19.109375" style="1" customWidth="1"/>
    <col min="3088" max="3088" width="6.33203125" style="1" customWidth="1"/>
    <col min="3089" max="3089" width="7.6640625" style="1" customWidth="1"/>
    <col min="3090" max="3090" width="6.33203125" style="1" customWidth="1"/>
    <col min="3091" max="3091" width="8.44140625" style="1" customWidth="1"/>
    <col min="3092" max="3092" width="11.5546875" style="1" customWidth="1"/>
    <col min="3093" max="3093" width="13.109375" style="1" customWidth="1"/>
    <col min="3094" max="3094" width="5.44140625" style="1" customWidth="1"/>
    <col min="3095" max="3095" width="4.44140625" style="1" customWidth="1"/>
    <col min="3096" max="3096" width="5.44140625" style="1" customWidth="1"/>
    <col min="3097" max="3097" width="11.6640625" style="1" customWidth="1"/>
    <col min="3098" max="3098" width="11.88671875" style="1" customWidth="1"/>
    <col min="3099" max="3099" width="10.5546875" style="1" customWidth="1"/>
    <col min="3100" max="3100" width="11.6640625" style="1" customWidth="1"/>
    <col min="3101" max="3101" width="10.44140625" style="1" customWidth="1"/>
    <col min="3102" max="3102" width="11.5546875" style="1" customWidth="1"/>
    <col min="3103" max="3103" width="10.44140625" style="1" customWidth="1"/>
    <col min="3104" max="3104" width="11.44140625" style="1" customWidth="1"/>
    <col min="3105" max="3105" width="11.5546875" style="1" customWidth="1"/>
    <col min="3106" max="3106" width="11.44140625" style="1" customWidth="1"/>
    <col min="3107" max="3107" width="12" style="1" customWidth="1"/>
    <col min="3108" max="3108" width="11.5546875" style="1" customWidth="1"/>
    <col min="3109" max="3110" width="0" style="1" hidden="1" customWidth="1"/>
    <col min="3111" max="3111" width="5.33203125" style="1" bestFit="1" customWidth="1"/>
    <col min="3112" max="3112" width="10.5546875" style="1" customWidth="1"/>
    <col min="3113" max="3113" width="5.33203125" style="1" customWidth="1"/>
    <col min="3114" max="3114" width="2.109375" style="1" customWidth="1"/>
    <col min="3115" max="3115" width="8.33203125" style="1" customWidth="1"/>
    <col min="3116" max="3116" width="8.44140625" style="1" bestFit="1" customWidth="1"/>
    <col min="3117" max="3118" width="8.6640625" style="1" customWidth="1"/>
    <col min="3119" max="3119" width="7.6640625" style="1" bestFit="1" customWidth="1"/>
    <col min="3120" max="3120" width="7.44140625" style="1" customWidth="1"/>
    <col min="3121" max="3121" width="8.88671875" style="1" customWidth="1"/>
    <col min="3122" max="3326" width="14.44140625" style="1"/>
    <col min="3327" max="3327" width="2.88671875" style="1" customWidth="1"/>
    <col min="3328" max="3328" width="4.88671875" style="1" customWidth="1"/>
    <col min="3329" max="3329" width="3.88671875" style="1" customWidth="1"/>
    <col min="3330" max="3333" width="5.44140625" style="1" customWidth="1"/>
    <col min="3334" max="3335" width="7.44140625" style="1" customWidth="1"/>
    <col min="3336" max="3336" width="5.5546875" style="1" customWidth="1"/>
    <col min="3337" max="3337" width="13.109375" style="1" customWidth="1"/>
    <col min="3338" max="3338" width="8.44140625" style="1" customWidth="1"/>
    <col min="3339" max="3339" width="26" style="1" customWidth="1"/>
    <col min="3340" max="3340" width="8.44140625" style="1" customWidth="1"/>
    <col min="3341" max="3341" width="5" style="1" customWidth="1"/>
    <col min="3342" max="3342" width="7.6640625" style="1" customWidth="1"/>
    <col min="3343" max="3343" width="19.109375" style="1" customWidth="1"/>
    <col min="3344" max="3344" width="6.33203125" style="1" customWidth="1"/>
    <col min="3345" max="3345" width="7.6640625" style="1" customWidth="1"/>
    <col min="3346" max="3346" width="6.33203125" style="1" customWidth="1"/>
    <col min="3347" max="3347" width="8.44140625" style="1" customWidth="1"/>
    <col min="3348" max="3348" width="11.5546875" style="1" customWidth="1"/>
    <col min="3349" max="3349" width="13.109375" style="1" customWidth="1"/>
    <col min="3350" max="3350" width="5.44140625" style="1" customWidth="1"/>
    <col min="3351" max="3351" width="4.44140625" style="1" customWidth="1"/>
    <col min="3352" max="3352" width="5.44140625" style="1" customWidth="1"/>
    <col min="3353" max="3353" width="11.6640625" style="1" customWidth="1"/>
    <col min="3354" max="3354" width="11.88671875" style="1" customWidth="1"/>
    <col min="3355" max="3355" width="10.5546875" style="1" customWidth="1"/>
    <col min="3356" max="3356" width="11.6640625" style="1" customWidth="1"/>
    <col min="3357" max="3357" width="10.44140625" style="1" customWidth="1"/>
    <col min="3358" max="3358" width="11.5546875" style="1" customWidth="1"/>
    <col min="3359" max="3359" width="10.44140625" style="1" customWidth="1"/>
    <col min="3360" max="3360" width="11.44140625" style="1" customWidth="1"/>
    <col min="3361" max="3361" width="11.5546875" style="1" customWidth="1"/>
    <col min="3362" max="3362" width="11.44140625" style="1" customWidth="1"/>
    <col min="3363" max="3363" width="12" style="1" customWidth="1"/>
    <col min="3364" max="3364" width="11.5546875" style="1" customWidth="1"/>
    <col min="3365" max="3366" width="0" style="1" hidden="1" customWidth="1"/>
    <col min="3367" max="3367" width="5.33203125" style="1" bestFit="1" customWidth="1"/>
    <col min="3368" max="3368" width="10.5546875" style="1" customWidth="1"/>
    <col min="3369" max="3369" width="5.33203125" style="1" customWidth="1"/>
    <col min="3370" max="3370" width="2.109375" style="1" customWidth="1"/>
    <col min="3371" max="3371" width="8.33203125" style="1" customWidth="1"/>
    <col min="3372" max="3372" width="8.44140625" style="1" bestFit="1" customWidth="1"/>
    <col min="3373" max="3374" width="8.6640625" style="1" customWidth="1"/>
    <col min="3375" max="3375" width="7.6640625" style="1" bestFit="1" customWidth="1"/>
    <col min="3376" max="3376" width="7.44140625" style="1" customWidth="1"/>
    <col min="3377" max="3377" width="8.88671875" style="1" customWidth="1"/>
    <col min="3378" max="3582" width="14.44140625" style="1"/>
    <col min="3583" max="3583" width="2.88671875" style="1" customWidth="1"/>
    <col min="3584" max="3584" width="4.88671875" style="1" customWidth="1"/>
    <col min="3585" max="3585" width="3.88671875" style="1" customWidth="1"/>
    <col min="3586" max="3589" width="5.44140625" style="1" customWidth="1"/>
    <col min="3590" max="3591" width="7.44140625" style="1" customWidth="1"/>
    <col min="3592" max="3592" width="5.5546875" style="1" customWidth="1"/>
    <col min="3593" max="3593" width="13.109375" style="1" customWidth="1"/>
    <col min="3594" max="3594" width="8.44140625" style="1" customWidth="1"/>
    <col min="3595" max="3595" width="26" style="1" customWidth="1"/>
    <col min="3596" max="3596" width="8.44140625" style="1" customWidth="1"/>
    <col min="3597" max="3597" width="5" style="1" customWidth="1"/>
    <col min="3598" max="3598" width="7.6640625" style="1" customWidth="1"/>
    <col min="3599" max="3599" width="19.109375" style="1" customWidth="1"/>
    <col min="3600" max="3600" width="6.33203125" style="1" customWidth="1"/>
    <col min="3601" max="3601" width="7.6640625" style="1" customWidth="1"/>
    <col min="3602" max="3602" width="6.33203125" style="1" customWidth="1"/>
    <col min="3603" max="3603" width="8.44140625" style="1" customWidth="1"/>
    <col min="3604" max="3604" width="11.5546875" style="1" customWidth="1"/>
    <col min="3605" max="3605" width="13.109375" style="1" customWidth="1"/>
    <col min="3606" max="3606" width="5.44140625" style="1" customWidth="1"/>
    <col min="3607" max="3607" width="4.44140625" style="1" customWidth="1"/>
    <col min="3608" max="3608" width="5.44140625" style="1" customWidth="1"/>
    <col min="3609" max="3609" width="11.6640625" style="1" customWidth="1"/>
    <col min="3610" max="3610" width="11.88671875" style="1" customWidth="1"/>
    <col min="3611" max="3611" width="10.5546875" style="1" customWidth="1"/>
    <col min="3612" max="3612" width="11.6640625" style="1" customWidth="1"/>
    <col min="3613" max="3613" width="10.44140625" style="1" customWidth="1"/>
    <col min="3614" max="3614" width="11.5546875" style="1" customWidth="1"/>
    <col min="3615" max="3615" width="10.44140625" style="1" customWidth="1"/>
    <col min="3616" max="3616" width="11.44140625" style="1" customWidth="1"/>
    <col min="3617" max="3617" width="11.5546875" style="1" customWidth="1"/>
    <col min="3618" max="3618" width="11.44140625" style="1" customWidth="1"/>
    <col min="3619" max="3619" width="12" style="1" customWidth="1"/>
    <col min="3620" max="3620" width="11.5546875" style="1" customWidth="1"/>
    <col min="3621" max="3622" width="0" style="1" hidden="1" customWidth="1"/>
    <col min="3623" max="3623" width="5.33203125" style="1" bestFit="1" customWidth="1"/>
    <col min="3624" max="3624" width="10.5546875" style="1" customWidth="1"/>
    <col min="3625" max="3625" width="5.33203125" style="1" customWidth="1"/>
    <col min="3626" max="3626" width="2.109375" style="1" customWidth="1"/>
    <col min="3627" max="3627" width="8.33203125" style="1" customWidth="1"/>
    <col min="3628" max="3628" width="8.44140625" style="1" bestFit="1" customWidth="1"/>
    <col min="3629" max="3630" width="8.6640625" style="1" customWidth="1"/>
    <col min="3631" max="3631" width="7.6640625" style="1" bestFit="1" customWidth="1"/>
    <col min="3632" max="3632" width="7.44140625" style="1" customWidth="1"/>
    <col min="3633" max="3633" width="8.88671875" style="1" customWidth="1"/>
    <col min="3634" max="3838" width="14.44140625" style="1"/>
    <col min="3839" max="3839" width="2.88671875" style="1" customWidth="1"/>
    <col min="3840" max="3840" width="4.88671875" style="1" customWidth="1"/>
    <col min="3841" max="3841" width="3.88671875" style="1" customWidth="1"/>
    <col min="3842" max="3845" width="5.44140625" style="1" customWidth="1"/>
    <col min="3846" max="3847" width="7.44140625" style="1" customWidth="1"/>
    <col min="3848" max="3848" width="5.5546875" style="1" customWidth="1"/>
    <col min="3849" max="3849" width="13.109375" style="1" customWidth="1"/>
    <col min="3850" max="3850" width="8.44140625" style="1" customWidth="1"/>
    <col min="3851" max="3851" width="26" style="1" customWidth="1"/>
    <col min="3852" max="3852" width="8.44140625" style="1" customWidth="1"/>
    <col min="3853" max="3853" width="5" style="1" customWidth="1"/>
    <col min="3854" max="3854" width="7.6640625" style="1" customWidth="1"/>
    <col min="3855" max="3855" width="19.109375" style="1" customWidth="1"/>
    <col min="3856" max="3856" width="6.33203125" style="1" customWidth="1"/>
    <col min="3857" max="3857" width="7.6640625" style="1" customWidth="1"/>
    <col min="3858" max="3858" width="6.33203125" style="1" customWidth="1"/>
    <col min="3859" max="3859" width="8.44140625" style="1" customWidth="1"/>
    <col min="3860" max="3860" width="11.5546875" style="1" customWidth="1"/>
    <col min="3861" max="3861" width="13.109375" style="1" customWidth="1"/>
    <col min="3862" max="3862" width="5.44140625" style="1" customWidth="1"/>
    <col min="3863" max="3863" width="4.44140625" style="1" customWidth="1"/>
    <col min="3864" max="3864" width="5.44140625" style="1" customWidth="1"/>
    <col min="3865" max="3865" width="11.6640625" style="1" customWidth="1"/>
    <col min="3866" max="3866" width="11.88671875" style="1" customWidth="1"/>
    <col min="3867" max="3867" width="10.5546875" style="1" customWidth="1"/>
    <col min="3868" max="3868" width="11.6640625" style="1" customWidth="1"/>
    <col min="3869" max="3869" width="10.44140625" style="1" customWidth="1"/>
    <col min="3870" max="3870" width="11.5546875" style="1" customWidth="1"/>
    <col min="3871" max="3871" width="10.44140625" style="1" customWidth="1"/>
    <col min="3872" max="3872" width="11.44140625" style="1" customWidth="1"/>
    <col min="3873" max="3873" width="11.5546875" style="1" customWidth="1"/>
    <col min="3874" max="3874" width="11.44140625" style="1" customWidth="1"/>
    <col min="3875" max="3875" width="12" style="1" customWidth="1"/>
    <col min="3876" max="3876" width="11.5546875" style="1" customWidth="1"/>
    <col min="3877" max="3878" width="0" style="1" hidden="1" customWidth="1"/>
    <col min="3879" max="3879" width="5.33203125" style="1" bestFit="1" customWidth="1"/>
    <col min="3880" max="3880" width="10.5546875" style="1" customWidth="1"/>
    <col min="3881" max="3881" width="5.33203125" style="1" customWidth="1"/>
    <col min="3882" max="3882" width="2.109375" style="1" customWidth="1"/>
    <col min="3883" max="3883" width="8.33203125" style="1" customWidth="1"/>
    <col min="3884" max="3884" width="8.44140625" style="1" bestFit="1" customWidth="1"/>
    <col min="3885" max="3886" width="8.6640625" style="1" customWidth="1"/>
    <col min="3887" max="3887" width="7.6640625" style="1" bestFit="1" customWidth="1"/>
    <col min="3888" max="3888" width="7.44140625" style="1" customWidth="1"/>
    <col min="3889" max="3889" width="8.88671875" style="1" customWidth="1"/>
    <col min="3890" max="4094" width="14.44140625" style="1"/>
    <col min="4095" max="4095" width="2.88671875" style="1" customWidth="1"/>
    <col min="4096" max="4096" width="4.88671875" style="1" customWidth="1"/>
    <col min="4097" max="4097" width="3.88671875" style="1" customWidth="1"/>
    <col min="4098" max="4101" width="5.44140625" style="1" customWidth="1"/>
    <col min="4102" max="4103" width="7.44140625" style="1" customWidth="1"/>
    <col min="4104" max="4104" width="5.5546875" style="1" customWidth="1"/>
    <col min="4105" max="4105" width="13.109375" style="1" customWidth="1"/>
    <col min="4106" max="4106" width="8.44140625" style="1" customWidth="1"/>
    <col min="4107" max="4107" width="26" style="1" customWidth="1"/>
    <col min="4108" max="4108" width="8.44140625" style="1" customWidth="1"/>
    <col min="4109" max="4109" width="5" style="1" customWidth="1"/>
    <col min="4110" max="4110" width="7.6640625" style="1" customWidth="1"/>
    <col min="4111" max="4111" width="19.109375" style="1" customWidth="1"/>
    <col min="4112" max="4112" width="6.33203125" style="1" customWidth="1"/>
    <col min="4113" max="4113" width="7.6640625" style="1" customWidth="1"/>
    <col min="4114" max="4114" width="6.33203125" style="1" customWidth="1"/>
    <col min="4115" max="4115" width="8.44140625" style="1" customWidth="1"/>
    <col min="4116" max="4116" width="11.5546875" style="1" customWidth="1"/>
    <col min="4117" max="4117" width="13.109375" style="1" customWidth="1"/>
    <col min="4118" max="4118" width="5.44140625" style="1" customWidth="1"/>
    <col min="4119" max="4119" width="4.44140625" style="1" customWidth="1"/>
    <col min="4120" max="4120" width="5.44140625" style="1" customWidth="1"/>
    <col min="4121" max="4121" width="11.6640625" style="1" customWidth="1"/>
    <col min="4122" max="4122" width="11.88671875" style="1" customWidth="1"/>
    <col min="4123" max="4123" width="10.5546875" style="1" customWidth="1"/>
    <col min="4124" max="4124" width="11.6640625" style="1" customWidth="1"/>
    <col min="4125" max="4125" width="10.44140625" style="1" customWidth="1"/>
    <col min="4126" max="4126" width="11.5546875" style="1" customWidth="1"/>
    <col min="4127" max="4127" width="10.44140625" style="1" customWidth="1"/>
    <col min="4128" max="4128" width="11.44140625" style="1" customWidth="1"/>
    <col min="4129" max="4129" width="11.5546875" style="1" customWidth="1"/>
    <col min="4130" max="4130" width="11.44140625" style="1" customWidth="1"/>
    <col min="4131" max="4131" width="12" style="1" customWidth="1"/>
    <col min="4132" max="4132" width="11.5546875" style="1" customWidth="1"/>
    <col min="4133" max="4134" width="0" style="1" hidden="1" customWidth="1"/>
    <col min="4135" max="4135" width="5.33203125" style="1" bestFit="1" customWidth="1"/>
    <col min="4136" max="4136" width="10.5546875" style="1" customWidth="1"/>
    <col min="4137" max="4137" width="5.33203125" style="1" customWidth="1"/>
    <col min="4138" max="4138" width="2.109375" style="1" customWidth="1"/>
    <col min="4139" max="4139" width="8.33203125" style="1" customWidth="1"/>
    <col min="4140" max="4140" width="8.44140625" style="1" bestFit="1" customWidth="1"/>
    <col min="4141" max="4142" width="8.6640625" style="1" customWidth="1"/>
    <col min="4143" max="4143" width="7.6640625" style="1" bestFit="1" customWidth="1"/>
    <col min="4144" max="4144" width="7.44140625" style="1" customWidth="1"/>
    <col min="4145" max="4145" width="8.88671875" style="1" customWidth="1"/>
    <col min="4146" max="4350" width="14.44140625" style="1"/>
    <col min="4351" max="4351" width="2.88671875" style="1" customWidth="1"/>
    <col min="4352" max="4352" width="4.88671875" style="1" customWidth="1"/>
    <col min="4353" max="4353" width="3.88671875" style="1" customWidth="1"/>
    <col min="4354" max="4357" width="5.44140625" style="1" customWidth="1"/>
    <col min="4358" max="4359" width="7.44140625" style="1" customWidth="1"/>
    <col min="4360" max="4360" width="5.5546875" style="1" customWidth="1"/>
    <col min="4361" max="4361" width="13.109375" style="1" customWidth="1"/>
    <col min="4362" max="4362" width="8.44140625" style="1" customWidth="1"/>
    <col min="4363" max="4363" width="26" style="1" customWidth="1"/>
    <col min="4364" max="4364" width="8.44140625" style="1" customWidth="1"/>
    <col min="4365" max="4365" width="5" style="1" customWidth="1"/>
    <col min="4366" max="4366" width="7.6640625" style="1" customWidth="1"/>
    <col min="4367" max="4367" width="19.109375" style="1" customWidth="1"/>
    <col min="4368" max="4368" width="6.33203125" style="1" customWidth="1"/>
    <col min="4369" max="4369" width="7.6640625" style="1" customWidth="1"/>
    <col min="4370" max="4370" width="6.33203125" style="1" customWidth="1"/>
    <col min="4371" max="4371" width="8.44140625" style="1" customWidth="1"/>
    <col min="4372" max="4372" width="11.5546875" style="1" customWidth="1"/>
    <col min="4373" max="4373" width="13.109375" style="1" customWidth="1"/>
    <col min="4374" max="4374" width="5.44140625" style="1" customWidth="1"/>
    <col min="4375" max="4375" width="4.44140625" style="1" customWidth="1"/>
    <col min="4376" max="4376" width="5.44140625" style="1" customWidth="1"/>
    <col min="4377" max="4377" width="11.6640625" style="1" customWidth="1"/>
    <col min="4378" max="4378" width="11.88671875" style="1" customWidth="1"/>
    <col min="4379" max="4379" width="10.5546875" style="1" customWidth="1"/>
    <col min="4380" max="4380" width="11.6640625" style="1" customWidth="1"/>
    <col min="4381" max="4381" width="10.44140625" style="1" customWidth="1"/>
    <col min="4382" max="4382" width="11.5546875" style="1" customWidth="1"/>
    <col min="4383" max="4383" width="10.44140625" style="1" customWidth="1"/>
    <col min="4384" max="4384" width="11.44140625" style="1" customWidth="1"/>
    <col min="4385" max="4385" width="11.5546875" style="1" customWidth="1"/>
    <col min="4386" max="4386" width="11.44140625" style="1" customWidth="1"/>
    <col min="4387" max="4387" width="12" style="1" customWidth="1"/>
    <col min="4388" max="4388" width="11.5546875" style="1" customWidth="1"/>
    <col min="4389" max="4390" width="0" style="1" hidden="1" customWidth="1"/>
    <col min="4391" max="4391" width="5.33203125" style="1" bestFit="1" customWidth="1"/>
    <col min="4392" max="4392" width="10.5546875" style="1" customWidth="1"/>
    <col min="4393" max="4393" width="5.33203125" style="1" customWidth="1"/>
    <col min="4394" max="4394" width="2.109375" style="1" customWidth="1"/>
    <col min="4395" max="4395" width="8.33203125" style="1" customWidth="1"/>
    <col min="4396" max="4396" width="8.44140625" style="1" bestFit="1" customWidth="1"/>
    <col min="4397" max="4398" width="8.6640625" style="1" customWidth="1"/>
    <col min="4399" max="4399" width="7.6640625" style="1" bestFit="1" customWidth="1"/>
    <col min="4400" max="4400" width="7.44140625" style="1" customWidth="1"/>
    <col min="4401" max="4401" width="8.88671875" style="1" customWidth="1"/>
    <col min="4402" max="4606" width="14.44140625" style="1"/>
    <col min="4607" max="4607" width="2.88671875" style="1" customWidth="1"/>
    <col min="4608" max="4608" width="4.88671875" style="1" customWidth="1"/>
    <col min="4609" max="4609" width="3.88671875" style="1" customWidth="1"/>
    <col min="4610" max="4613" width="5.44140625" style="1" customWidth="1"/>
    <col min="4614" max="4615" width="7.44140625" style="1" customWidth="1"/>
    <col min="4616" max="4616" width="5.5546875" style="1" customWidth="1"/>
    <col min="4617" max="4617" width="13.109375" style="1" customWidth="1"/>
    <col min="4618" max="4618" width="8.44140625" style="1" customWidth="1"/>
    <col min="4619" max="4619" width="26" style="1" customWidth="1"/>
    <col min="4620" max="4620" width="8.44140625" style="1" customWidth="1"/>
    <col min="4621" max="4621" width="5" style="1" customWidth="1"/>
    <col min="4622" max="4622" width="7.6640625" style="1" customWidth="1"/>
    <col min="4623" max="4623" width="19.109375" style="1" customWidth="1"/>
    <col min="4624" max="4624" width="6.33203125" style="1" customWidth="1"/>
    <col min="4625" max="4625" width="7.6640625" style="1" customWidth="1"/>
    <col min="4626" max="4626" width="6.33203125" style="1" customWidth="1"/>
    <col min="4627" max="4627" width="8.44140625" style="1" customWidth="1"/>
    <col min="4628" max="4628" width="11.5546875" style="1" customWidth="1"/>
    <col min="4629" max="4629" width="13.109375" style="1" customWidth="1"/>
    <col min="4630" max="4630" width="5.44140625" style="1" customWidth="1"/>
    <col min="4631" max="4631" width="4.44140625" style="1" customWidth="1"/>
    <col min="4632" max="4632" width="5.44140625" style="1" customWidth="1"/>
    <col min="4633" max="4633" width="11.6640625" style="1" customWidth="1"/>
    <col min="4634" max="4634" width="11.88671875" style="1" customWidth="1"/>
    <col min="4635" max="4635" width="10.5546875" style="1" customWidth="1"/>
    <col min="4636" max="4636" width="11.6640625" style="1" customWidth="1"/>
    <col min="4637" max="4637" width="10.44140625" style="1" customWidth="1"/>
    <col min="4638" max="4638" width="11.5546875" style="1" customWidth="1"/>
    <col min="4639" max="4639" width="10.44140625" style="1" customWidth="1"/>
    <col min="4640" max="4640" width="11.44140625" style="1" customWidth="1"/>
    <col min="4641" max="4641" width="11.5546875" style="1" customWidth="1"/>
    <col min="4642" max="4642" width="11.44140625" style="1" customWidth="1"/>
    <col min="4643" max="4643" width="12" style="1" customWidth="1"/>
    <col min="4644" max="4644" width="11.5546875" style="1" customWidth="1"/>
    <col min="4645" max="4646" width="0" style="1" hidden="1" customWidth="1"/>
    <col min="4647" max="4647" width="5.33203125" style="1" bestFit="1" customWidth="1"/>
    <col min="4648" max="4648" width="10.5546875" style="1" customWidth="1"/>
    <col min="4649" max="4649" width="5.33203125" style="1" customWidth="1"/>
    <col min="4650" max="4650" width="2.109375" style="1" customWidth="1"/>
    <col min="4651" max="4651" width="8.33203125" style="1" customWidth="1"/>
    <col min="4652" max="4652" width="8.44140625" style="1" bestFit="1" customWidth="1"/>
    <col min="4653" max="4654" width="8.6640625" style="1" customWidth="1"/>
    <col min="4655" max="4655" width="7.6640625" style="1" bestFit="1" customWidth="1"/>
    <col min="4656" max="4656" width="7.44140625" style="1" customWidth="1"/>
    <col min="4657" max="4657" width="8.88671875" style="1" customWidth="1"/>
    <col min="4658" max="4862" width="14.44140625" style="1"/>
    <col min="4863" max="4863" width="2.88671875" style="1" customWidth="1"/>
    <col min="4864" max="4864" width="4.88671875" style="1" customWidth="1"/>
    <col min="4865" max="4865" width="3.88671875" style="1" customWidth="1"/>
    <col min="4866" max="4869" width="5.44140625" style="1" customWidth="1"/>
    <col min="4870" max="4871" width="7.44140625" style="1" customWidth="1"/>
    <col min="4872" max="4872" width="5.5546875" style="1" customWidth="1"/>
    <col min="4873" max="4873" width="13.109375" style="1" customWidth="1"/>
    <col min="4874" max="4874" width="8.44140625" style="1" customWidth="1"/>
    <col min="4875" max="4875" width="26" style="1" customWidth="1"/>
    <col min="4876" max="4876" width="8.44140625" style="1" customWidth="1"/>
    <col min="4877" max="4877" width="5" style="1" customWidth="1"/>
    <col min="4878" max="4878" width="7.6640625" style="1" customWidth="1"/>
    <col min="4879" max="4879" width="19.109375" style="1" customWidth="1"/>
    <col min="4880" max="4880" width="6.33203125" style="1" customWidth="1"/>
    <col min="4881" max="4881" width="7.6640625" style="1" customWidth="1"/>
    <col min="4882" max="4882" width="6.33203125" style="1" customWidth="1"/>
    <col min="4883" max="4883" width="8.44140625" style="1" customWidth="1"/>
    <col min="4884" max="4884" width="11.5546875" style="1" customWidth="1"/>
    <col min="4885" max="4885" width="13.109375" style="1" customWidth="1"/>
    <col min="4886" max="4886" width="5.44140625" style="1" customWidth="1"/>
    <col min="4887" max="4887" width="4.44140625" style="1" customWidth="1"/>
    <col min="4888" max="4888" width="5.44140625" style="1" customWidth="1"/>
    <col min="4889" max="4889" width="11.6640625" style="1" customWidth="1"/>
    <col min="4890" max="4890" width="11.88671875" style="1" customWidth="1"/>
    <col min="4891" max="4891" width="10.5546875" style="1" customWidth="1"/>
    <col min="4892" max="4892" width="11.6640625" style="1" customWidth="1"/>
    <col min="4893" max="4893" width="10.44140625" style="1" customWidth="1"/>
    <col min="4894" max="4894" width="11.5546875" style="1" customWidth="1"/>
    <col min="4895" max="4895" width="10.44140625" style="1" customWidth="1"/>
    <col min="4896" max="4896" width="11.44140625" style="1" customWidth="1"/>
    <col min="4897" max="4897" width="11.5546875" style="1" customWidth="1"/>
    <col min="4898" max="4898" width="11.44140625" style="1" customWidth="1"/>
    <col min="4899" max="4899" width="12" style="1" customWidth="1"/>
    <col min="4900" max="4900" width="11.5546875" style="1" customWidth="1"/>
    <col min="4901" max="4902" width="0" style="1" hidden="1" customWidth="1"/>
    <col min="4903" max="4903" width="5.33203125" style="1" bestFit="1" customWidth="1"/>
    <col min="4904" max="4904" width="10.5546875" style="1" customWidth="1"/>
    <col min="4905" max="4905" width="5.33203125" style="1" customWidth="1"/>
    <col min="4906" max="4906" width="2.109375" style="1" customWidth="1"/>
    <col min="4907" max="4907" width="8.33203125" style="1" customWidth="1"/>
    <col min="4908" max="4908" width="8.44140625" style="1" bestFit="1" customWidth="1"/>
    <col min="4909" max="4910" width="8.6640625" style="1" customWidth="1"/>
    <col min="4911" max="4911" width="7.6640625" style="1" bestFit="1" customWidth="1"/>
    <col min="4912" max="4912" width="7.44140625" style="1" customWidth="1"/>
    <col min="4913" max="4913" width="8.88671875" style="1" customWidth="1"/>
    <col min="4914" max="5118" width="14.44140625" style="1"/>
    <col min="5119" max="5119" width="2.88671875" style="1" customWidth="1"/>
    <col min="5120" max="5120" width="4.88671875" style="1" customWidth="1"/>
    <col min="5121" max="5121" width="3.88671875" style="1" customWidth="1"/>
    <col min="5122" max="5125" width="5.44140625" style="1" customWidth="1"/>
    <col min="5126" max="5127" width="7.44140625" style="1" customWidth="1"/>
    <col min="5128" max="5128" width="5.5546875" style="1" customWidth="1"/>
    <col min="5129" max="5129" width="13.109375" style="1" customWidth="1"/>
    <col min="5130" max="5130" width="8.44140625" style="1" customWidth="1"/>
    <col min="5131" max="5131" width="26" style="1" customWidth="1"/>
    <col min="5132" max="5132" width="8.44140625" style="1" customWidth="1"/>
    <col min="5133" max="5133" width="5" style="1" customWidth="1"/>
    <col min="5134" max="5134" width="7.6640625" style="1" customWidth="1"/>
    <col min="5135" max="5135" width="19.109375" style="1" customWidth="1"/>
    <col min="5136" max="5136" width="6.33203125" style="1" customWidth="1"/>
    <col min="5137" max="5137" width="7.6640625" style="1" customWidth="1"/>
    <col min="5138" max="5138" width="6.33203125" style="1" customWidth="1"/>
    <col min="5139" max="5139" width="8.44140625" style="1" customWidth="1"/>
    <col min="5140" max="5140" width="11.5546875" style="1" customWidth="1"/>
    <col min="5141" max="5141" width="13.109375" style="1" customWidth="1"/>
    <col min="5142" max="5142" width="5.44140625" style="1" customWidth="1"/>
    <col min="5143" max="5143" width="4.44140625" style="1" customWidth="1"/>
    <col min="5144" max="5144" width="5.44140625" style="1" customWidth="1"/>
    <col min="5145" max="5145" width="11.6640625" style="1" customWidth="1"/>
    <col min="5146" max="5146" width="11.88671875" style="1" customWidth="1"/>
    <col min="5147" max="5147" width="10.5546875" style="1" customWidth="1"/>
    <col min="5148" max="5148" width="11.6640625" style="1" customWidth="1"/>
    <col min="5149" max="5149" width="10.44140625" style="1" customWidth="1"/>
    <col min="5150" max="5150" width="11.5546875" style="1" customWidth="1"/>
    <col min="5151" max="5151" width="10.44140625" style="1" customWidth="1"/>
    <col min="5152" max="5152" width="11.44140625" style="1" customWidth="1"/>
    <col min="5153" max="5153" width="11.5546875" style="1" customWidth="1"/>
    <col min="5154" max="5154" width="11.44140625" style="1" customWidth="1"/>
    <col min="5155" max="5155" width="12" style="1" customWidth="1"/>
    <col min="5156" max="5156" width="11.5546875" style="1" customWidth="1"/>
    <col min="5157" max="5158" width="0" style="1" hidden="1" customWidth="1"/>
    <col min="5159" max="5159" width="5.33203125" style="1" bestFit="1" customWidth="1"/>
    <col min="5160" max="5160" width="10.5546875" style="1" customWidth="1"/>
    <col min="5161" max="5161" width="5.33203125" style="1" customWidth="1"/>
    <col min="5162" max="5162" width="2.109375" style="1" customWidth="1"/>
    <col min="5163" max="5163" width="8.33203125" style="1" customWidth="1"/>
    <col min="5164" max="5164" width="8.44140625" style="1" bestFit="1" customWidth="1"/>
    <col min="5165" max="5166" width="8.6640625" style="1" customWidth="1"/>
    <col min="5167" max="5167" width="7.6640625" style="1" bestFit="1" customWidth="1"/>
    <col min="5168" max="5168" width="7.44140625" style="1" customWidth="1"/>
    <col min="5169" max="5169" width="8.88671875" style="1" customWidth="1"/>
    <col min="5170" max="5374" width="14.44140625" style="1"/>
    <col min="5375" max="5375" width="2.88671875" style="1" customWidth="1"/>
    <col min="5376" max="5376" width="4.88671875" style="1" customWidth="1"/>
    <col min="5377" max="5377" width="3.88671875" style="1" customWidth="1"/>
    <col min="5378" max="5381" width="5.44140625" style="1" customWidth="1"/>
    <col min="5382" max="5383" width="7.44140625" style="1" customWidth="1"/>
    <col min="5384" max="5384" width="5.5546875" style="1" customWidth="1"/>
    <col min="5385" max="5385" width="13.109375" style="1" customWidth="1"/>
    <col min="5386" max="5386" width="8.44140625" style="1" customWidth="1"/>
    <col min="5387" max="5387" width="26" style="1" customWidth="1"/>
    <col min="5388" max="5388" width="8.44140625" style="1" customWidth="1"/>
    <col min="5389" max="5389" width="5" style="1" customWidth="1"/>
    <col min="5390" max="5390" width="7.6640625" style="1" customWidth="1"/>
    <col min="5391" max="5391" width="19.109375" style="1" customWidth="1"/>
    <col min="5392" max="5392" width="6.33203125" style="1" customWidth="1"/>
    <col min="5393" max="5393" width="7.6640625" style="1" customWidth="1"/>
    <col min="5394" max="5394" width="6.33203125" style="1" customWidth="1"/>
    <col min="5395" max="5395" width="8.44140625" style="1" customWidth="1"/>
    <col min="5396" max="5396" width="11.5546875" style="1" customWidth="1"/>
    <col min="5397" max="5397" width="13.109375" style="1" customWidth="1"/>
    <col min="5398" max="5398" width="5.44140625" style="1" customWidth="1"/>
    <col min="5399" max="5399" width="4.44140625" style="1" customWidth="1"/>
    <col min="5400" max="5400" width="5.44140625" style="1" customWidth="1"/>
    <col min="5401" max="5401" width="11.6640625" style="1" customWidth="1"/>
    <col min="5402" max="5402" width="11.88671875" style="1" customWidth="1"/>
    <col min="5403" max="5403" width="10.5546875" style="1" customWidth="1"/>
    <col min="5404" max="5404" width="11.6640625" style="1" customWidth="1"/>
    <col min="5405" max="5405" width="10.44140625" style="1" customWidth="1"/>
    <col min="5406" max="5406" width="11.5546875" style="1" customWidth="1"/>
    <col min="5407" max="5407" width="10.44140625" style="1" customWidth="1"/>
    <col min="5408" max="5408" width="11.44140625" style="1" customWidth="1"/>
    <col min="5409" max="5409" width="11.5546875" style="1" customWidth="1"/>
    <col min="5410" max="5410" width="11.44140625" style="1" customWidth="1"/>
    <col min="5411" max="5411" width="12" style="1" customWidth="1"/>
    <col min="5412" max="5412" width="11.5546875" style="1" customWidth="1"/>
    <col min="5413" max="5414" width="0" style="1" hidden="1" customWidth="1"/>
    <col min="5415" max="5415" width="5.33203125" style="1" bestFit="1" customWidth="1"/>
    <col min="5416" max="5416" width="10.5546875" style="1" customWidth="1"/>
    <col min="5417" max="5417" width="5.33203125" style="1" customWidth="1"/>
    <col min="5418" max="5418" width="2.109375" style="1" customWidth="1"/>
    <col min="5419" max="5419" width="8.33203125" style="1" customWidth="1"/>
    <col min="5420" max="5420" width="8.44140625" style="1" bestFit="1" customWidth="1"/>
    <col min="5421" max="5422" width="8.6640625" style="1" customWidth="1"/>
    <col min="5423" max="5423" width="7.6640625" style="1" bestFit="1" customWidth="1"/>
    <col min="5424" max="5424" width="7.44140625" style="1" customWidth="1"/>
    <col min="5425" max="5425" width="8.88671875" style="1" customWidth="1"/>
    <col min="5426" max="5630" width="14.44140625" style="1"/>
    <col min="5631" max="5631" width="2.88671875" style="1" customWidth="1"/>
    <col min="5632" max="5632" width="4.88671875" style="1" customWidth="1"/>
    <col min="5633" max="5633" width="3.88671875" style="1" customWidth="1"/>
    <col min="5634" max="5637" width="5.44140625" style="1" customWidth="1"/>
    <col min="5638" max="5639" width="7.44140625" style="1" customWidth="1"/>
    <col min="5640" max="5640" width="5.5546875" style="1" customWidth="1"/>
    <col min="5641" max="5641" width="13.109375" style="1" customWidth="1"/>
    <col min="5642" max="5642" width="8.44140625" style="1" customWidth="1"/>
    <col min="5643" max="5643" width="26" style="1" customWidth="1"/>
    <col min="5644" max="5644" width="8.44140625" style="1" customWidth="1"/>
    <col min="5645" max="5645" width="5" style="1" customWidth="1"/>
    <col min="5646" max="5646" width="7.6640625" style="1" customWidth="1"/>
    <col min="5647" max="5647" width="19.109375" style="1" customWidth="1"/>
    <col min="5648" max="5648" width="6.33203125" style="1" customWidth="1"/>
    <col min="5649" max="5649" width="7.6640625" style="1" customWidth="1"/>
    <col min="5650" max="5650" width="6.33203125" style="1" customWidth="1"/>
    <col min="5651" max="5651" width="8.44140625" style="1" customWidth="1"/>
    <col min="5652" max="5652" width="11.5546875" style="1" customWidth="1"/>
    <col min="5653" max="5653" width="13.109375" style="1" customWidth="1"/>
    <col min="5654" max="5654" width="5.44140625" style="1" customWidth="1"/>
    <col min="5655" max="5655" width="4.44140625" style="1" customWidth="1"/>
    <col min="5656" max="5656" width="5.44140625" style="1" customWidth="1"/>
    <col min="5657" max="5657" width="11.6640625" style="1" customWidth="1"/>
    <col min="5658" max="5658" width="11.88671875" style="1" customWidth="1"/>
    <col min="5659" max="5659" width="10.5546875" style="1" customWidth="1"/>
    <col min="5660" max="5660" width="11.6640625" style="1" customWidth="1"/>
    <col min="5661" max="5661" width="10.44140625" style="1" customWidth="1"/>
    <col min="5662" max="5662" width="11.5546875" style="1" customWidth="1"/>
    <col min="5663" max="5663" width="10.44140625" style="1" customWidth="1"/>
    <col min="5664" max="5664" width="11.44140625" style="1" customWidth="1"/>
    <col min="5665" max="5665" width="11.5546875" style="1" customWidth="1"/>
    <col min="5666" max="5666" width="11.44140625" style="1" customWidth="1"/>
    <col min="5667" max="5667" width="12" style="1" customWidth="1"/>
    <col min="5668" max="5668" width="11.5546875" style="1" customWidth="1"/>
    <col min="5669" max="5670" width="0" style="1" hidden="1" customWidth="1"/>
    <col min="5671" max="5671" width="5.33203125" style="1" bestFit="1" customWidth="1"/>
    <col min="5672" max="5672" width="10.5546875" style="1" customWidth="1"/>
    <col min="5673" max="5673" width="5.33203125" style="1" customWidth="1"/>
    <col min="5674" max="5674" width="2.109375" style="1" customWidth="1"/>
    <col min="5675" max="5675" width="8.33203125" style="1" customWidth="1"/>
    <col min="5676" max="5676" width="8.44140625" style="1" bestFit="1" customWidth="1"/>
    <col min="5677" max="5678" width="8.6640625" style="1" customWidth="1"/>
    <col min="5679" max="5679" width="7.6640625" style="1" bestFit="1" customWidth="1"/>
    <col min="5680" max="5680" width="7.44140625" style="1" customWidth="1"/>
    <col min="5681" max="5681" width="8.88671875" style="1" customWidth="1"/>
    <col min="5682" max="5886" width="14.44140625" style="1"/>
    <col min="5887" max="5887" width="2.88671875" style="1" customWidth="1"/>
    <col min="5888" max="5888" width="4.88671875" style="1" customWidth="1"/>
    <col min="5889" max="5889" width="3.88671875" style="1" customWidth="1"/>
    <col min="5890" max="5893" width="5.44140625" style="1" customWidth="1"/>
    <col min="5894" max="5895" width="7.44140625" style="1" customWidth="1"/>
    <col min="5896" max="5896" width="5.5546875" style="1" customWidth="1"/>
    <col min="5897" max="5897" width="13.109375" style="1" customWidth="1"/>
    <col min="5898" max="5898" width="8.44140625" style="1" customWidth="1"/>
    <col min="5899" max="5899" width="26" style="1" customWidth="1"/>
    <col min="5900" max="5900" width="8.44140625" style="1" customWidth="1"/>
    <col min="5901" max="5901" width="5" style="1" customWidth="1"/>
    <col min="5902" max="5902" width="7.6640625" style="1" customWidth="1"/>
    <col min="5903" max="5903" width="19.109375" style="1" customWidth="1"/>
    <col min="5904" max="5904" width="6.33203125" style="1" customWidth="1"/>
    <col min="5905" max="5905" width="7.6640625" style="1" customWidth="1"/>
    <col min="5906" max="5906" width="6.33203125" style="1" customWidth="1"/>
    <col min="5907" max="5907" width="8.44140625" style="1" customWidth="1"/>
    <col min="5908" max="5908" width="11.5546875" style="1" customWidth="1"/>
    <col min="5909" max="5909" width="13.109375" style="1" customWidth="1"/>
    <col min="5910" max="5910" width="5.44140625" style="1" customWidth="1"/>
    <col min="5911" max="5911" width="4.44140625" style="1" customWidth="1"/>
    <col min="5912" max="5912" width="5.44140625" style="1" customWidth="1"/>
    <col min="5913" max="5913" width="11.6640625" style="1" customWidth="1"/>
    <col min="5914" max="5914" width="11.88671875" style="1" customWidth="1"/>
    <col min="5915" max="5915" width="10.5546875" style="1" customWidth="1"/>
    <col min="5916" max="5916" width="11.6640625" style="1" customWidth="1"/>
    <col min="5917" max="5917" width="10.44140625" style="1" customWidth="1"/>
    <col min="5918" max="5918" width="11.5546875" style="1" customWidth="1"/>
    <col min="5919" max="5919" width="10.44140625" style="1" customWidth="1"/>
    <col min="5920" max="5920" width="11.44140625" style="1" customWidth="1"/>
    <col min="5921" max="5921" width="11.5546875" style="1" customWidth="1"/>
    <col min="5922" max="5922" width="11.44140625" style="1" customWidth="1"/>
    <col min="5923" max="5923" width="12" style="1" customWidth="1"/>
    <col min="5924" max="5924" width="11.5546875" style="1" customWidth="1"/>
    <col min="5925" max="5926" width="0" style="1" hidden="1" customWidth="1"/>
    <col min="5927" max="5927" width="5.33203125" style="1" bestFit="1" customWidth="1"/>
    <col min="5928" max="5928" width="10.5546875" style="1" customWidth="1"/>
    <col min="5929" max="5929" width="5.33203125" style="1" customWidth="1"/>
    <col min="5930" max="5930" width="2.109375" style="1" customWidth="1"/>
    <col min="5931" max="5931" width="8.33203125" style="1" customWidth="1"/>
    <col min="5932" max="5932" width="8.44140625" style="1" bestFit="1" customWidth="1"/>
    <col min="5933" max="5934" width="8.6640625" style="1" customWidth="1"/>
    <col min="5935" max="5935" width="7.6640625" style="1" bestFit="1" customWidth="1"/>
    <col min="5936" max="5936" width="7.44140625" style="1" customWidth="1"/>
    <col min="5937" max="5937" width="8.88671875" style="1" customWidth="1"/>
    <col min="5938" max="6142" width="14.44140625" style="1"/>
    <col min="6143" max="6143" width="2.88671875" style="1" customWidth="1"/>
    <col min="6144" max="6144" width="4.88671875" style="1" customWidth="1"/>
    <col min="6145" max="6145" width="3.88671875" style="1" customWidth="1"/>
    <col min="6146" max="6149" width="5.44140625" style="1" customWidth="1"/>
    <col min="6150" max="6151" width="7.44140625" style="1" customWidth="1"/>
    <col min="6152" max="6152" width="5.5546875" style="1" customWidth="1"/>
    <col min="6153" max="6153" width="13.109375" style="1" customWidth="1"/>
    <col min="6154" max="6154" width="8.44140625" style="1" customWidth="1"/>
    <col min="6155" max="6155" width="26" style="1" customWidth="1"/>
    <col min="6156" max="6156" width="8.44140625" style="1" customWidth="1"/>
    <col min="6157" max="6157" width="5" style="1" customWidth="1"/>
    <col min="6158" max="6158" width="7.6640625" style="1" customWidth="1"/>
    <col min="6159" max="6159" width="19.109375" style="1" customWidth="1"/>
    <col min="6160" max="6160" width="6.33203125" style="1" customWidth="1"/>
    <col min="6161" max="6161" width="7.6640625" style="1" customWidth="1"/>
    <col min="6162" max="6162" width="6.33203125" style="1" customWidth="1"/>
    <col min="6163" max="6163" width="8.44140625" style="1" customWidth="1"/>
    <col min="6164" max="6164" width="11.5546875" style="1" customWidth="1"/>
    <col min="6165" max="6165" width="13.109375" style="1" customWidth="1"/>
    <col min="6166" max="6166" width="5.44140625" style="1" customWidth="1"/>
    <col min="6167" max="6167" width="4.44140625" style="1" customWidth="1"/>
    <col min="6168" max="6168" width="5.44140625" style="1" customWidth="1"/>
    <col min="6169" max="6169" width="11.6640625" style="1" customWidth="1"/>
    <col min="6170" max="6170" width="11.88671875" style="1" customWidth="1"/>
    <col min="6171" max="6171" width="10.5546875" style="1" customWidth="1"/>
    <col min="6172" max="6172" width="11.6640625" style="1" customWidth="1"/>
    <col min="6173" max="6173" width="10.44140625" style="1" customWidth="1"/>
    <col min="6174" max="6174" width="11.5546875" style="1" customWidth="1"/>
    <col min="6175" max="6175" width="10.44140625" style="1" customWidth="1"/>
    <col min="6176" max="6176" width="11.44140625" style="1" customWidth="1"/>
    <col min="6177" max="6177" width="11.5546875" style="1" customWidth="1"/>
    <col min="6178" max="6178" width="11.44140625" style="1" customWidth="1"/>
    <col min="6179" max="6179" width="12" style="1" customWidth="1"/>
    <col min="6180" max="6180" width="11.5546875" style="1" customWidth="1"/>
    <col min="6181" max="6182" width="0" style="1" hidden="1" customWidth="1"/>
    <col min="6183" max="6183" width="5.33203125" style="1" bestFit="1" customWidth="1"/>
    <col min="6184" max="6184" width="10.5546875" style="1" customWidth="1"/>
    <col min="6185" max="6185" width="5.33203125" style="1" customWidth="1"/>
    <col min="6186" max="6186" width="2.109375" style="1" customWidth="1"/>
    <col min="6187" max="6187" width="8.33203125" style="1" customWidth="1"/>
    <col min="6188" max="6188" width="8.44140625" style="1" bestFit="1" customWidth="1"/>
    <col min="6189" max="6190" width="8.6640625" style="1" customWidth="1"/>
    <col min="6191" max="6191" width="7.6640625" style="1" bestFit="1" customWidth="1"/>
    <col min="6192" max="6192" width="7.44140625" style="1" customWidth="1"/>
    <col min="6193" max="6193" width="8.88671875" style="1" customWidth="1"/>
    <col min="6194" max="6398" width="14.44140625" style="1"/>
    <col min="6399" max="6399" width="2.88671875" style="1" customWidth="1"/>
    <col min="6400" max="6400" width="4.88671875" style="1" customWidth="1"/>
    <col min="6401" max="6401" width="3.88671875" style="1" customWidth="1"/>
    <col min="6402" max="6405" width="5.44140625" style="1" customWidth="1"/>
    <col min="6406" max="6407" width="7.44140625" style="1" customWidth="1"/>
    <col min="6408" max="6408" width="5.5546875" style="1" customWidth="1"/>
    <col min="6409" max="6409" width="13.109375" style="1" customWidth="1"/>
    <col min="6410" max="6410" width="8.44140625" style="1" customWidth="1"/>
    <col min="6411" max="6411" width="26" style="1" customWidth="1"/>
    <col min="6412" max="6412" width="8.44140625" style="1" customWidth="1"/>
    <col min="6413" max="6413" width="5" style="1" customWidth="1"/>
    <col min="6414" max="6414" width="7.6640625" style="1" customWidth="1"/>
    <col min="6415" max="6415" width="19.109375" style="1" customWidth="1"/>
    <col min="6416" max="6416" width="6.33203125" style="1" customWidth="1"/>
    <col min="6417" max="6417" width="7.6640625" style="1" customWidth="1"/>
    <col min="6418" max="6418" width="6.33203125" style="1" customWidth="1"/>
    <col min="6419" max="6419" width="8.44140625" style="1" customWidth="1"/>
    <col min="6420" max="6420" width="11.5546875" style="1" customWidth="1"/>
    <col min="6421" max="6421" width="13.109375" style="1" customWidth="1"/>
    <col min="6422" max="6422" width="5.44140625" style="1" customWidth="1"/>
    <col min="6423" max="6423" width="4.44140625" style="1" customWidth="1"/>
    <col min="6424" max="6424" width="5.44140625" style="1" customWidth="1"/>
    <col min="6425" max="6425" width="11.6640625" style="1" customWidth="1"/>
    <col min="6426" max="6426" width="11.88671875" style="1" customWidth="1"/>
    <col min="6427" max="6427" width="10.5546875" style="1" customWidth="1"/>
    <col min="6428" max="6428" width="11.6640625" style="1" customWidth="1"/>
    <col min="6429" max="6429" width="10.44140625" style="1" customWidth="1"/>
    <col min="6430" max="6430" width="11.5546875" style="1" customWidth="1"/>
    <col min="6431" max="6431" width="10.44140625" style="1" customWidth="1"/>
    <col min="6432" max="6432" width="11.44140625" style="1" customWidth="1"/>
    <col min="6433" max="6433" width="11.5546875" style="1" customWidth="1"/>
    <col min="6434" max="6434" width="11.44140625" style="1" customWidth="1"/>
    <col min="6435" max="6435" width="12" style="1" customWidth="1"/>
    <col min="6436" max="6436" width="11.5546875" style="1" customWidth="1"/>
    <col min="6437" max="6438" width="0" style="1" hidden="1" customWidth="1"/>
    <col min="6439" max="6439" width="5.33203125" style="1" bestFit="1" customWidth="1"/>
    <col min="6440" max="6440" width="10.5546875" style="1" customWidth="1"/>
    <col min="6441" max="6441" width="5.33203125" style="1" customWidth="1"/>
    <col min="6442" max="6442" width="2.109375" style="1" customWidth="1"/>
    <col min="6443" max="6443" width="8.33203125" style="1" customWidth="1"/>
    <col min="6444" max="6444" width="8.44140625" style="1" bestFit="1" customWidth="1"/>
    <col min="6445" max="6446" width="8.6640625" style="1" customWidth="1"/>
    <col min="6447" max="6447" width="7.6640625" style="1" bestFit="1" customWidth="1"/>
    <col min="6448" max="6448" width="7.44140625" style="1" customWidth="1"/>
    <col min="6449" max="6449" width="8.88671875" style="1" customWidth="1"/>
    <col min="6450" max="6654" width="14.44140625" style="1"/>
    <col min="6655" max="6655" width="2.88671875" style="1" customWidth="1"/>
    <col min="6656" max="6656" width="4.88671875" style="1" customWidth="1"/>
    <col min="6657" max="6657" width="3.88671875" style="1" customWidth="1"/>
    <col min="6658" max="6661" width="5.44140625" style="1" customWidth="1"/>
    <col min="6662" max="6663" width="7.44140625" style="1" customWidth="1"/>
    <col min="6664" max="6664" width="5.5546875" style="1" customWidth="1"/>
    <col min="6665" max="6665" width="13.109375" style="1" customWidth="1"/>
    <col min="6666" max="6666" width="8.44140625" style="1" customWidth="1"/>
    <col min="6667" max="6667" width="26" style="1" customWidth="1"/>
    <col min="6668" max="6668" width="8.44140625" style="1" customWidth="1"/>
    <col min="6669" max="6669" width="5" style="1" customWidth="1"/>
    <col min="6670" max="6670" width="7.6640625" style="1" customWidth="1"/>
    <col min="6671" max="6671" width="19.109375" style="1" customWidth="1"/>
    <col min="6672" max="6672" width="6.33203125" style="1" customWidth="1"/>
    <col min="6673" max="6673" width="7.6640625" style="1" customWidth="1"/>
    <col min="6674" max="6674" width="6.33203125" style="1" customWidth="1"/>
    <col min="6675" max="6675" width="8.44140625" style="1" customWidth="1"/>
    <col min="6676" max="6676" width="11.5546875" style="1" customWidth="1"/>
    <col min="6677" max="6677" width="13.109375" style="1" customWidth="1"/>
    <col min="6678" max="6678" width="5.44140625" style="1" customWidth="1"/>
    <col min="6679" max="6679" width="4.44140625" style="1" customWidth="1"/>
    <col min="6680" max="6680" width="5.44140625" style="1" customWidth="1"/>
    <col min="6681" max="6681" width="11.6640625" style="1" customWidth="1"/>
    <col min="6682" max="6682" width="11.88671875" style="1" customWidth="1"/>
    <col min="6683" max="6683" width="10.5546875" style="1" customWidth="1"/>
    <col min="6684" max="6684" width="11.6640625" style="1" customWidth="1"/>
    <col min="6685" max="6685" width="10.44140625" style="1" customWidth="1"/>
    <col min="6686" max="6686" width="11.5546875" style="1" customWidth="1"/>
    <col min="6687" max="6687" width="10.44140625" style="1" customWidth="1"/>
    <col min="6688" max="6688" width="11.44140625" style="1" customWidth="1"/>
    <col min="6689" max="6689" width="11.5546875" style="1" customWidth="1"/>
    <col min="6690" max="6690" width="11.44140625" style="1" customWidth="1"/>
    <col min="6691" max="6691" width="12" style="1" customWidth="1"/>
    <col min="6692" max="6692" width="11.5546875" style="1" customWidth="1"/>
    <col min="6693" max="6694" width="0" style="1" hidden="1" customWidth="1"/>
    <col min="6695" max="6695" width="5.33203125" style="1" bestFit="1" customWidth="1"/>
    <col min="6696" max="6696" width="10.5546875" style="1" customWidth="1"/>
    <col min="6697" max="6697" width="5.33203125" style="1" customWidth="1"/>
    <col min="6698" max="6698" width="2.109375" style="1" customWidth="1"/>
    <col min="6699" max="6699" width="8.33203125" style="1" customWidth="1"/>
    <col min="6700" max="6700" width="8.44140625" style="1" bestFit="1" customWidth="1"/>
    <col min="6701" max="6702" width="8.6640625" style="1" customWidth="1"/>
    <col min="6703" max="6703" width="7.6640625" style="1" bestFit="1" customWidth="1"/>
    <col min="6704" max="6704" width="7.44140625" style="1" customWidth="1"/>
    <col min="6705" max="6705" width="8.88671875" style="1" customWidth="1"/>
    <col min="6706" max="6910" width="14.44140625" style="1"/>
    <col min="6911" max="6911" width="2.88671875" style="1" customWidth="1"/>
    <col min="6912" max="6912" width="4.88671875" style="1" customWidth="1"/>
    <col min="6913" max="6913" width="3.88671875" style="1" customWidth="1"/>
    <col min="6914" max="6917" width="5.44140625" style="1" customWidth="1"/>
    <col min="6918" max="6919" width="7.44140625" style="1" customWidth="1"/>
    <col min="6920" max="6920" width="5.5546875" style="1" customWidth="1"/>
    <col min="6921" max="6921" width="13.109375" style="1" customWidth="1"/>
    <col min="6922" max="6922" width="8.44140625" style="1" customWidth="1"/>
    <col min="6923" max="6923" width="26" style="1" customWidth="1"/>
    <col min="6924" max="6924" width="8.44140625" style="1" customWidth="1"/>
    <col min="6925" max="6925" width="5" style="1" customWidth="1"/>
    <col min="6926" max="6926" width="7.6640625" style="1" customWidth="1"/>
    <col min="6927" max="6927" width="19.109375" style="1" customWidth="1"/>
    <col min="6928" max="6928" width="6.33203125" style="1" customWidth="1"/>
    <col min="6929" max="6929" width="7.6640625" style="1" customWidth="1"/>
    <col min="6930" max="6930" width="6.33203125" style="1" customWidth="1"/>
    <col min="6931" max="6931" width="8.44140625" style="1" customWidth="1"/>
    <col min="6932" max="6932" width="11.5546875" style="1" customWidth="1"/>
    <col min="6933" max="6933" width="13.109375" style="1" customWidth="1"/>
    <col min="6934" max="6934" width="5.44140625" style="1" customWidth="1"/>
    <col min="6935" max="6935" width="4.44140625" style="1" customWidth="1"/>
    <col min="6936" max="6936" width="5.44140625" style="1" customWidth="1"/>
    <col min="6937" max="6937" width="11.6640625" style="1" customWidth="1"/>
    <col min="6938" max="6938" width="11.88671875" style="1" customWidth="1"/>
    <col min="6939" max="6939" width="10.5546875" style="1" customWidth="1"/>
    <col min="6940" max="6940" width="11.6640625" style="1" customWidth="1"/>
    <col min="6941" max="6941" width="10.44140625" style="1" customWidth="1"/>
    <col min="6942" max="6942" width="11.5546875" style="1" customWidth="1"/>
    <col min="6943" max="6943" width="10.44140625" style="1" customWidth="1"/>
    <col min="6944" max="6944" width="11.44140625" style="1" customWidth="1"/>
    <col min="6945" max="6945" width="11.5546875" style="1" customWidth="1"/>
    <col min="6946" max="6946" width="11.44140625" style="1" customWidth="1"/>
    <col min="6947" max="6947" width="12" style="1" customWidth="1"/>
    <col min="6948" max="6948" width="11.5546875" style="1" customWidth="1"/>
    <col min="6949" max="6950" width="0" style="1" hidden="1" customWidth="1"/>
    <col min="6951" max="6951" width="5.33203125" style="1" bestFit="1" customWidth="1"/>
    <col min="6952" max="6952" width="10.5546875" style="1" customWidth="1"/>
    <col min="6953" max="6953" width="5.33203125" style="1" customWidth="1"/>
    <col min="6954" max="6954" width="2.109375" style="1" customWidth="1"/>
    <col min="6955" max="6955" width="8.33203125" style="1" customWidth="1"/>
    <col min="6956" max="6956" width="8.44140625" style="1" bestFit="1" customWidth="1"/>
    <col min="6957" max="6958" width="8.6640625" style="1" customWidth="1"/>
    <col min="6959" max="6959" width="7.6640625" style="1" bestFit="1" customWidth="1"/>
    <col min="6960" max="6960" width="7.44140625" style="1" customWidth="1"/>
    <col min="6961" max="6961" width="8.88671875" style="1" customWidth="1"/>
    <col min="6962" max="7166" width="14.44140625" style="1"/>
    <col min="7167" max="7167" width="2.88671875" style="1" customWidth="1"/>
    <col min="7168" max="7168" width="4.88671875" style="1" customWidth="1"/>
    <col min="7169" max="7169" width="3.88671875" style="1" customWidth="1"/>
    <col min="7170" max="7173" width="5.44140625" style="1" customWidth="1"/>
    <col min="7174" max="7175" width="7.44140625" style="1" customWidth="1"/>
    <col min="7176" max="7176" width="5.5546875" style="1" customWidth="1"/>
    <col min="7177" max="7177" width="13.109375" style="1" customWidth="1"/>
    <col min="7178" max="7178" width="8.44140625" style="1" customWidth="1"/>
    <col min="7179" max="7179" width="26" style="1" customWidth="1"/>
    <col min="7180" max="7180" width="8.44140625" style="1" customWidth="1"/>
    <col min="7181" max="7181" width="5" style="1" customWidth="1"/>
    <col min="7182" max="7182" width="7.6640625" style="1" customWidth="1"/>
    <col min="7183" max="7183" width="19.109375" style="1" customWidth="1"/>
    <col min="7184" max="7184" width="6.33203125" style="1" customWidth="1"/>
    <col min="7185" max="7185" width="7.6640625" style="1" customWidth="1"/>
    <col min="7186" max="7186" width="6.33203125" style="1" customWidth="1"/>
    <col min="7187" max="7187" width="8.44140625" style="1" customWidth="1"/>
    <col min="7188" max="7188" width="11.5546875" style="1" customWidth="1"/>
    <col min="7189" max="7189" width="13.109375" style="1" customWidth="1"/>
    <col min="7190" max="7190" width="5.44140625" style="1" customWidth="1"/>
    <col min="7191" max="7191" width="4.44140625" style="1" customWidth="1"/>
    <col min="7192" max="7192" width="5.44140625" style="1" customWidth="1"/>
    <col min="7193" max="7193" width="11.6640625" style="1" customWidth="1"/>
    <col min="7194" max="7194" width="11.88671875" style="1" customWidth="1"/>
    <col min="7195" max="7195" width="10.5546875" style="1" customWidth="1"/>
    <col min="7196" max="7196" width="11.6640625" style="1" customWidth="1"/>
    <col min="7197" max="7197" width="10.44140625" style="1" customWidth="1"/>
    <col min="7198" max="7198" width="11.5546875" style="1" customWidth="1"/>
    <col min="7199" max="7199" width="10.44140625" style="1" customWidth="1"/>
    <col min="7200" max="7200" width="11.44140625" style="1" customWidth="1"/>
    <col min="7201" max="7201" width="11.5546875" style="1" customWidth="1"/>
    <col min="7202" max="7202" width="11.44140625" style="1" customWidth="1"/>
    <col min="7203" max="7203" width="12" style="1" customWidth="1"/>
    <col min="7204" max="7204" width="11.5546875" style="1" customWidth="1"/>
    <col min="7205" max="7206" width="0" style="1" hidden="1" customWidth="1"/>
    <col min="7207" max="7207" width="5.33203125" style="1" bestFit="1" customWidth="1"/>
    <col min="7208" max="7208" width="10.5546875" style="1" customWidth="1"/>
    <col min="7209" max="7209" width="5.33203125" style="1" customWidth="1"/>
    <col min="7210" max="7210" width="2.109375" style="1" customWidth="1"/>
    <col min="7211" max="7211" width="8.33203125" style="1" customWidth="1"/>
    <col min="7212" max="7212" width="8.44140625" style="1" bestFit="1" customWidth="1"/>
    <col min="7213" max="7214" width="8.6640625" style="1" customWidth="1"/>
    <col min="7215" max="7215" width="7.6640625" style="1" bestFit="1" customWidth="1"/>
    <col min="7216" max="7216" width="7.44140625" style="1" customWidth="1"/>
    <col min="7217" max="7217" width="8.88671875" style="1" customWidth="1"/>
    <col min="7218" max="7422" width="14.44140625" style="1"/>
    <col min="7423" max="7423" width="2.88671875" style="1" customWidth="1"/>
    <col min="7424" max="7424" width="4.88671875" style="1" customWidth="1"/>
    <col min="7425" max="7425" width="3.88671875" style="1" customWidth="1"/>
    <col min="7426" max="7429" width="5.44140625" style="1" customWidth="1"/>
    <col min="7430" max="7431" width="7.44140625" style="1" customWidth="1"/>
    <col min="7432" max="7432" width="5.5546875" style="1" customWidth="1"/>
    <col min="7433" max="7433" width="13.109375" style="1" customWidth="1"/>
    <col min="7434" max="7434" width="8.44140625" style="1" customWidth="1"/>
    <col min="7435" max="7435" width="26" style="1" customWidth="1"/>
    <col min="7436" max="7436" width="8.44140625" style="1" customWidth="1"/>
    <col min="7437" max="7437" width="5" style="1" customWidth="1"/>
    <col min="7438" max="7438" width="7.6640625" style="1" customWidth="1"/>
    <col min="7439" max="7439" width="19.109375" style="1" customWidth="1"/>
    <col min="7440" max="7440" width="6.33203125" style="1" customWidth="1"/>
    <col min="7441" max="7441" width="7.6640625" style="1" customWidth="1"/>
    <col min="7442" max="7442" width="6.33203125" style="1" customWidth="1"/>
    <col min="7443" max="7443" width="8.44140625" style="1" customWidth="1"/>
    <col min="7444" max="7444" width="11.5546875" style="1" customWidth="1"/>
    <col min="7445" max="7445" width="13.109375" style="1" customWidth="1"/>
    <col min="7446" max="7446" width="5.44140625" style="1" customWidth="1"/>
    <col min="7447" max="7447" width="4.44140625" style="1" customWidth="1"/>
    <col min="7448" max="7448" width="5.44140625" style="1" customWidth="1"/>
    <col min="7449" max="7449" width="11.6640625" style="1" customWidth="1"/>
    <col min="7450" max="7450" width="11.88671875" style="1" customWidth="1"/>
    <col min="7451" max="7451" width="10.5546875" style="1" customWidth="1"/>
    <col min="7452" max="7452" width="11.6640625" style="1" customWidth="1"/>
    <col min="7453" max="7453" width="10.44140625" style="1" customWidth="1"/>
    <col min="7454" max="7454" width="11.5546875" style="1" customWidth="1"/>
    <col min="7455" max="7455" width="10.44140625" style="1" customWidth="1"/>
    <col min="7456" max="7456" width="11.44140625" style="1" customWidth="1"/>
    <col min="7457" max="7457" width="11.5546875" style="1" customWidth="1"/>
    <col min="7458" max="7458" width="11.44140625" style="1" customWidth="1"/>
    <col min="7459" max="7459" width="12" style="1" customWidth="1"/>
    <col min="7460" max="7460" width="11.5546875" style="1" customWidth="1"/>
    <col min="7461" max="7462" width="0" style="1" hidden="1" customWidth="1"/>
    <col min="7463" max="7463" width="5.33203125" style="1" bestFit="1" customWidth="1"/>
    <col min="7464" max="7464" width="10.5546875" style="1" customWidth="1"/>
    <col min="7465" max="7465" width="5.33203125" style="1" customWidth="1"/>
    <col min="7466" max="7466" width="2.109375" style="1" customWidth="1"/>
    <col min="7467" max="7467" width="8.33203125" style="1" customWidth="1"/>
    <col min="7468" max="7468" width="8.44140625" style="1" bestFit="1" customWidth="1"/>
    <col min="7469" max="7470" width="8.6640625" style="1" customWidth="1"/>
    <col min="7471" max="7471" width="7.6640625" style="1" bestFit="1" customWidth="1"/>
    <col min="7472" max="7472" width="7.44140625" style="1" customWidth="1"/>
    <col min="7473" max="7473" width="8.88671875" style="1" customWidth="1"/>
    <col min="7474" max="7678" width="14.44140625" style="1"/>
    <col min="7679" max="7679" width="2.88671875" style="1" customWidth="1"/>
    <col min="7680" max="7680" width="4.88671875" style="1" customWidth="1"/>
    <col min="7681" max="7681" width="3.88671875" style="1" customWidth="1"/>
    <col min="7682" max="7685" width="5.44140625" style="1" customWidth="1"/>
    <col min="7686" max="7687" width="7.44140625" style="1" customWidth="1"/>
    <col min="7688" max="7688" width="5.5546875" style="1" customWidth="1"/>
    <col min="7689" max="7689" width="13.109375" style="1" customWidth="1"/>
    <col min="7690" max="7690" width="8.44140625" style="1" customWidth="1"/>
    <col min="7691" max="7691" width="26" style="1" customWidth="1"/>
    <col min="7692" max="7692" width="8.44140625" style="1" customWidth="1"/>
    <col min="7693" max="7693" width="5" style="1" customWidth="1"/>
    <col min="7694" max="7694" width="7.6640625" style="1" customWidth="1"/>
    <col min="7695" max="7695" width="19.109375" style="1" customWidth="1"/>
    <col min="7696" max="7696" width="6.33203125" style="1" customWidth="1"/>
    <col min="7697" max="7697" width="7.6640625" style="1" customWidth="1"/>
    <col min="7698" max="7698" width="6.33203125" style="1" customWidth="1"/>
    <col min="7699" max="7699" width="8.44140625" style="1" customWidth="1"/>
    <col min="7700" max="7700" width="11.5546875" style="1" customWidth="1"/>
    <col min="7701" max="7701" width="13.109375" style="1" customWidth="1"/>
    <col min="7702" max="7702" width="5.44140625" style="1" customWidth="1"/>
    <col min="7703" max="7703" width="4.44140625" style="1" customWidth="1"/>
    <col min="7704" max="7704" width="5.44140625" style="1" customWidth="1"/>
    <col min="7705" max="7705" width="11.6640625" style="1" customWidth="1"/>
    <col min="7706" max="7706" width="11.88671875" style="1" customWidth="1"/>
    <col min="7707" max="7707" width="10.5546875" style="1" customWidth="1"/>
    <col min="7708" max="7708" width="11.6640625" style="1" customWidth="1"/>
    <col min="7709" max="7709" width="10.44140625" style="1" customWidth="1"/>
    <col min="7710" max="7710" width="11.5546875" style="1" customWidth="1"/>
    <col min="7711" max="7711" width="10.44140625" style="1" customWidth="1"/>
    <col min="7712" max="7712" width="11.44140625" style="1" customWidth="1"/>
    <col min="7713" max="7713" width="11.5546875" style="1" customWidth="1"/>
    <col min="7714" max="7714" width="11.44140625" style="1" customWidth="1"/>
    <col min="7715" max="7715" width="12" style="1" customWidth="1"/>
    <col min="7716" max="7716" width="11.5546875" style="1" customWidth="1"/>
    <col min="7717" max="7718" width="0" style="1" hidden="1" customWidth="1"/>
    <col min="7719" max="7719" width="5.33203125" style="1" bestFit="1" customWidth="1"/>
    <col min="7720" max="7720" width="10.5546875" style="1" customWidth="1"/>
    <col min="7721" max="7721" width="5.33203125" style="1" customWidth="1"/>
    <col min="7722" max="7722" width="2.109375" style="1" customWidth="1"/>
    <col min="7723" max="7723" width="8.33203125" style="1" customWidth="1"/>
    <col min="7724" max="7724" width="8.44140625" style="1" bestFit="1" customWidth="1"/>
    <col min="7725" max="7726" width="8.6640625" style="1" customWidth="1"/>
    <col min="7727" max="7727" width="7.6640625" style="1" bestFit="1" customWidth="1"/>
    <col min="7728" max="7728" width="7.44140625" style="1" customWidth="1"/>
    <col min="7729" max="7729" width="8.88671875" style="1" customWidth="1"/>
    <col min="7730" max="7934" width="14.44140625" style="1"/>
    <col min="7935" max="7935" width="2.88671875" style="1" customWidth="1"/>
    <col min="7936" max="7936" width="4.88671875" style="1" customWidth="1"/>
    <col min="7937" max="7937" width="3.88671875" style="1" customWidth="1"/>
    <col min="7938" max="7941" width="5.44140625" style="1" customWidth="1"/>
    <col min="7942" max="7943" width="7.44140625" style="1" customWidth="1"/>
    <col min="7944" max="7944" width="5.5546875" style="1" customWidth="1"/>
    <col min="7945" max="7945" width="13.109375" style="1" customWidth="1"/>
    <col min="7946" max="7946" width="8.44140625" style="1" customWidth="1"/>
    <col min="7947" max="7947" width="26" style="1" customWidth="1"/>
    <col min="7948" max="7948" width="8.44140625" style="1" customWidth="1"/>
    <col min="7949" max="7949" width="5" style="1" customWidth="1"/>
    <col min="7950" max="7950" width="7.6640625" style="1" customWidth="1"/>
    <col min="7951" max="7951" width="19.109375" style="1" customWidth="1"/>
    <col min="7952" max="7952" width="6.33203125" style="1" customWidth="1"/>
    <col min="7953" max="7953" width="7.6640625" style="1" customWidth="1"/>
    <col min="7954" max="7954" width="6.33203125" style="1" customWidth="1"/>
    <col min="7955" max="7955" width="8.44140625" style="1" customWidth="1"/>
    <col min="7956" max="7956" width="11.5546875" style="1" customWidth="1"/>
    <col min="7957" max="7957" width="13.109375" style="1" customWidth="1"/>
    <col min="7958" max="7958" width="5.44140625" style="1" customWidth="1"/>
    <col min="7959" max="7959" width="4.44140625" style="1" customWidth="1"/>
    <col min="7960" max="7960" width="5.44140625" style="1" customWidth="1"/>
    <col min="7961" max="7961" width="11.6640625" style="1" customWidth="1"/>
    <col min="7962" max="7962" width="11.88671875" style="1" customWidth="1"/>
    <col min="7963" max="7963" width="10.5546875" style="1" customWidth="1"/>
    <col min="7964" max="7964" width="11.6640625" style="1" customWidth="1"/>
    <col min="7965" max="7965" width="10.44140625" style="1" customWidth="1"/>
    <col min="7966" max="7966" width="11.5546875" style="1" customWidth="1"/>
    <col min="7967" max="7967" width="10.44140625" style="1" customWidth="1"/>
    <col min="7968" max="7968" width="11.44140625" style="1" customWidth="1"/>
    <col min="7969" max="7969" width="11.5546875" style="1" customWidth="1"/>
    <col min="7970" max="7970" width="11.44140625" style="1" customWidth="1"/>
    <col min="7971" max="7971" width="12" style="1" customWidth="1"/>
    <col min="7972" max="7972" width="11.5546875" style="1" customWidth="1"/>
    <col min="7973" max="7974" width="0" style="1" hidden="1" customWidth="1"/>
    <col min="7975" max="7975" width="5.33203125" style="1" bestFit="1" customWidth="1"/>
    <col min="7976" max="7976" width="10.5546875" style="1" customWidth="1"/>
    <col min="7977" max="7977" width="5.33203125" style="1" customWidth="1"/>
    <col min="7978" max="7978" width="2.109375" style="1" customWidth="1"/>
    <col min="7979" max="7979" width="8.33203125" style="1" customWidth="1"/>
    <col min="7980" max="7980" width="8.44140625" style="1" bestFit="1" customWidth="1"/>
    <col min="7981" max="7982" width="8.6640625" style="1" customWidth="1"/>
    <col min="7983" max="7983" width="7.6640625" style="1" bestFit="1" customWidth="1"/>
    <col min="7984" max="7984" width="7.44140625" style="1" customWidth="1"/>
    <col min="7985" max="7985" width="8.88671875" style="1" customWidth="1"/>
    <col min="7986" max="8190" width="14.44140625" style="1"/>
    <col min="8191" max="8191" width="2.88671875" style="1" customWidth="1"/>
    <col min="8192" max="8192" width="4.88671875" style="1" customWidth="1"/>
    <col min="8193" max="8193" width="3.88671875" style="1" customWidth="1"/>
    <col min="8194" max="8197" width="5.44140625" style="1" customWidth="1"/>
    <col min="8198" max="8199" width="7.44140625" style="1" customWidth="1"/>
    <col min="8200" max="8200" width="5.5546875" style="1" customWidth="1"/>
    <col min="8201" max="8201" width="13.109375" style="1" customWidth="1"/>
    <col min="8202" max="8202" width="8.44140625" style="1" customWidth="1"/>
    <col min="8203" max="8203" width="26" style="1" customWidth="1"/>
    <col min="8204" max="8204" width="8.44140625" style="1" customWidth="1"/>
    <col min="8205" max="8205" width="5" style="1" customWidth="1"/>
    <col min="8206" max="8206" width="7.6640625" style="1" customWidth="1"/>
    <col min="8207" max="8207" width="19.109375" style="1" customWidth="1"/>
    <col min="8208" max="8208" width="6.33203125" style="1" customWidth="1"/>
    <col min="8209" max="8209" width="7.6640625" style="1" customWidth="1"/>
    <col min="8210" max="8210" width="6.33203125" style="1" customWidth="1"/>
    <col min="8211" max="8211" width="8.44140625" style="1" customWidth="1"/>
    <col min="8212" max="8212" width="11.5546875" style="1" customWidth="1"/>
    <col min="8213" max="8213" width="13.109375" style="1" customWidth="1"/>
    <col min="8214" max="8214" width="5.44140625" style="1" customWidth="1"/>
    <col min="8215" max="8215" width="4.44140625" style="1" customWidth="1"/>
    <col min="8216" max="8216" width="5.44140625" style="1" customWidth="1"/>
    <col min="8217" max="8217" width="11.6640625" style="1" customWidth="1"/>
    <col min="8218" max="8218" width="11.88671875" style="1" customWidth="1"/>
    <col min="8219" max="8219" width="10.5546875" style="1" customWidth="1"/>
    <col min="8220" max="8220" width="11.6640625" style="1" customWidth="1"/>
    <col min="8221" max="8221" width="10.44140625" style="1" customWidth="1"/>
    <col min="8222" max="8222" width="11.5546875" style="1" customWidth="1"/>
    <col min="8223" max="8223" width="10.44140625" style="1" customWidth="1"/>
    <col min="8224" max="8224" width="11.44140625" style="1" customWidth="1"/>
    <col min="8225" max="8225" width="11.5546875" style="1" customWidth="1"/>
    <col min="8226" max="8226" width="11.44140625" style="1" customWidth="1"/>
    <col min="8227" max="8227" width="12" style="1" customWidth="1"/>
    <col min="8228" max="8228" width="11.5546875" style="1" customWidth="1"/>
    <col min="8229" max="8230" width="0" style="1" hidden="1" customWidth="1"/>
    <col min="8231" max="8231" width="5.33203125" style="1" bestFit="1" customWidth="1"/>
    <col min="8232" max="8232" width="10.5546875" style="1" customWidth="1"/>
    <col min="8233" max="8233" width="5.33203125" style="1" customWidth="1"/>
    <col min="8234" max="8234" width="2.109375" style="1" customWidth="1"/>
    <col min="8235" max="8235" width="8.33203125" style="1" customWidth="1"/>
    <col min="8236" max="8236" width="8.44140625" style="1" bestFit="1" customWidth="1"/>
    <col min="8237" max="8238" width="8.6640625" style="1" customWidth="1"/>
    <col min="8239" max="8239" width="7.6640625" style="1" bestFit="1" customWidth="1"/>
    <col min="8240" max="8240" width="7.44140625" style="1" customWidth="1"/>
    <col min="8241" max="8241" width="8.88671875" style="1" customWidth="1"/>
    <col min="8242" max="8446" width="14.44140625" style="1"/>
    <col min="8447" max="8447" width="2.88671875" style="1" customWidth="1"/>
    <col min="8448" max="8448" width="4.88671875" style="1" customWidth="1"/>
    <col min="8449" max="8449" width="3.88671875" style="1" customWidth="1"/>
    <col min="8450" max="8453" width="5.44140625" style="1" customWidth="1"/>
    <col min="8454" max="8455" width="7.44140625" style="1" customWidth="1"/>
    <col min="8456" max="8456" width="5.5546875" style="1" customWidth="1"/>
    <col min="8457" max="8457" width="13.109375" style="1" customWidth="1"/>
    <col min="8458" max="8458" width="8.44140625" style="1" customWidth="1"/>
    <col min="8459" max="8459" width="26" style="1" customWidth="1"/>
    <col min="8460" max="8460" width="8.44140625" style="1" customWidth="1"/>
    <col min="8461" max="8461" width="5" style="1" customWidth="1"/>
    <col min="8462" max="8462" width="7.6640625" style="1" customWidth="1"/>
    <col min="8463" max="8463" width="19.109375" style="1" customWidth="1"/>
    <col min="8464" max="8464" width="6.33203125" style="1" customWidth="1"/>
    <col min="8465" max="8465" width="7.6640625" style="1" customWidth="1"/>
    <col min="8466" max="8466" width="6.33203125" style="1" customWidth="1"/>
    <col min="8467" max="8467" width="8.44140625" style="1" customWidth="1"/>
    <col min="8468" max="8468" width="11.5546875" style="1" customWidth="1"/>
    <col min="8469" max="8469" width="13.109375" style="1" customWidth="1"/>
    <col min="8470" max="8470" width="5.44140625" style="1" customWidth="1"/>
    <col min="8471" max="8471" width="4.44140625" style="1" customWidth="1"/>
    <col min="8472" max="8472" width="5.44140625" style="1" customWidth="1"/>
    <col min="8473" max="8473" width="11.6640625" style="1" customWidth="1"/>
    <col min="8474" max="8474" width="11.88671875" style="1" customWidth="1"/>
    <col min="8475" max="8475" width="10.5546875" style="1" customWidth="1"/>
    <col min="8476" max="8476" width="11.6640625" style="1" customWidth="1"/>
    <col min="8477" max="8477" width="10.44140625" style="1" customWidth="1"/>
    <col min="8478" max="8478" width="11.5546875" style="1" customWidth="1"/>
    <col min="8479" max="8479" width="10.44140625" style="1" customWidth="1"/>
    <col min="8480" max="8480" width="11.44140625" style="1" customWidth="1"/>
    <col min="8481" max="8481" width="11.5546875" style="1" customWidth="1"/>
    <col min="8482" max="8482" width="11.44140625" style="1" customWidth="1"/>
    <col min="8483" max="8483" width="12" style="1" customWidth="1"/>
    <col min="8484" max="8484" width="11.5546875" style="1" customWidth="1"/>
    <col min="8485" max="8486" width="0" style="1" hidden="1" customWidth="1"/>
    <col min="8487" max="8487" width="5.33203125" style="1" bestFit="1" customWidth="1"/>
    <col min="8488" max="8488" width="10.5546875" style="1" customWidth="1"/>
    <col min="8489" max="8489" width="5.33203125" style="1" customWidth="1"/>
    <col min="8490" max="8490" width="2.109375" style="1" customWidth="1"/>
    <col min="8491" max="8491" width="8.33203125" style="1" customWidth="1"/>
    <col min="8492" max="8492" width="8.44140625" style="1" bestFit="1" customWidth="1"/>
    <col min="8493" max="8494" width="8.6640625" style="1" customWidth="1"/>
    <col min="8495" max="8495" width="7.6640625" style="1" bestFit="1" customWidth="1"/>
    <col min="8496" max="8496" width="7.44140625" style="1" customWidth="1"/>
    <col min="8497" max="8497" width="8.88671875" style="1" customWidth="1"/>
    <col min="8498" max="8702" width="14.44140625" style="1"/>
    <col min="8703" max="8703" width="2.88671875" style="1" customWidth="1"/>
    <col min="8704" max="8704" width="4.88671875" style="1" customWidth="1"/>
    <col min="8705" max="8705" width="3.88671875" style="1" customWidth="1"/>
    <col min="8706" max="8709" width="5.44140625" style="1" customWidth="1"/>
    <col min="8710" max="8711" width="7.44140625" style="1" customWidth="1"/>
    <col min="8712" max="8712" width="5.5546875" style="1" customWidth="1"/>
    <col min="8713" max="8713" width="13.109375" style="1" customWidth="1"/>
    <col min="8714" max="8714" width="8.44140625" style="1" customWidth="1"/>
    <col min="8715" max="8715" width="26" style="1" customWidth="1"/>
    <col min="8716" max="8716" width="8.44140625" style="1" customWidth="1"/>
    <col min="8717" max="8717" width="5" style="1" customWidth="1"/>
    <col min="8718" max="8718" width="7.6640625" style="1" customWidth="1"/>
    <col min="8719" max="8719" width="19.109375" style="1" customWidth="1"/>
    <col min="8720" max="8720" width="6.33203125" style="1" customWidth="1"/>
    <col min="8721" max="8721" width="7.6640625" style="1" customWidth="1"/>
    <col min="8722" max="8722" width="6.33203125" style="1" customWidth="1"/>
    <col min="8723" max="8723" width="8.44140625" style="1" customWidth="1"/>
    <col min="8724" max="8724" width="11.5546875" style="1" customWidth="1"/>
    <col min="8725" max="8725" width="13.109375" style="1" customWidth="1"/>
    <col min="8726" max="8726" width="5.44140625" style="1" customWidth="1"/>
    <col min="8727" max="8727" width="4.44140625" style="1" customWidth="1"/>
    <col min="8728" max="8728" width="5.44140625" style="1" customWidth="1"/>
    <col min="8729" max="8729" width="11.6640625" style="1" customWidth="1"/>
    <col min="8730" max="8730" width="11.88671875" style="1" customWidth="1"/>
    <col min="8731" max="8731" width="10.5546875" style="1" customWidth="1"/>
    <col min="8732" max="8732" width="11.6640625" style="1" customWidth="1"/>
    <col min="8733" max="8733" width="10.44140625" style="1" customWidth="1"/>
    <col min="8734" max="8734" width="11.5546875" style="1" customWidth="1"/>
    <col min="8735" max="8735" width="10.44140625" style="1" customWidth="1"/>
    <col min="8736" max="8736" width="11.44140625" style="1" customWidth="1"/>
    <col min="8737" max="8737" width="11.5546875" style="1" customWidth="1"/>
    <col min="8738" max="8738" width="11.44140625" style="1" customWidth="1"/>
    <col min="8739" max="8739" width="12" style="1" customWidth="1"/>
    <col min="8740" max="8740" width="11.5546875" style="1" customWidth="1"/>
    <col min="8741" max="8742" width="0" style="1" hidden="1" customWidth="1"/>
    <col min="8743" max="8743" width="5.33203125" style="1" bestFit="1" customWidth="1"/>
    <col min="8744" max="8744" width="10.5546875" style="1" customWidth="1"/>
    <col min="8745" max="8745" width="5.33203125" style="1" customWidth="1"/>
    <col min="8746" max="8746" width="2.109375" style="1" customWidth="1"/>
    <col min="8747" max="8747" width="8.33203125" style="1" customWidth="1"/>
    <col min="8748" max="8748" width="8.44140625" style="1" bestFit="1" customWidth="1"/>
    <col min="8749" max="8750" width="8.6640625" style="1" customWidth="1"/>
    <col min="8751" max="8751" width="7.6640625" style="1" bestFit="1" customWidth="1"/>
    <col min="8752" max="8752" width="7.44140625" style="1" customWidth="1"/>
    <col min="8753" max="8753" width="8.88671875" style="1" customWidth="1"/>
    <col min="8754" max="8958" width="14.44140625" style="1"/>
    <col min="8959" max="8959" width="2.88671875" style="1" customWidth="1"/>
    <col min="8960" max="8960" width="4.88671875" style="1" customWidth="1"/>
    <col min="8961" max="8961" width="3.88671875" style="1" customWidth="1"/>
    <col min="8962" max="8965" width="5.44140625" style="1" customWidth="1"/>
    <col min="8966" max="8967" width="7.44140625" style="1" customWidth="1"/>
    <col min="8968" max="8968" width="5.5546875" style="1" customWidth="1"/>
    <col min="8969" max="8969" width="13.109375" style="1" customWidth="1"/>
    <col min="8970" max="8970" width="8.44140625" style="1" customWidth="1"/>
    <col min="8971" max="8971" width="26" style="1" customWidth="1"/>
    <col min="8972" max="8972" width="8.44140625" style="1" customWidth="1"/>
    <col min="8973" max="8973" width="5" style="1" customWidth="1"/>
    <col min="8974" max="8974" width="7.6640625" style="1" customWidth="1"/>
    <col min="8975" max="8975" width="19.109375" style="1" customWidth="1"/>
    <col min="8976" max="8976" width="6.33203125" style="1" customWidth="1"/>
    <col min="8977" max="8977" width="7.6640625" style="1" customWidth="1"/>
    <col min="8978" max="8978" width="6.33203125" style="1" customWidth="1"/>
    <col min="8979" max="8979" width="8.44140625" style="1" customWidth="1"/>
    <col min="8980" max="8980" width="11.5546875" style="1" customWidth="1"/>
    <col min="8981" max="8981" width="13.109375" style="1" customWidth="1"/>
    <col min="8982" max="8982" width="5.44140625" style="1" customWidth="1"/>
    <col min="8983" max="8983" width="4.44140625" style="1" customWidth="1"/>
    <col min="8984" max="8984" width="5.44140625" style="1" customWidth="1"/>
    <col min="8985" max="8985" width="11.6640625" style="1" customWidth="1"/>
    <col min="8986" max="8986" width="11.88671875" style="1" customWidth="1"/>
    <col min="8987" max="8987" width="10.5546875" style="1" customWidth="1"/>
    <col min="8988" max="8988" width="11.6640625" style="1" customWidth="1"/>
    <col min="8989" max="8989" width="10.44140625" style="1" customWidth="1"/>
    <col min="8990" max="8990" width="11.5546875" style="1" customWidth="1"/>
    <col min="8991" max="8991" width="10.44140625" style="1" customWidth="1"/>
    <col min="8992" max="8992" width="11.44140625" style="1" customWidth="1"/>
    <col min="8993" max="8993" width="11.5546875" style="1" customWidth="1"/>
    <col min="8994" max="8994" width="11.44140625" style="1" customWidth="1"/>
    <col min="8995" max="8995" width="12" style="1" customWidth="1"/>
    <col min="8996" max="8996" width="11.5546875" style="1" customWidth="1"/>
    <col min="8997" max="8998" width="0" style="1" hidden="1" customWidth="1"/>
    <col min="8999" max="8999" width="5.33203125" style="1" bestFit="1" customWidth="1"/>
    <col min="9000" max="9000" width="10.5546875" style="1" customWidth="1"/>
    <col min="9001" max="9001" width="5.33203125" style="1" customWidth="1"/>
    <col min="9002" max="9002" width="2.109375" style="1" customWidth="1"/>
    <col min="9003" max="9003" width="8.33203125" style="1" customWidth="1"/>
    <col min="9004" max="9004" width="8.44140625" style="1" bestFit="1" customWidth="1"/>
    <col min="9005" max="9006" width="8.6640625" style="1" customWidth="1"/>
    <col min="9007" max="9007" width="7.6640625" style="1" bestFit="1" customWidth="1"/>
    <col min="9008" max="9008" width="7.44140625" style="1" customWidth="1"/>
    <col min="9009" max="9009" width="8.88671875" style="1" customWidth="1"/>
    <col min="9010" max="9214" width="14.44140625" style="1"/>
    <col min="9215" max="9215" width="2.88671875" style="1" customWidth="1"/>
    <col min="9216" max="9216" width="4.88671875" style="1" customWidth="1"/>
    <col min="9217" max="9217" width="3.88671875" style="1" customWidth="1"/>
    <col min="9218" max="9221" width="5.44140625" style="1" customWidth="1"/>
    <col min="9222" max="9223" width="7.44140625" style="1" customWidth="1"/>
    <col min="9224" max="9224" width="5.5546875" style="1" customWidth="1"/>
    <col min="9225" max="9225" width="13.109375" style="1" customWidth="1"/>
    <col min="9226" max="9226" width="8.44140625" style="1" customWidth="1"/>
    <col min="9227" max="9227" width="26" style="1" customWidth="1"/>
    <col min="9228" max="9228" width="8.44140625" style="1" customWidth="1"/>
    <col min="9229" max="9229" width="5" style="1" customWidth="1"/>
    <col min="9230" max="9230" width="7.6640625" style="1" customWidth="1"/>
    <col min="9231" max="9231" width="19.109375" style="1" customWidth="1"/>
    <col min="9232" max="9232" width="6.33203125" style="1" customWidth="1"/>
    <col min="9233" max="9233" width="7.6640625" style="1" customWidth="1"/>
    <col min="9234" max="9234" width="6.33203125" style="1" customWidth="1"/>
    <col min="9235" max="9235" width="8.44140625" style="1" customWidth="1"/>
    <col min="9236" max="9236" width="11.5546875" style="1" customWidth="1"/>
    <col min="9237" max="9237" width="13.109375" style="1" customWidth="1"/>
    <col min="9238" max="9238" width="5.44140625" style="1" customWidth="1"/>
    <col min="9239" max="9239" width="4.44140625" style="1" customWidth="1"/>
    <col min="9240" max="9240" width="5.44140625" style="1" customWidth="1"/>
    <col min="9241" max="9241" width="11.6640625" style="1" customWidth="1"/>
    <col min="9242" max="9242" width="11.88671875" style="1" customWidth="1"/>
    <col min="9243" max="9243" width="10.5546875" style="1" customWidth="1"/>
    <col min="9244" max="9244" width="11.6640625" style="1" customWidth="1"/>
    <col min="9245" max="9245" width="10.44140625" style="1" customWidth="1"/>
    <col min="9246" max="9246" width="11.5546875" style="1" customWidth="1"/>
    <col min="9247" max="9247" width="10.44140625" style="1" customWidth="1"/>
    <col min="9248" max="9248" width="11.44140625" style="1" customWidth="1"/>
    <col min="9249" max="9249" width="11.5546875" style="1" customWidth="1"/>
    <col min="9250" max="9250" width="11.44140625" style="1" customWidth="1"/>
    <col min="9251" max="9251" width="12" style="1" customWidth="1"/>
    <col min="9252" max="9252" width="11.5546875" style="1" customWidth="1"/>
    <col min="9253" max="9254" width="0" style="1" hidden="1" customWidth="1"/>
    <col min="9255" max="9255" width="5.33203125" style="1" bestFit="1" customWidth="1"/>
    <col min="9256" max="9256" width="10.5546875" style="1" customWidth="1"/>
    <col min="9257" max="9257" width="5.33203125" style="1" customWidth="1"/>
    <col min="9258" max="9258" width="2.109375" style="1" customWidth="1"/>
    <col min="9259" max="9259" width="8.33203125" style="1" customWidth="1"/>
    <col min="9260" max="9260" width="8.44140625" style="1" bestFit="1" customWidth="1"/>
    <col min="9261" max="9262" width="8.6640625" style="1" customWidth="1"/>
    <col min="9263" max="9263" width="7.6640625" style="1" bestFit="1" customWidth="1"/>
    <col min="9264" max="9264" width="7.44140625" style="1" customWidth="1"/>
    <col min="9265" max="9265" width="8.88671875" style="1" customWidth="1"/>
    <col min="9266" max="9470" width="14.44140625" style="1"/>
    <col min="9471" max="9471" width="2.88671875" style="1" customWidth="1"/>
    <col min="9472" max="9472" width="4.88671875" style="1" customWidth="1"/>
    <col min="9473" max="9473" width="3.88671875" style="1" customWidth="1"/>
    <col min="9474" max="9477" width="5.44140625" style="1" customWidth="1"/>
    <col min="9478" max="9479" width="7.44140625" style="1" customWidth="1"/>
    <col min="9480" max="9480" width="5.5546875" style="1" customWidth="1"/>
    <col min="9481" max="9481" width="13.109375" style="1" customWidth="1"/>
    <col min="9482" max="9482" width="8.44140625" style="1" customWidth="1"/>
    <col min="9483" max="9483" width="26" style="1" customWidth="1"/>
    <col min="9484" max="9484" width="8.44140625" style="1" customWidth="1"/>
    <col min="9485" max="9485" width="5" style="1" customWidth="1"/>
    <col min="9486" max="9486" width="7.6640625" style="1" customWidth="1"/>
    <col min="9487" max="9487" width="19.109375" style="1" customWidth="1"/>
    <col min="9488" max="9488" width="6.33203125" style="1" customWidth="1"/>
    <col min="9489" max="9489" width="7.6640625" style="1" customWidth="1"/>
    <col min="9490" max="9490" width="6.33203125" style="1" customWidth="1"/>
    <col min="9491" max="9491" width="8.44140625" style="1" customWidth="1"/>
    <col min="9492" max="9492" width="11.5546875" style="1" customWidth="1"/>
    <col min="9493" max="9493" width="13.109375" style="1" customWidth="1"/>
    <col min="9494" max="9494" width="5.44140625" style="1" customWidth="1"/>
    <col min="9495" max="9495" width="4.44140625" style="1" customWidth="1"/>
    <col min="9496" max="9496" width="5.44140625" style="1" customWidth="1"/>
    <col min="9497" max="9497" width="11.6640625" style="1" customWidth="1"/>
    <col min="9498" max="9498" width="11.88671875" style="1" customWidth="1"/>
    <col min="9499" max="9499" width="10.5546875" style="1" customWidth="1"/>
    <col min="9500" max="9500" width="11.6640625" style="1" customWidth="1"/>
    <col min="9501" max="9501" width="10.44140625" style="1" customWidth="1"/>
    <col min="9502" max="9502" width="11.5546875" style="1" customWidth="1"/>
    <col min="9503" max="9503" width="10.44140625" style="1" customWidth="1"/>
    <col min="9504" max="9504" width="11.44140625" style="1" customWidth="1"/>
    <col min="9505" max="9505" width="11.5546875" style="1" customWidth="1"/>
    <col min="9506" max="9506" width="11.44140625" style="1" customWidth="1"/>
    <col min="9507" max="9507" width="12" style="1" customWidth="1"/>
    <col min="9508" max="9508" width="11.5546875" style="1" customWidth="1"/>
    <col min="9509" max="9510" width="0" style="1" hidden="1" customWidth="1"/>
    <col min="9511" max="9511" width="5.33203125" style="1" bestFit="1" customWidth="1"/>
    <col min="9512" max="9512" width="10.5546875" style="1" customWidth="1"/>
    <col min="9513" max="9513" width="5.33203125" style="1" customWidth="1"/>
    <col min="9514" max="9514" width="2.109375" style="1" customWidth="1"/>
    <col min="9515" max="9515" width="8.33203125" style="1" customWidth="1"/>
    <col min="9516" max="9516" width="8.44140625" style="1" bestFit="1" customWidth="1"/>
    <col min="9517" max="9518" width="8.6640625" style="1" customWidth="1"/>
    <col min="9519" max="9519" width="7.6640625" style="1" bestFit="1" customWidth="1"/>
    <col min="9520" max="9520" width="7.44140625" style="1" customWidth="1"/>
    <col min="9521" max="9521" width="8.88671875" style="1" customWidth="1"/>
    <col min="9522" max="9726" width="14.44140625" style="1"/>
    <col min="9727" max="9727" width="2.88671875" style="1" customWidth="1"/>
    <col min="9728" max="9728" width="4.88671875" style="1" customWidth="1"/>
    <col min="9729" max="9729" width="3.88671875" style="1" customWidth="1"/>
    <col min="9730" max="9733" width="5.44140625" style="1" customWidth="1"/>
    <col min="9734" max="9735" width="7.44140625" style="1" customWidth="1"/>
    <col min="9736" max="9736" width="5.5546875" style="1" customWidth="1"/>
    <col min="9737" max="9737" width="13.109375" style="1" customWidth="1"/>
    <col min="9738" max="9738" width="8.44140625" style="1" customWidth="1"/>
    <col min="9739" max="9739" width="26" style="1" customWidth="1"/>
    <col min="9740" max="9740" width="8.44140625" style="1" customWidth="1"/>
    <col min="9741" max="9741" width="5" style="1" customWidth="1"/>
    <col min="9742" max="9742" width="7.6640625" style="1" customWidth="1"/>
    <col min="9743" max="9743" width="19.109375" style="1" customWidth="1"/>
    <col min="9744" max="9744" width="6.33203125" style="1" customWidth="1"/>
    <col min="9745" max="9745" width="7.6640625" style="1" customWidth="1"/>
    <col min="9746" max="9746" width="6.33203125" style="1" customWidth="1"/>
    <col min="9747" max="9747" width="8.44140625" style="1" customWidth="1"/>
    <col min="9748" max="9748" width="11.5546875" style="1" customWidth="1"/>
    <col min="9749" max="9749" width="13.109375" style="1" customWidth="1"/>
    <col min="9750" max="9750" width="5.44140625" style="1" customWidth="1"/>
    <col min="9751" max="9751" width="4.44140625" style="1" customWidth="1"/>
    <col min="9752" max="9752" width="5.44140625" style="1" customWidth="1"/>
    <col min="9753" max="9753" width="11.6640625" style="1" customWidth="1"/>
    <col min="9754" max="9754" width="11.88671875" style="1" customWidth="1"/>
    <col min="9755" max="9755" width="10.5546875" style="1" customWidth="1"/>
    <col min="9756" max="9756" width="11.6640625" style="1" customWidth="1"/>
    <col min="9757" max="9757" width="10.44140625" style="1" customWidth="1"/>
    <col min="9758" max="9758" width="11.5546875" style="1" customWidth="1"/>
    <col min="9759" max="9759" width="10.44140625" style="1" customWidth="1"/>
    <col min="9760" max="9760" width="11.44140625" style="1" customWidth="1"/>
    <col min="9761" max="9761" width="11.5546875" style="1" customWidth="1"/>
    <col min="9762" max="9762" width="11.44140625" style="1" customWidth="1"/>
    <col min="9763" max="9763" width="12" style="1" customWidth="1"/>
    <col min="9764" max="9764" width="11.5546875" style="1" customWidth="1"/>
    <col min="9765" max="9766" width="0" style="1" hidden="1" customWidth="1"/>
    <col min="9767" max="9767" width="5.33203125" style="1" bestFit="1" customWidth="1"/>
    <col min="9768" max="9768" width="10.5546875" style="1" customWidth="1"/>
    <col min="9769" max="9769" width="5.33203125" style="1" customWidth="1"/>
    <col min="9770" max="9770" width="2.109375" style="1" customWidth="1"/>
    <col min="9771" max="9771" width="8.33203125" style="1" customWidth="1"/>
    <col min="9772" max="9772" width="8.44140625" style="1" bestFit="1" customWidth="1"/>
    <col min="9773" max="9774" width="8.6640625" style="1" customWidth="1"/>
    <col min="9775" max="9775" width="7.6640625" style="1" bestFit="1" customWidth="1"/>
    <col min="9776" max="9776" width="7.44140625" style="1" customWidth="1"/>
    <col min="9777" max="9777" width="8.88671875" style="1" customWidth="1"/>
    <col min="9778" max="9982" width="14.44140625" style="1"/>
    <col min="9983" max="9983" width="2.88671875" style="1" customWidth="1"/>
    <col min="9984" max="9984" width="4.88671875" style="1" customWidth="1"/>
    <col min="9985" max="9985" width="3.88671875" style="1" customWidth="1"/>
    <col min="9986" max="9989" width="5.44140625" style="1" customWidth="1"/>
    <col min="9990" max="9991" width="7.44140625" style="1" customWidth="1"/>
    <col min="9992" max="9992" width="5.5546875" style="1" customWidth="1"/>
    <col min="9993" max="9993" width="13.109375" style="1" customWidth="1"/>
    <col min="9994" max="9994" width="8.44140625" style="1" customWidth="1"/>
    <col min="9995" max="9995" width="26" style="1" customWidth="1"/>
    <col min="9996" max="9996" width="8.44140625" style="1" customWidth="1"/>
    <col min="9997" max="9997" width="5" style="1" customWidth="1"/>
    <col min="9998" max="9998" width="7.6640625" style="1" customWidth="1"/>
    <col min="9999" max="9999" width="19.109375" style="1" customWidth="1"/>
    <col min="10000" max="10000" width="6.33203125" style="1" customWidth="1"/>
    <col min="10001" max="10001" width="7.6640625" style="1" customWidth="1"/>
    <col min="10002" max="10002" width="6.33203125" style="1" customWidth="1"/>
    <col min="10003" max="10003" width="8.44140625" style="1" customWidth="1"/>
    <col min="10004" max="10004" width="11.5546875" style="1" customWidth="1"/>
    <col min="10005" max="10005" width="13.109375" style="1" customWidth="1"/>
    <col min="10006" max="10006" width="5.44140625" style="1" customWidth="1"/>
    <col min="10007" max="10007" width="4.44140625" style="1" customWidth="1"/>
    <col min="10008" max="10008" width="5.44140625" style="1" customWidth="1"/>
    <col min="10009" max="10009" width="11.6640625" style="1" customWidth="1"/>
    <col min="10010" max="10010" width="11.88671875" style="1" customWidth="1"/>
    <col min="10011" max="10011" width="10.5546875" style="1" customWidth="1"/>
    <col min="10012" max="10012" width="11.6640625" style="1" customWidth="1"/>
    <col min="10013" max="10013" width="10.44140625" style="1" customWidth="1"/>
    <col min="10014" max="10014" width="11.5546875" style="1" customWidth="1"/>
    <col min="10015" max="10015" width="10.44140625" style="1" customWidth="1"/>
    <col min="10016" max="10016" width="11.44140625" style="1" customWidth="1"/>
    <col min="10017" max="10017" width="11.5546875" style="1" customWidth="1"/>
    <col min="10018" max="10018" width="11.44140625" style="1" customWidth="1"/>
    <col min="10019" max="10019" width="12" style="1" customWidth="1"/>
    <col min="10020" max="10020" width="11.5546875" style="1" customWidth="1"/>
    <col min="10021" max="10022" width="0" style="1" hidden="1" customWidth="1"/>
    <col min="10023" max="10023" width="5.33203125" style="1" bestFit="1" customWidth="1"/>
    <col min="10024" max="10024" width="10.5546875" style="1" customWidth="1"/>
    <col min="10025" max="10025" width="5.33203125" style="1" customWidth="1"/>
    <col min="10026" max="10026" width="2.109375" style="1" customWidth="1"/>
    <col min="10027" max="10027" width="8.33203125" style="1" customWidth="1"/>
    <col min="10028" max="10028" width="8.44140625" style="1" bestFit="1" customWidth="1"/>
    <col min="10029" max="10030" width="8.6640625" style="1" customWidth="1"/>
    <col min="10031" max="10031" width="7.6640625" style="1" bestFit="1" customWidth="1"/>
    <col min="10032" max="10032" width="7.44140625" style="1" customWidth="1"/>
    <col min="10033" max="10033" width="8.88671875" style="1" customWidth="1"/>
    <col min="10034" max="10238" width="14.44140625" style="1"/>
    <col min="10239" max="10239" width="2.88671875" style="1" customWidth="1"/>
    <col min="10240" max="10240" width="4.88671875" style="1" customWidth="1"/>
    <col min="10241" max="10241" width="3.88671875" style="1" customWidth="1"/>
    <col min="10242" max="10245" width="5.44140625" style="1" customWidth="1"/>
    <col min="10246" max="10247" width="7.44140625" style="1" customWidth="1"/>
    <col min="10248" max="10248" width="5.5546875" style="1" customWidth="1"/>
    <col min="10249" max="10249" width="13.109375" style="1" customWidth="1"/>
    <col min="10250" max="10250" width="8.44140625" style="1" customWidth="1"/>
    <col min="10251" max="10251" width="26" style="1" customWidth="1"/>
    <col min="10252" max="10252" width="8.44140625" style="1" customWidth="1"/>
    <col min="10253" max="10253" width="5" style="1" customWidth="1"/>
    <col min="10254" max="10254" width="7.6640625" style="1" customWidth="1"/>
    <col min="10255" max="10255" width="19.109375" style="1" customWidth="1"/>
    <col min="10256" max="10256" width="6.33203125" style="1" customWidth="1"/>
    <col min="10257" max="10257" width="7.6640625" style="1" customWidth="1"/>
    <col min="10258" max="10258" width="6.33203125" style="1" customWidth="1"/>
    <col min="10259" max="10259" width="8.44140625" style="1" customWidth="1"/>
    <col min="10260" max="10260" width="11.5546875" style="1" customWidth="1"/>
    <col min="10261" max="10261" width="13.109375" style="1" customWidth="1"/>
    <col min="10262" max="10262" width="5.44140625" style="1" customWidth="1"/>
    <col min="10263" max="10263" width="4.44140625" style="1" customWidth="1"/>
    <col min="10264" max="10264" width="5.44140625" style="1" customWidth="1"/>
    <col min="10265" max="10265" width="11.6640625" style="1" customWidth="1"/>
    <col min="10266" max="10266" width="11.88671875" style="1" customWidth="1"/>
    <col min="10267" max="10267" width="10.5546875" style="1" customWidth="1"/>
    <col min="10268" max="10268" width="11.6640625" style="1" customWidth="1"/>
    <col min="10269" max="10269" width="10.44140625" style="1" customWidth="1"/>
    <col min="10270" max="10270" width="11.5546875" style="1" customWidth="1"/>
    <col min="10271" max="10271" width="10.44140625" style="1" customWidth="1"/>
    <col min="10272" max="10272" width="11.44140625" style="1" customWidth="1"/>
    <col min="10273" max="10273" width="11.5546875" style="1" customWidth="1"/>
    <col min="10274" max="10274" width="11.44140625" style="1" customWidth="1"/>
    <col min="10275" max="10275" width="12" style="1" customWidth="1"/>
    <col min="10276" max="10276" width="11.5546875" style="1" customWidth="1"/>
    <col min="10277" max="10278" width="0" style="1" hidden="1" customWidth="1"/>
    <col min="10279" max="10279" width="5.33203125" style="1" bestFit="1" customWidth="1"/>
    <col min="10280" max="10280" width="10.5546875" style="1" customWidth="1"/>
    <col min="10281" max="10281" width="5.33203125" style="1" customWidth="1"/>
    <col min="10282" max="10282" width="2.109375" style="1" customWidth="1"/>
    <col min="10283" max="10283" width="8.33203125" style="1" customWidth="1"/>
    <col min="10284" max="10284" width="8.44140625" style="1" bestFit="1" customWidth="1"/>
    <col min="10285" max="10286" width="8.6640625" style="1" customWidth="1"/>
    <col min="10287" max="10287" width="7.6640625" style="1" bestFit="1" customWidth="1"/>
    <col min="10288" max="10288" width="7.44140625" style="1" customWidth="1"/>
    <col min="10289" max="10289" width="8.88671875" style="1" customWidth="1"/>
    <col min="10290" max="10494" width="14.44140625" style="1"/>
    <col min="10495" max="10495" width="2.88671875" style="1" customWidth="1"/>
    <col min="10496" max="10496" width="4.88671875" style="1" customWidth="1"/>
    <col min="10497" max="10497" width="3.88671875" style="1" customWidth="1"/>
    <col min="10498" max="10501" width="5.44140625" style="1" customWidth="1"/>
    <col min="10502" max="10503" width="7.44140625" style="1" customWidth="1"/>
    <col min="10504" max="10504" width="5.5546875" style="1" customWidth="1"/>
    <col min="10505" max="10505" width="13.109375" style="1" customWidth="1"/>
    <col min="10506" max="10506" width="8.44140625" style="1" customWidth="1"/>
    <col min="10507" max="10507" width="26" style="1" customWidth="1"/>
    <col min="10508" max="10508" width="8.44140625" style="1" customWidth="1"/>
    <col min="10509" max="10509" width="5" style="1" customWidth="1"/>
    <col min="10510" max="10510" width="7.6640625" style="1" customWidth="1"/>
    <col min="10511" max="10511" width="19.109375" style="1" customWidth="1"/>
    <col min="10512" max="10512" width="6.33203125" style="1" customWidth="1"/>
    <col min="10513" max="10513" width="7.6640625" style="1" customWidth="1"/>
    <col min="10514" max="10514" width="6.33203125" style="1" customWidth="1"/>
    <col min="10515" max="10515" width="8.44140625" style="1" customWidth="1"/>
    <col min="10516" max="10516" width="11.5546875" style="1" customWidth="1"/>
    <col min="10517" max="10517" width="13.109375" style="1" customWidth="1"/>
    <col min="10518" max="10518" width="5.44140625" style="1" customWidth="1"/>
    <col min="10519" max="10519" width="4.44140625" style="1" customWidth="1"/>
    <col min="10520" max="10520" width="5.44140625" style="1" customWidth="1"/>
    <col min="10521" max="10521" width="11.6640625" style="1" customWidth="1"/>
    <col min="10522" max="10522" width="11.88671875" style="1" customWidth="1"/>
    <col min="10523" max="10523" width="10.5546875" style="1" customWidth="1"/>
    <col min="10524" max="10524" width="11.6640625" style="1" customWidth="1"/>
    <col min="10525" max="10525" width="10.44140625" style="1" customWidth="1"/>
    <col min="10526" max="10526" width="11.5546875" style="1" customWidth="1"/>
    <col min="10527" max="10527" width="10.44140625" style="1" customWidth="1"/>
    <col min="10528" max="10528" width="11.44140625" style="1" customWidth="1"/>
    <col min="10529" max="10529" width="11.5546875" style="1" customWidth="1"/>
    <col min="10530" max="10530" width="11.44140625" style="1" customWidth="1"/>
    <col min="10531" max="10531" width="12" style="1" customWidth="1"/>
    <col min="10532" max="10532" width="11.5546875" style="1" customWidth="1"/>
    <col min="10533" max="10534" width="0" style="1" hidden="1" customWidth="1"/>
    <col min="10535" max="10535" width="5.33203125" style="1" bestFit="1" customWidth="1"/>
    <col min="10536" max="10536" width="10.5546875" style="1" customWidth="1"/>
    <col min="10537" max="10537" width="5.33203125" style="1" customWidth="1"/>
    <col min="10538" max="10538" width="2.109375" style="1" customWidth="1"/>
    <col min="10539" max="10539" width="8.33203125" style="1" customWidth="1"/>
    <col min="10540" max="10540" width="8.44140625" style="1" bestFit="1" customWidth="1"/>
    <col min="10541" max="10542" width="8.6640625" style="1" customWidth="1"/>
    <col min="10543" max="10543" width="7.6640625" style="1" bestFit="1" customWidth="1"/>
    <col min="10544" max="10544" width="7.44140625" style="1" customWidth="1"/>
    <col min="10545" max="10545" width="8.88671875" style="1" customWidth="1"/>
    <col min="10546" max="10750" width="14.44140625" style="1"/>
    <col min="10751" max="10751" width="2.88671875" style="1" customWidth="1"/>
    <col min="10752" max="10752" width="4.88671875" style="1" customWidth="1"/>
    <col min="10753" max="10753" width="3.88671875" style="1" customWidth="1"/>
    <col min="10754" max="10757" width="5.44140625" style="1" customWidth="1"/>
    <col min="10758" max="10759" width="7.44140625" style="1" customWidth="1"/>
    <col min="10760" max="10760" width="5.5546875" style="1" customWidth="1"/>
    <col min="10761" max="10761" width="13.109375" style="1" customWidth="1"/>
    <col min="10762" max="10762" width="8.44140625" style="1" customWidth="1"/>
    <col min="10763" max="10763" width="26" style="1" customWidth="1"/>
    <col min="10764" max="10764" width="8.44140625" style="1" customWidth="1"/>
    <col min="10765" max="10765" width="5" style="1" customWidth="1"/>
    <col min="10766" max="10766" width="7.6640625" style="1" customWidth="1"/>
    <col min="10767" max="10767" width="19.109375" style="1" customWidth="1"/>
    <col min="10768" max="10768" width="6.33203125" style="1" customWidth="1"/>
    <col min="10769" max="10769" width="7.6640625" style="1" customWidth="1"/>
    <col min="10770" max="10770" width="6.33203125" style="1" customWidth="1"/>
    <col min="10771" max="10771" width="8.44140625" style="1" customWidth="1"/>
    <col min="10772" max="10772" width="11.5546875" style="1" customWidth="1"/>
    <col min="10773" max="10773" width="13.109375" style="1" customWidth="1"/>
    <col min="10774" max="10774" width="5.44140625" style="1" customWidth="1"/>
    <col min="10775" max="10775" width="4.44140625" style="1" customWidth="1"/>
    <col min="10776" max="10776" width="5.44140625" style="1" customWidth="1"/>
    <col min="10777" max="10777" width="11.6640625" style="1" customWidth="1"/>
    <col min="10778" max="10778" width="11.88671875" style="1" customWidth="1"/>
    <col min="10779" max="10779" width="10.5546875" style="1" customWidth="1"/>
    <col min="10780" max="10780" width="11.6640625" style="1" customWidth="1"/>
    <col min="10781" max="10781" width="10.44140625" style="1" customWidth="1"/>
    <col min="10782" max="10782" width="11.5546875" style="1" customWidth="1"/>
    <col min="10783" max="10783" width="10.44140625" style="1" customWidth="1"/>
    <col min="10784" max="10784" width="11.44140625" style="1" customWidth="1"/>
    <col min="10785" max="10785" width="11.5546875" style="1" customWidth="1"/>
    <col min="10786" max="10786" width="11.44140625" style="1" customWidth="1"/>
    <col min="10787" max="10787" width="12" style="1" customWidth="1"/>
    <col min="10788" max="10788" width="11.5546875" style="1" customWidth="1"/>
    <col min="10789" max="10790" width="0" style="1" hidden="1" customWidth="1"/>
    <col min="10791" max="10791" width="5.33203125" style="1" bestFit="1" customWidth="1"/>
    <col min="10792" max="10792" width="10.5546875" style="1" customWidth="1"/>
    <col min="10793" max="10793" width="5.33203125" style="1" customWidth="1"/>
    <col min="10794" max="10794" width="2.109375" style="1" customWidth="1"/>
    <col min="10795" max="10795" width="8.33203125" style="1" customWidth="1"/>
    <col min="10796" max="10796" width="8.44140625" style="1" bestFit="1" customWidth="1"/>
    <col min="10797" max="10798" width="8.6640625" style="1" customWidth="1"/>
    <col min="10799" max="10799" width="7.6640625" style="1" bestFit="1" customWidth="1"/>
    <col min="10800" max="10800" width="7.44140625" style="1" customWidth="1"/>
    <col min="10801" max="10801" width="8.88671875" style="1" customWidth="1"/>
    <col min="10802" max="11006" width="14.44140625" style="1"/>
    <col min="11007" max="11007" width="2.88671875" style="1" customWidth="1"/>
    <col min="11008" max="11008" width="4.88671875" style="1" customWidth="1"/>
    <col min="11009" max="11009" width="3.88671875" style="1" customWidth="1"/>
    <col min="11010" max="11013" width="5.44140625" style="1" customWidth="1"/>
    <col min="11014" max="11015" width="7.44140625" style="1" customWidth="1"/>
    <col min="11016" max="11016" width="5.5546875" style="1" customWidth="1"/>
    <col min="11017" max="11017" width="13.109375" style="1" customWidth="1"/>
    <col min="11018" max="11018" width="8.44140625" style="1" customWidth="1"/>
    <col min="11019" max="11019" width="26" style="1" customWidth="1"/>
    <col min="11020" max="11020" width="8.44140625" style="1" customWidth="1"/>
    <col min="11021" max="11021" width="5" style="1" customWidth="1"/>
    <col min="11022" max="11022" width="7.6640625" style="1" customWidth="1"/>
    <col min="11023" max="11023" width="19.109375" style="1" customWidth="1"/>
    <col min="11024" max="11024" width="6.33203125" style="1" customWidth="1"/>
    <col min="11025" max="11025" width="7.6640625" style="1" customWidth="1"/>
    <col min="11026" max="11026" width="6.33203125" style="1" customWidth="1"/>
    <col min="11027" max="11027" width="8.44140625" style="1" customWidth="1"/>
    <col min="11028" max="11028" width="11.5546875" style="1" customWidth="1"/>
    <col min="11029" max="11029" width="13.109375" style="1" customWidth="1"/>
    <col min="11030" max="11030" width="5.44140625" style="1" customWidth="1"/>
    <col min="11031" max="11031" width="4.44140625" style="1" customWidth="1"/>
    <col min="11032" max="11032" width="5.44140625" style="1" customWidth="1"/>
    <col min="11033" max="11033" width="11.6640625" style="1" customWidth="1"/>
    <col min="11034" max="11034" width="11.88671875" style="1" customWidth="1"/>
    <col min="11035" max="11035" width="10.5546875" style="1" customWidth="1"/>
    <col min="11036" max="11036" width="11.6640625" style="1" customWidth="1"/>
    <col min="11037" max="11037" width="10.44140625" style="1" customWidth="1"/>
    <col min="11038" max="11038" width="11.5546875" style="1" customWidth="1"/>
    <col min="11039" max="11039" width="10.44140625" style="1" customWidth="1"/>
    <col min="11040" max="11040" width="11.44140625" style="1" customWidth="1"/>
    <col min="11041" max="11041" width="11.5546875" style="1" customWidth="1"/>
    <col min="11042" max="11042" width="11.44140625" style="1" customWidth="1"/>
    <col min="11043" max="11043" width="12" style="1" customWidth="1"/>
    <col min="11044" max="11044" width="11.5546875" style="1" customWidth="1"/>
    <col min="11045" max="11046" width="0" style="1" hidden="1" customWidth="1"/>
    <col min="11047" max="11047" width="5.33203125" style="1" bestFit="1" customWidth="1"/>
    <col min="11048" max="11048" width="10.5546875" style="1" customWidth="1"/>
    <col min="11049" max="11049" width="5.33203125" style="1" customWidth="1"/>
    <col min="11050" max="11050" width="2.109375" style="1" customWidth="1"/>
    <col min="11051" max="11051" width="8.33203125" style="1" customWidth="1"/>
    <col min="11052" max="11052" width="8.44140625" style="1" bestFit="1" customWidth="1"/>
    <col min="11053" max="11054" width="8.6640625" style="1" customWidth="1"/>
    <col min="11055" max="11055" width="7.6640625" style="1" bestFit="1" customWidth="1"/>
    <col min="11056" max="11056" width="7.44140625" style="1" customWidth="1"/>
    <col min="11057" max="11057" width="8.88671875" style="1" customWidth="1"/>
    <col min="11058" max="11262" width="14.44140625" style="1"/>
    <col min="11263" max="11263" width="2.88671875" style="1" customWidth="1"/>
    <col min="11264" max="11264" width="4.88671875" style="1" customWidth="1"/>
    <col min="11265" max="11265" width="3.88671875" style="1" customWidth="1"/>
    <col min="11266" max="11269" width="5.44140625" style="1" customWidth="1"/>
    <col min="11270" max="11271" width="7.44140625" style="1" customWidth="1"/>
    <col min="11272" max="11272" width="5.5546875" style="1" customWidth="1"/>
    <col min="11273" max="11273" width="13.109375" style="1" customWidth="1"/>
    <col min="11274" max="11274" width="8.44140625" style="1" customWidth="1"/>
    <col min="11275" max="11275" width="26" style="1" customWidth="1"/>
    <col min="11276" max="11276" width="8.44140625" style="1" customWidth="1"/>
    <col min="11277" max="11277" width="5" style="1" customWidth="1"/>
    <col min="11278" max="11278" width="7.6640625" style="1" customWidth="1"/>
    <col min="11279" max="11279" width="19.109375" style="1" customWidth="1"/>
    <col min="11280" max="11280" width="6.33203125" style="1" customWidth="1"/>
    <col min="11281" max="11281" width="7.6640625" style="1" customWidth="1"/>
    <col min="11282" max="11282" width="6.33203125" style="1" customWidth="1"/>
    <col min="11283" max="11283" width="8.44140625" style="1" customWidth="1"/>
    <col min="11284" max="11284" width="11.5546875" style="1" customWidth="1"/>
    <col min="11285" max="11285" width="13.109375" style="1" customWidth="1"/>
    <col min="11286" max="11286" width="5.44140625" style="1" customWidth="1"/>
    <col min="11287" max="11287" width="4.44140625" style="1" customWidth="1"/>
    <col min="11288" max="11288" width="5.44140625" style="1" customWidth="1"/>
    <col min="11289" max="11289" width="11.6640625" style="1" customWidth="1"/>
    <col min="11290" max="11290" width="11.88671875" style="1" customWidth="1"/>
    <col min="11291" max="11291" width="10.5546875" style="1" customWidth="1"/>
    <col min="11292" max="11292" width="11.6640625" style="1" customWidth="1"/>
    <col min="11293" max="11293" width="10.44140625" style="1" customWidth="1"/>
    <col min="11294" max="11294" width="11.5546875" style="1" customWidth="1"/>
    <col min="11295" max="11295" width="10.44140625" style="1" customWidth="1"/>
    <col min="11296" max="11296" width="11.44140625" style="1" customWidth="1"/>
    <col min="11297" max="11297" width="11.5546875" style="1" customWidth="1"/>
    <col min="11298" max="11298" width="11.44140625" style="1" customWidth="1"/>
    <col min="11299" max="11299" width="12" style="1" customWidth="1"/>
    <col min="11300" max="11300" width="11.5546875" style="1" customWidth="1"/>
    <col min="11301" max="11302" width="0" style="1" hidden="1" customWidth="1"/>
    <col min="11303" max="11303" width="5.33203125" style="1" bestFit="1" customWidth="1"/>
    <col min="11304" max="11304" width="10.5546875" style="1" customWidth="1"/>
    <col min="11305" max="11305" width="5.33203125" style="1" customWidth="1"/>
    <col min="11306" max="11306" width="2.109375" style="1" customWidth="1"/>
    <col min="11307" max="11307" width="8.33203125" style="1" customWidth="1"/>
    <col min="11308" max="11308" width="8.44140625" style="1" bestFit="1" customWidth="1"/>
    <col min="11309" max="11310" width="8.6640625" style="1" customWidth="1"/>
    <col min="11311" max="11311" width="7.6640625" style="1" bestFit="1" customWidth="1"/>
    <col min="11312" max="11312" width="7.44140625" style="1" customWidth="1"/>
    <col min="11313" max="11313" width="8.88671875" style="1" customWidth="1"/>
    <col min="11314" max="11518" width="14.44140625" style="1"/>
    <col min="11519" max="11519" width="2.88671875" style="1" customWidth="1"/>
    <col min="11520" max="11520" width="4.88671875" style="1" customWidth="1"/>
    <col min="11521" max="11521" width="3.88671875" style="1" customWidth="1"/>
    <col min="11522" max="11525" width="5.44140625" style="1" customWidth="1"/>
    <col min="11526" max="11527" width="7.44140625" style="1" customWidth="1"/>
    <col min="11528" max="11528" width="5.5546875" style="1" customWidth="1"/>
    <col min="11529" max="11529" width="13.109375" style="1" customWidth="1"/>
    <col min="11530" max="11530" width="8.44140625" style="1" customWidth="1"/>
    <col min="11531" max="11531" width="26" style="1" customWidth="1"/>
    <col min="11532" max="11532" width="8.44140625" style="1" customWidth="1"/>
    <col min="11533" max="11533" width="5" style="1" customWidth="1"/>
    <col min="11534" max="11534" width="7.6640625" style="1" customWidth="1"/>
    <col min="11535" max="11535" width="19.109375" style="1" customWidth="1"/>
    <col min="11536" max="11536" width="6.33203125" style="1" customWidth="1"/>
    <col min="11537" max="11537" width="7.6640625" style="1" customWidth="1"/>
    <col min="11538" max="11538" width="6.33203125" style="1" customWidth="1"/>
    <col min="11539" max="11539" width="8.44140625" style="1" customWidth="1"/>
    <col min="11540" max="11540" width="11.5546875" style="1" customWidth="1"/>
    <col min="11541" max="11541" width="13.109375" style="1" customWidth="1"/>
    <col min="11542" max="11542" width="5.44140625" style="1" customWidth="1"/>
    <col min="11543" max="11543" width="4.44140625" style="1" customWidth="1"/>
    <col min="11544" max="11544" width="5.44140625" style="1" customWidth="1"/>
    <col min="11545" max="11545" width="11.6640625" style="1" customWidth="1"/>
    <col min="11546" max="11546" width="11.88671875" style="1" customWidth="1"/>
    <col min="11547" max="11547" width="10.5546875" style="1" customWidth="1"/>
    <col min="11548" max="11548" width="11.6640625" style="1" customWidth="1"/>
    <col min="11549" max="11549" width="10.44140625" style="1" customWidth="1"/>
    <col min="11550" max="11550" width="11.5546875" style="1" customWidth="1"/>
    <col min="11551" max="11551" width="10.44140625" style="1" customWidth="1"/>
    <col min="11552" max="11552" width="11.44140625" style="1" customWidth="1"/>
    <col min="11553" max="11553" width="11.5546875" style="1" customWidth="1"/>
    <col min="11554" max="11554" width="11.44140625" style="1" customWidth="1"/>
    <col min="11555" max="11555" width="12" style="1" customWidth="1"/>
    <col min="11556" max="11556" width="11.5546875" style="1" customWidth="1"/>
    <col min="11557" max="11558" width="0" style="1" hidden="1" customWidth="1"/>
    <col min="11559" max="11559" width="5.33203125" style="1" bestFit="1" customWidth="1"/>
    <col min="11560" max="11560" width="10.5546875" style="1" customWidth="1"/>
    <col min="11561" max="11561" width="5.33203125" style="1" customWidth="1"/>
    <col min="11562" max="11562" width="2.109375" style="1" customWidth="1"/>
    <col min="11563" max="11563" width="8.33203125" style="1" customWidth="1"/>
    <col min="11564" max="11564" width="8.44140625" style="1" bestFit="1" customWidth="1"/>
    <col min="11565" max="11566" width="8.6640625" style="1" customWidth="1"/>
    <col min="11567" max="11567" width="7.6640625" style="1" bestFit="1" customWidth="1"/>
    <col min="11568" max="11568" width="7.44140625" style="1" customWidth="1"/>
    <col min="11569" max="11569" width="8.88671875" style="1" customWidth="1"/>
    <col min="11570" max="11774" width="14.44140625" style="1"/>
    <col min="11775" max="11775" width="2.88671875" style="1" customWidth="1"/>
    <col min="11776" max="11776" width="4.88671875" style="1" customWidth="1"/>
    <col min="11777" max="11777" width="3.88671875" style="1" customWidth="1"/>
    <col min="11778" max="11781" width="5.44140625" style="1" customWidth="1"/>
    <col min="11782" max="11783" width="7.44140625" style="1" customWidth="1"/>
    <col min="11784" max="11784" width="5.5546875" style="1" customWidth="1"/>
    <col min="11785" max="11785" width="13.109375" style="1" customWidth="1"/>
    <col min="11786" max="11786" width="8.44140625" style="1" customWidth="1"/>
    <col min="11787" max="11787" width="26" style="1" customWidth="1"/>
    <col min="11788" max="11788" width="8.44140625" style="1" customWidth="1"/>
    <col min="11789" max="11789" width="5" style="1" customWidth="1"/>
    <col min="11790" max="11790" width="7.6640625" style="1" customWidth="1"/>
    <col min="11791" max="11791" width="19.109375" style="1" customWidth="1"/>
    <col min="11792" max="11792" width="6.33203125" style="1" customWidth="1"/>
    <col min="11793" max="11793" width="7.6640625" style="1" customWidth="1"/>
    <col min="11794" max="11794" width="6.33203125" style="1" customWidth="1"/>
    <col min="11795" max="11795" width="8.44140625" style="1" customWidth="1"/>
    <col min="11796" max="11796" width="11.5546875" style="1" customWidth="1"/>
    <col min="11797" max="11797" width="13.109375" style="1" customWidth="1"/>
    <col min="11798" max="11798" width="5.44140625" style="1" customWidth="1"/>
    <col min="11799" max="11799" width="4.44140625" style="1" customWidth="1"/>
    <col min="11800" max="11800" width="5.44140625" style="1" customWidth="1"/>
    <col min="11801" max="11801" width="11.6640625" style="1" customWidth="1"/>
    <col min="11802" max="11802" width="11.88671875" style="1" customWidth="1"/>
    <col min="11803" max="11803" width="10.5546875" style="1" customWidth="1"/>
    <col min="11804" max="11804" width="11.6640625" style="1" customWidth="1"/>
    <col min="11805" max="11805" width="10.44140625" style="1" customWidth="1"/>
    <col min="11806" max="11806" width="11.5546875" style="1" customWidth="1"/>
    <col min="11807" max="11807" width="10.44140625" style="1" customWidth="1"/>
    <col min="11808" max="11808" width="11.44140625" style="1" customWidth="1"/>
    <col min="11809" max="11809" width="11.5546875" style="1" customWidth="1"/>
    <col min="11810" max="11810" width="11.44140625" style="1" customWidth="1"/>
    <col min="11811" max="11811" width="12" style="1" customWidth="1"/>
    <col min="11812" max="11812" width="11.5546875" style="1" customWidth="1"/>
    <col min="11813" max="11814" width="0" style="1" hidden="1" customWidth="1"/>
    <col min="11815" max="11815" width="5.33203125" style="1" bestFit="1" customWidth="1"/>
    <col min="11816" max="11816" width="10.5546875" style="1" customWidth="1"/>
    <col min="11817" max="11817" width="5.33203125" style="1" customWidth="1"/>
    <col min="11818" max="11818" width="2.109375" style="1" customWidth="1"/>
    <col min="11819" max="11819" width="8.33203125" style="1" customWidth="1"/>
    <col min="11820" max="11820" width="8.44140625" style="1" bestFit="1" customWidth="1"/>
    <col min="11821" max="11822" width="8.6640625" style="1" customWidth="1"/>
    <col min="11823" max="11823" width="7.6640625" style="1" bestFit="1" customWidth="1"/>
    <col min="11824" max="11824" width="7.44140625" style="1" customWidth="1"/>
    <col min="11825" max="11825" width="8.88671875" style="1" customWidth="1"/>
    <col min="11826" max="12030" width="14.44140625" style="1"/>
    <col min="12031" max="12031" width="2.88671875" style="1" customWidth="1"/>
    <col min="12032" max="12032" width="4.88671875" style="1" customWidth="1"/>
    <col min="12033" max="12033" width="3.88671875" style="1" customWidth="1"/>
    <col min="12034" max="12037" width="5.44140625" style="1" customWidth="1"/>
    <col min="12038" max="12039" width="7.44140625" style="1" customWidth="1"/>
    <col min="12040" max="12040" width="5.5546875" style="1" customWidth="1"/>
    <col min="12041" max="12041" width="13.109375" style="1" customWidth="1"/>
    <col min="12042" max="12042" width="8.44140625" style="1" customWidth="1"/>
    <col min="12043" max="12043" width="26" style="1" customWidth="1"/>
    <col min="12044" max="12044" width="8.44140625" style="1" customWidth="1"/>
    <col min="12045" max="12045" width="5" style="1" customWidth="1"/>
    <col min="12046" max="12046" width="7.6640625" style="1" customWidth="1"/>
    <col min="12047" max="12047" width="19.109375" style="1" customWidth="1"/>
    <col min="12048" max="12048" width="6.33203125" style="1" customWidth="1"/>
    <col min="12049" max="12049" width="7.6640625" style="1" customWidth="1"/>
    <col min="12050" max="12050" width="6.33203125" style="1" customWidth="1"/>
    <col min="12051" max="12051" width="8.44140625" style="1" customWidth="1"/>
    <col min="12052" max="12052" width="11.5546875" style="1" customWidth="1"/>
    <col min="12053" max="12053" width="13.109375" style="1" customWidth="1"/>
    <col min="12054" max="12054" width="5.44140625" style="1" customWidth="1"/>
    <col min="12055" max="12055" width="4.44140625" style="1" customWidth="1"/>
    <col min="12056" max="12056" width="5.44140625" style="1" customWidth="1"/>
    <col min="12057" max="12057" width="11.6640625" style="1" customWidth="1"/>
    <col min="12058" max="12058" width="11.88671875" style="1" customWidth="1"/>
    <col min="12059" max="12059" width="10.5546875" style="1" customWidth="1"/>
    <col min="12060" max="12060" width="11.6640625" style="1" customWidth="1"/>
    <col min="12061" max="12061" width="10.44140625" style="1" customWidth="1"/>
    <col min="12062" max="12062" width="11.5546875" style="1" customWidth="1"/>
    <col min="12063" max="12063" width="10.44140625" style="1" customWidth="1"/>
    <col min="12064" max="12064" width="11.44140625" style="1" customWidth="1"/>
    <col min="12065" max="12065" width="11.5546875" style="1" customWidth="1"/>
    <col min="12066" max="12066" width="11.44140625" style="1" customWidth="1"/>
    <col min="12067" max="12067" width="12" style="1" customWidth="1"/>
    <col min="12068" max="12068" width="11.5546875" style="1" customWidth="1"/>
    <col min="12069" max="12070" width="0" style="1" hidden="1" customWidth="1"/>
    <col min="12071" max="12071" width="5.33203125" style="1" bestFit="1" customWidth="1"/>
    <col min="12072" max="12072" width="10.5546875" style="1" customWidth="1"/>
    <col min="12073" max="12073" width="5.33203125" style="1" customWidth="1"/>
    <col min="12074" max="12074" width="2.109375" style="1" customWidth="1"/>
    <col min="12075" max="12075" width="8.33203125" style="1" customWidth="1"/>
    <col min="12076" max="12076" width="8.44140625" style="1" bestFit="1" customWidth="1"/>
    <col min="12077" max="12078" width="8.6640625" style="1" customWidth="1"/>
    <col min="12079" max="12079" width="7.6640625" style="1" bestFit="1" customWidth="1"/>
    <col min="12080" max="12080" width="7.44140625" style="1" customWidth="1"/>
    <col min="12081" max="12081" width="8.88671875" style="1" customWidth="1"/>
    <col min="12082" max="12286" width="14.44140625" style="1"/>
    <col min="12287" max="12287" width="2.88671875" style="1" customWidth="1"/>
    <col min="12288" max="12288" width="4.88671875" style="1" customWidth="1"/>
    <col min="12289" max="12289" width="3.88671875" style="1" customWidth="1"/>
    <col min="12290" max="12293" width="5.44140625" style="1" customWidth="1"/>
    <col min="12294" max="12295" width="7.44140625" style="1" customWidth="1"/>
    <col min="12296" max="12296" width="5.5546875" style="1" customWidth="1"/>
    <col min="12297" max="12297" width="13.109375" style="1" customWidth="1"/>
    <col min="12298" max="12298" width="8.44140625" style="1" customWidth="1"/>
    <col min="12299" max="12299" width="26" style="1" customWidth="1"/>
    <col min="12300" max="12300" width="8.44140625" style="1" customWidth="1"/>
    <col min="12301" max="12301" width="5" style="1" customWidth="1"/>
    <col min="12302" max="12302" width="7.6640625" style="1" customWidth="1"/>
    <col min="12303" max="12303" width="19.109375" style="1" customWidth="1"/>
    <col min="12304" max="12304" width="6.33203125" style="1" customWidth="1"/>
    <col min="12305" max="12305" width="7.6640625" style="1" customWidth="1"/>
    <col min="12306" max="12306" width="6.33203125" style="1" customWidth="1"/>
    <col min="12307" max="12307" width="8.44140625" style="1" customWidth="1"/>
    <col min="12308" max="12308" width="11.5546875" style="1" customWidth="1"/>
    <col min="12309" max="12309" width="13.109375" style="1" customWidth="1"/>
    <col min="12310" max="12310" width="5.44140625" style="1" customWidth="1"/>
    <col min="12311" max="12311" width="4.44140625" style="1" customWidth="1"/>
    <col min="12312" max="12312" width="5.44140625" style="1" customWidth="1"/>
    <col min="12313" max="12313" width="11.6640625" style="1" customWidth="1"/>
    <col min="12314" max="12314" width="11.88671875" style="1" customWidth="1"/>
    <col min="12315" max="12315" width="10.5546875" style="1" customWidth="1"/>
    <col min="12316" max="12316" width="11.6640625" style="1" customWidth="1"/>
    <col min="12317" max="12317" width="10.44140625" style="1" customWidth="1"/>
    <col min="12318" max="12318" width="11.5546875" style="1" customWidth="1"/>
    <col min="12319" max="12319" width="10.44140625" style="1" customWidth="1"/>
    <col min="12320" max="12320" width="11.44140625" style="1" customWidth="1"/>
    <col min="12321" max="12321" width="11.5546875" style="1" customWidth="1"/>
    <col min="12322" max="12322" width="11.44140625" style="1" customWidth="1"/>
    <col min="12323" max="12323" width="12" style="1" customWidth="1"/>
    <col min="12324" max="12324" width="11.5546875" style="1" customWidth="1"/>
    <col min="12325" max="12326" width="0" style="1" hidden="1" customWidth="1"/>
    <col min="12327" max="12327" width="5.33203125" style="1" bestFit="1" customWidth="1"/>
    <col min="12328" max="12328" width="10.5546875" style="1" customWidth="1"/>
    <col min="12329" max="12329" width="5.33203125" style="1" customWidth="1"/>
    <col min="12330" max="12330" width="2.109375" style="1" customWidth="1"/>
    <col min="12331" max="12331" width="8.33203125" style="1" customWidth="1"/>
    <col min="12332" max="12332" width="8.44140625" style="1" bestFit="1" customWidth="1"/>
    <col min="12333" max="12334" width="8.6640625" style="1" customWidth="1"/>
    <col min="12335" max="12335" width="7.6640625" style="1" bestFit="1" customWidth="1"/>
    <col min="12336" max="12336" width="7.44140625" style="1" customWidth="1"/>
    <col min="12337" max="12337" width="8.88671875" style="1" customWidth="1"/>
    <col min="12338" max="12542" width="14.44140625" style="1"/>
    <col min="12543" max="12543" width="2.88671875" style="1" customWidth="1"/>
    <col min="12544" max="12544" width="4.88671875" style="1" customWidth="1"/>
    <col min="12545" max="12545" width="3.88671875" style="1" customWidth="1"/>
    <col min="12546" max="12549" width="5.44140625" style="1" customWidth="1"/>
    <col min="12550" max="12551" width="7.44140625" style="1" customWidth="1"/>
    <col min="12552" max="12552" width="5.5546875" style="1" customWidth="1"/>
    <col min="12553" max="12553" width="13.109375" style="1" customWidth="1"/>
    <col min="12554" max="12554" width="8.44140625" style="1" customWidth="1"/>
    <col min="12555" max="12555" width="26" style="1" customWidth="1"/>
    <col min="12556" max="12556" width="8.44140625" style="1" customWidth="1"/>
    <col min="12557" max="12557" width="5" style="1" customWidth="1"/>
    <col min="12558" max="12558" width="7.6640625" style="1" customWidth="1"/>
    <col min="12559" max="12559" width="19.109375" style="1" customWidth="1"/>
    <col min="12560" max="12560" width="6.33203125" style="1" customWidth="1"/>
    <col min="12561" max="12561" width="7.6640625" style="1" customWidth="1"/>
    <col min="12562" max="12562" width="6.33203125" style="1" customWidth="1"/>
    <col min="12563" max="12563" width="8.44140625" style="1" customWidth="1"/>
    <col min="12564" max="12564" width="11.5546875" style="1" customWidth="1"/>
    <col min="12565" max="12565" width="13.109375" style="1" customWidth="1"/>
    <col min="12566" max="12566" width="5.44140625" style="1" customWidth="1"/>
    <col min="12567" max="12567" width="4.44140625" style="1" customWidth="1"/>
    <col min="12568" max="12568" width="5.44140625" style="1" customWidth="1"/>
    <col min="12569" max="12569" width="11.6640625" style="1" customWidth="1"/>
    <col min="12570" max="12570" width="11.88671875" style="1" customWidth="1"/>
    <col min="12571" max="12571" width="10.5546875" style="1" customWidth="1"/>
    <col min="12572" max="12572" width="11.6640625" style="1" customWidth="1"/>
    <col min="12573" max="12573" width="10.44140625" style="1" customWidth="1"/>
    <col min="12574" max="12574" width="11.5546875" style="1" customWidth="1"/>
    <col min="12575" max="12575" width="10.44140625" style="1" customWidth="1"/>
    <col min="12576" max="12576" width="11.44140625" style="1" customWidth="1"/>
    <col min="12577" max="12577" width="11.5546875" style="1" customWidth="1"/>
    <col min="12578" max="12578" width="11.44140625" style="1" customWidth="1"/>
    <col min="12579" max="12579" width="12" style="1" customWidth="1"/>
    <col min="12580" max="12580" width="11.5546875" style="1" customWidth="1"/>
    <col min="12581" max="12582" width="0" style="1" hidden="1" customWidth="1"/>
    <col min="12583" max="12583" width="5.33203125" style="1" bestFit="1" customWidth="1"/>
    <col min="12584" max="12584" width="10.5546875" style="1" customWidth="1"/>
    <col min="12585" max="12585" width="5.33203125" style="1" customWidth="1"/>
    <col min="12586" max="12586" width="2.109375" style="1" customWidth="1"/>
    <col min="12587" max="12587" width="8.33203125" style="1" customWidth="1"/>
    <col min="12588" max="12588" width="8.44140625" style="1" bestFit="1" customWidth="1"/>
    <col min="12589" max="12590" width="8.6640625" style="1" customWidth="1"/>
    <col min="12591" max="12591" width="7.6640625" style="1" bestFit="1" customWidth="1"/>
    <col min="12592" max="12592" width="7.44140625" style="1" customWidth="1"/>
    <col min="12593" max="12593" width="8.88671875" style="1" customWidth="1"/>
    <col min="12594" max="12798" width="14.44140625" style="1"/>
    <col min="12799" max="12799" width="2.88671875" style="1" customWidth="1"/>
    <col min="12800" max="12800" width="4.88671875" style="1" customWidth="1"/>
    <col min="12801" max="12801" width="3.88671875" style="1" customWidth="1"/>
    <col min="12802" max="12805" width="5.44140625" style="1" customWidth="1"/>
    <col min="12806" max="12807" width="7.44140625" style="1" customWidth="1"/>
    <col min="12808" max="12808" width="5.5546875" style="1" customWidth="1"/>
    <col min="12809" max="12809" width="13.109375" style="1" customWidth="1"/>
    <col min="12810" max="12810" width="8.44140625" style="1" customWidth="1"/>
    <col min="12811" max="12811" width="26" style="1" customWidth="1"/>
    <col min="12812" max="12812" width="8.44140625" style="1" customWidth="1"/>
    <col min="12813" max="12813" width="5" style="1" customWidth="1"/>
    <col min="12814" max="12814" width="7.6640625" style="1" customWidth="1"/>
    <col min="12815" max="12815" width="19.109375" style="1" customWidth="1"/>
    <col min="12816" max="12816" width="6.33203125" style="1" customWidth="1"/>
    <col min="12817" max="12817" width="7.6640625" style="1" customWidth="1"/>
    <col min="12818" max="12818" width="6.33203125" style="1" customWidth="1"/>
    <col min="12819" max="12819" width="8.44140625" style="1" customWidth="1"/>
    <col min="12820" max="12820" width="11.5546875" style="1" customWidth="1"/>
    <col min="12821" max="12821" width="13.109375" style="1" customWidth="1"/>
    <col min="12822" max="12822" width="5.44140625" style="1" customWidth="1"/>
    <col min="12823" max="12823" width="4.44140625" style="1" customWidth="1"/>
    <col min="12824" max="12824" width="5.44140625" style="1" customWidth="1"/>
    <col min="12825" max="12825" width="11.6640625" style="1" customWidth="1"/>
    <col min="12826" max="12826" width="11.88671875" style="1" customWidth="1"/>
    <col min="12827" max="12827" width="10.5546875" style="1" customWidth="1"/>
    <col min="12828" max="12828" width="11.6640625" style="1" customWidth="1"/>
    <col min="12829" max="12829" width="10.44140625" style="1" customWidth="1"/>
    <col min="12830" max="12830" width="11.5546875" style="1" customWidth="1"/>
    <col min="12831" max="12831" width="10.44140625" style="1" customWidth="1"/>
    <col min="12832" max="12832" width="11.44140625" style="1" customWidth="1"/>
    <col min="12833" max="12833" width="11.5546875" style="1" customWidth="1"/>
    <col min="12834" max="12834" width="11.44140625" style="1" customWidth="1"/>
    <col min="12835" max="12835" width="12" style="1" customWidth="1"/>
    <col min="12836" max="12836" width="11.5546875" style="1" customWidth="1"/>
    <col min="12837" max="12838" width="0" style="1" hidden="1" customWidth="1"/>
    <col min="12839" max="12839" width="5.33203125" style="1" bestFit="1" customWidth="1"/>
    <col min="12840" max="12840" width="10.5546875" style="1" customWidth="1"/>
    <col min="12841" max="12841" width="5.33203125" style="1" customWidth="1"/>
    <col min="12842" max="12842" width="2.109375" style="1" customWidth="1"/>
    <col min="12843" max="12843" width="8.33203125" style="1" customWidth="1"/>
    <col min="12844" max="12844" width="8.44140625" style="1" bestFit="1" customWidth="1"/>
    <col min="12845" max="12846" width="8.6640625" style="1" customWidth="1"/>
    <col min="12847" max="12847" width="7.6640625" style="1" bestFit="1" customWidth="1"/>
    <col min="12848" max="12848" width="7.44140625" style="1" customWidth="1"/>
    <col min="12849" max="12849" width="8.88671875" style="1" customWidth="1"/>
    <col min="12850" max="13054" width="14.44140625" style="1"/>
    <col min="13055" max="13055" width="2.88671875" style="1" customWidth="1"/>
    <col min="13056" max="13056" width="4.88671875" style="1" customWidth="1"/>
    <col min="13057" max="13057" width="3.88671875" style="1" customWidth="1"/>
    <col min="13058" max="13061" width="5.44140625" style="1" customWidth="1"/>
    <col min="13062" max="13063" width="7.44140625" style="1" customWidth="1"/>
    <col min="13064" max="13064" width="5.5546875" style="1" customWidth="1"/>
    <col min="13065" max="13065" width="13.109375" style="1" customWidth="1"/>
    <col min="13066" max="13066" width="8.44140625" style="1" customWidth="1"/>
    <col min="13067" max="13067" width="26" style="1" customWidth="1"/>
    <col min="13068" max="13068" width="8.44140625" style="1" customWidth="1"/>
    <col min="13069" max="13069" width="5" style="1" customWidth="1"/>
    <col min="13070" max="13070" width="7.6640625" style="1" customWidth="1"/>
    <col min="13071" max="13071" width="19.109375" style="1" customWidth="1"/>
    <col min="13072" max="13072" width="6.33203125" style="1" customWidth="1"/>
    <col min="13073" max="13073" width="7.6640625" style="1" customWidth="1"/>
    <col min="13074" max="13074" width="6.33203125" style="1" customWidth="1"/>
    <col min="13075" max="13075" width="8.44140625" style="1" customWidth="1"/>
    <col min="13076" max="13076" width="11.5546875" style="1" customWidth="1"/>
    <col min="13077" max="13077" width="13.109375" style="1" customWidth="1"/>
    <col min="13078" max="13078" width="5.44140625" style="1" customWidth="1"/>
    <col min="13079" max="13079" width="4.44140625" style="1" customWidth="1"/>
    <col min="13080" max="13080" width="5.44140625" style="1" customWidth="1"/>
    <col min="13081" max="13081" width="11.6640625" style="1" customWidth="1"/>
    <col min="13082" max="13082" width="11.88671875" style="1" customWidth="1"/>
    <col min="13083" max="13083" width="10.5546875" style="1" customWidth="1"/>
    <col min="13084" max="13084" width="11.6640625" style="1" customWidth="1"/>
    <col min="13085" max="13085" width="10.44140625" style="1" customWidth="1"/>
    <col min="13086" max="13086" width="11.5546875" style="1" customWidth="1"/>
    <col min="13087" max="13087" width="10.44140625" style="1" customWidth="1"/>
    <col min="13088" max="13088" width="11.44140625" style="1" customWidth="1"/>
    <col min="13089" max="13089" width="11.5546875" style="1" customWidth="1"/>
    <col min="13090" max="13090" width="11.44140625" style="1" customWidth="1"/>
    <col min="13091" max="13091" width="12" style="1" customWidth="1"/>
    <col min="13092" max="13092" width="11.5546875" style="1" customWidth="1"/>
    <col min="13093" max="13094" width="0" style="1" hidden="1" customWidth="1"/>
    <col min="13095" max="13095" width="5.33203125" style="1" bestFit="1" customWidth="1"/>
    <col min="13096" max="13096" width="10.5546875" style="1" customWidth="1"/>
    <col min="13097" max="13097" width="5.33203125" style="1" customWidth="1"/>
    <col min="13098" max="13098" width="2.109375" style="1" customWidth="1"/>
    <col min="13099" max="13099" width="8.33203125" style="1" customWidth="1"/>
    <col min="13100" max="13100" width="8.44140625" style="1" bestFit="1" customWidth="1"/>
    <col min="13101" max="13102" width="8.6640625" style="1" customWidth="1"/>
    <col min="13103" max="13103" width="7.6640625" style="1" bestFit="1" customWidth="1"/>
    <col min="13104" max="13104" width="7.44140625" style="1" customWidth="1"/>
    <col min="13105" max="13105" width="8.88671875" style="1" customWidth="1"/>
    <col min="13106" max="13310" width="14.44140625" style="1"/>
    <col min="13311" max="13311" width="2.88671875" style="1" customWidth="1"/>
    <col min="13312" max="13312" width="4.88671875" style="1" customWidth="1"/>
    <col min="13313" max="13313" width="3.88671875" style="1" customWidth="1"/>
    <col min="13314" max="13317" width="5.44140625" style="1" customWidth="1"/>
    <col min="13318" max="13319" width="7.44140625" style="1" customWidth="1"/>
    <col min="13320" max="13320" width="5.5546875" style="1" customWidth="1"/>
    <col min="13321" max="13321" width="13.109375" style="1" customWidth="1"/>
    <col min="13322" max="13322" width="8.44140625" style="1" customWidth="1"/>
    <col min="13323" max="13323" width="26" style="1" customWidth="1"/>
    <col min="13324" max="13324" width="8.44140625" style="1" customWidth="1"/>
    <col min="13325" max="13325" width="5" style="1" customWidth="1"/>
    <col min="13326" max="13326" width="7.6640625" style="1" customWidth="1"/>
    <col min="13327" max="13327" width="19.109375" style="1" customWidth="1"/>
    <col min="13328" max="13328" width="6.33203125" style="1" customWidth="1"/>
    <col min="13329" max="13329" width="7.6640625" style="1" customWidth="1"/>
    <col min="13330" max="13330" width="6.33203125" style="1" customWidth="1"/>
    <col min="13331" max="13331" width="8.44140625" style="1" customWidth="1"/>
    <col min="13332" max="13332" width="11.5546875" style="1" customWidth="1"/>
    <col min="13333" max="13333" width="13.109375" style="1" customWidth="1"/>
    <col min="13334" max="13334" width="5.44140625" style="1" customWidth="1"/>
    <col min="13335" max="13335" width="4.44140625" style="1" customWidth="1"/>
    <col min="13336" max="13336" width="5.44140625" style="1" customWidth="1"/>
    <col min="13337" max="13337" width="11.6640625" style="1" customWidth="1"/>
    <col min="13338" max="13338" width="11.88671875" style="1" customWidth="1"/>
    <col min="13339" max="13339" width="10.5546875" style="1" customWidth="1"/>
    <col min="13340" max="13340" width="11.6640625" style="1" customWidth="1"/>
    <col min="13341" max="13341" width="10.44140625" style="1" customWidth="1"/>
    <col min="13342" max="13342" width="11.5546875" style="1" customWidth="1"/>
    <col min="13343" max="13343" width="10.44140625" style="1" customWidth="1"/>
    <col min="13344" max="13344" width="11.44140625" style="1" customWidth="1"/>
    <col min="13345" max="13345" width="11.5546875" style="1" customWidth="1"/>
    <col min="13346" max="13346" width="11.44140625" style="1" customWidth="1"/>
    <col min="13347" max="13347" width="12" style="1" customWidth="1"/>
    <col min="13348" max="13348" width="11.5546875" style="1" customWidth="1"/>
    <col min="13349" max="13350" width="0" style="1" hidden="1" customWidth="1"/>
    <col min="13351" max="13351" width="5.33203125" style="1" bestFit="1" customWidth="1"/>
    <col min="13352" max="13352" width="10.5546875" style="1" customWidth="1"/>
    <col min="13353" max="13353" width="5.33203125" style="1" customWidth="1"/>
    <col min="13354" max="13354" width="2.109375" style="1" customWidth="1"/>
    <col min="13355" max="13355" width="8.33203125" style="1" customWidth="1"/>
    <col min="13356" max="13356" width="8.44140625" style="1" bestFit="1" customWidth="1"/>
    <col min="13357" max="13358" width="8.6640625" style="1" customWidth="1"/>
    <col min="13359" max="13359" width="7.6640625" style="1" bestFit="1" customWidth="1"/>
    <col min="13360" max="13360" width="7.44140625" style="1" customWidth="1"/>
    <col min="13361" max="13361" width="8.88671875" style="1" customWidth="1"/>
    <col min="13362" max="13566" width="14.44140625" style="1"/>
    <col min="13567" max="13567" width="2.88671875" style="1" customWidth="1"/>
    <col min="13568" max="13568" width="4.88671875" style="1" customWidth="1"/>
    <col min="13569" max="13569" width="3.88671875" style="1" customWidth="1"/>
    <col min="13570" max="13573" width="5.44140625" style="1" customWidth="1"/>
    <col min="13574" max="13575" width="7.44140625" style="1" customWidth="1"/>
    <col min="13576" max="13576" width="5.5546875" style="1" customWidth="1"/>
    <col min="13577" max="13577" width="13.109375" style="1" customWidth="1"/>
    <col min="13578" max="13578" width="8.44140625" style="1" customWidth="1"/>
    <col min="13579" max="13579" width="26" style="1" customWidth="1"/>
    <col min="13580" max="13580" width="8.44140625" style="1" customWidth="1"/>
    <col min="13581" max="13581" width="5" style="1" customWidth="1"/>
    <col min="13582" max="13582" width="7.6640625" style="1" customWidth="1"/>
    <col min="13583" max="13583" width="19.109375" style="1" customWidth="1"/>
    <col min="13584" max="13584" width="6.33203125" style="1" customWidth="1"/>
    <col min="13585" max="13585" width="7.6640625" style="1" customWidth="1"/>
    <col min="13586" max="13586" width="6.33203125" style="1" customWidth="1"/>
    <col min="13587" max="13587" width="8.44140625" style="1" customWidth="1"/>
    <col min="13588" max="13588" width="11.5546875" style="1" customWidth="1"/>
    <col min="13589" max="13589" width="13.109375" style="1" customWidth="1"/>
    <col min="13590" max="13590" width="5.44140625" style="1" customWidth="1"/>
    <col min="13591" max="13591" width="4.44140625" style="1" customWidth="1"/>
    <col min="13592" max="13592" width="5.44140625" style="1" customWidth="1"/>
    <col min="13593" max="13593" width="11.6640625" style="1" customWidth="1"/>
    <col min="13594" max="13594" width="11.88671875" style="1" customWidth="1"/>
    <col min="13595" max="13595" width="10.5546875" style="1" customWidth="1"/>
    <col min="13596" max="13596" width="11.6640625" style="1" customWidth="1"/>
    <col min="13597" max="13597" width="10.44140625" style="1" customWidth="1"/>
    <col min="13598" max="13598" width="11.5546875" style="1" customWidth="1"/>
    <col min="13599" max="13599" width="10.44140625" style="1" customWidth="1"/>
    <col min="13600" max="13600" width="11.44140625" style="1" customWidth="1"/>
    <col min="13601" max="13601" width="11.5546875" style="1" customWidth="1"/>
    <col min="13602" max="13602" width="11.44140625" style="1" customWidth="1"/>
    <col min="13603" max="13603" width="12" style="1" customWidth="1"/>
    <col min="13604" max="13604" width="11.5546875" style="1" customWidth="1"/>
    <col min="13605" max="13606" width="0" style="1" hidden="1" customWidth="1"/>
    <col min="13607" max="13607" width="5.33203125" style="1" bestFit="1" customWidth="1"/>
    <col min="13608" max="13608" width="10.5546875" style="1" customWidth="1"/>
    <col min="13609" max="13609" width="5.33203125" style="1" customWidth="1"/>
    <col min="13610" max="13610" width="2.109375" style="1" customWidth="1"/>
    <col min="13611" max="13611" width="8.33203125" style="1" customWidth="1"/>
    <col min="13612" max="13612" width="8.44140625" style="1" bestFit="1" customWidth="1"/>
    <col min="13613" max="13614" width="8.6640625" style="1" customWidth="1"/>
    <col min="13615" max="13615" width="7.6640625" style="1" bestFit="1" customWidth="1"/>
    <col min="13616" max="13616" width="7.44140625" style="1" customWidth="1"/>
    <col min="13617" max="13617" width="8.88671875" style="1" customWidth="1"/>
    <col min="13618" max="13822" width="14.44140625" style="1"/>
    <col min="13823" max="13823" width="2.88671875" style="1" customWidth="1"/>
    <col min="13824" max="13824" width="4.88671875" style="1" customWidth="1"/>
    <col min="13825" max="13825" width="3.88671875" style="1" customWidth="1"/>
    <col min="13826" max="13829" width="5.44140625" style="1" customWidth="1"/>
    <col min="13830" max="13831" width="7.44140625" style="1" customWidth="1"/>
    <col min="13832" max="13832" width="5.5546875" style="1" customWidth="1"/>
    <col min="13833" max="13833" width="13.109375" style="1" customWidth="1"/>
    <col min="13834" max="13834" width="8.44140625" style="1" customWidth="1"/>
    <col min="13835" max="13835" width="26" style="1" customWidth="1"/>
    <col min="13836" max="13836" width="8.44140625" style="1" customWidth="1"/>
    <col min="13837" max="13837" width="5" style="1" customWidth="1"/>
    <col min="13838" max="13838" width="7.6640625" style="1" customWidth="1"/>
    <col min="13839" max="13839" width="19.109375" style="1" customWidth="1"/>
    <col min="13840" max="13840" width="6.33203125" style="1" customWidth="1"/>
    <col min="13841" max="13841" width="7.6640625" style="1" customWidth="1"/>
    <col min="13842" max="13842" width="6.33203125" style="1" customWidth="1"/>
    <col min="13843" max="13843" width="8.44140625" style="1" customWidth="1"/>
    <col min="13844" max="13844" width="11.5546875" style="1" customWidth="1"/>
    <col min="13845" max="13845" width="13.109375" style="1" customWidth="1"/>
    <col min="13846" max="13846" width="5.44140625" style="1" customWidth="1"/>
    <col min="13847" max="13847" width="4.44140625" style="1" customWidth="1"/>
    <col min="13848" max="13848" width="5.44140625" style="1" customWidth="1"/>
    <col min="13849" max="13849" width="11.6640625" style="1" customWidth="1"/>
    <col min="13850" max="13850" width="11.88671875" style="1" customWidth="1"/>
    <col min="13851" max="13851" width="10.5546875" style="1" customWidth="1"/>
    <col min="13852" max="13852" width="11.6640625" style="1" customWidth="1"/>
    <col min="13853" max="13853" width="10.44140625" style="1" customWidth="1"/>
    <col min="13854" max="13854" width="11.5546875" style="1" customWidth="1"/>
    <col min="13855" max="13855" width="10.44140625" style="1" customWidth="1"/>
    <col min="13856" max="13856" width="11.44140625" style="1" customWidth="1"/>
    <col min="13857" max="13857" width="11.5546875" style="1" customWidth="1"/>
    <col min="13858" max="13858" width="11.44140625" style="1" customWidth="1"/>
    <col min="13859" max="13859" width="12" style="1" customWidth="1"/>
    <col min="13860" max="13860" width="11.5546875" style="1" customWidth="1"/>
    <col min="13861" max="13862" width="0" style="1" hidden="1" customWidth="1"/>
    <col min="13863" max="13863" width="5.33203125" style="1" bestFit="1" customWidth="1"/>
    <col min="13864" max="13864" width="10.5546875" style="1" customWidth="1"/>
    <col min="13865" max="13865" width="5.33203125" style="1" customWidth="1"/>
    <col min="13866" max="13866" width="2.109375" style="1" customWidth="1"/>
    <col min="13867" max="13867" width="8.33203125" style="1" customWidth="1"/>
    <col min="13868" max="13868" width="8.44140625" style="1" bestFit="1" customWidth="1"/>
    <col min="13869" max="13870" width="8.6640625" style="1" customWidth="1"/>
    <col min="13871" max="13871" width="7.6640625" style="1" bestFit="1" customWidth="1"/>
    <col min="13872" max="13872" width="7.44140625" style="1" customWidth="1"/>
    <col min="13873" max="13873" width="8.88671875" style="1" customWidth="1"/>
    <col min="13874" max="14078" width="14.44140625" style="1"/>
    <col min="14079" max="14079" width="2.88671875" style="1" customWidth="1"/>
    <col min="14080" max="14080" width="4.88671875" style="1" customWidth="1"/>
    <col min="14081" max="14081" width="3.88671875" style="1" customWidth="1"/>
    <col min="14082" max="14085" width="5.44140625" style="1" customWidth="1"/>
    <col min="14086" max="14087" width="7.44140625" style="1" customWidth="1"/>
    <col min="14088" max="14088" width="5.5546875" style="1" customWidth="1"/>
    <col min="14089" max="14089" width="13.109375" style="1" customWidth="1"/>
    <col min="14090" max="14090" width="8.44140625" style="1" customWidth="1"/>
    <col min="14091" max="14091" width="26" style="1" customWidth="1"/>
    <col min="14092" max="14092" width="8.44140625" style="1" customWidth="1"/>
    <col min="14093" max="14093" width="5" style="1" customWidth="1"/>
    <col min="14094" max="14094" width="7.6640625" style="1" customWidth="1"/>
    <col min="14095" max="14095" width="19.109375" style="1" customWidth="1"/>
    <col min="14096" max="14096" width="6.33203125" style="1" customWidth="1"/>
    <col min="14097" max="14097" width="7.6640625" style="1" customWidth="1"/>
    <col min="14098" max="14098" width="6.33203125" style="1" customWidth="1"/>
    <col min="14099" max="14099" width="8.44140625" style="1" customWidth="1"/>
    <col min="14100" max="14100" width="11.5546875" style="1" customWidth="1"/>
    <col min="14101" max="14101" width="13.109375" style="1" customWidth="1"/>
    <col min="14102" max="14102" width="5.44140625" style="1" customWidth="1"/>
    <col min="14103" max="14103" width="4.44140625" style="1" customWidth="1"/>
    <col min="14104" max="14104" width="5.44140625" style="1" customWidth="1"/>
    <col min="14105" max="14105" width="11.6640625" style="1" customWidth="1"/>
    <col min="14106" max="14106" width="11.88671875" style="1" customWidth="1"/>
    <col min="14107" max="14107" width="10.5546875" style="1" customWidth="1"/>
    <col min="14108" max="14108" width="11.6640625" style="1" customWidth="1"/>
    <col min="14109" max="14109" width="10.44140625" style="1" customWidth="1"/>
    <col min="14110" max="14110" width="11.5546875" style="1" customWidth="1"/>
    <col min="14111" max="14111" width="10.44140625" style="1" customWidth="1"/>
    <col min="14112" max="14112" width="11.44140625" style="1" customWidth="1"/>
    <col min="14113" max="14113" width="11.5546875" style="1" customWidth="1"/>
    <col min="14114" max="14114" width="11.44140625" style="1" customWidth="1"/>
    <col min="14115" max="14115" width="12" style="1" customWidth="1"/>
    <col min="14116" max="14116" width="11.5546875" style="1" customWidth="1"/>
    <col min="14117" max="14118" width="0" style="1" hidden="1" customWidth="1"/>
    <col min="14119" max="14119" width="5.33203125" style="1" bestFit="1" customWidth="1"/>
    <col min="14120" max="14120" width="10.5546875" style="1" customWidth="1"/>
    <col min="14121" max="14121" width="5.33203125" style="1" customWidth="1"/>
    <col min="14122" max="14122" width="2.109375" style="1" customWidth="1"/>
    <col min="14123" max="14123" width="8.33203125" style="1" customWidth="1"/>
    <col min="14124" max="14124" width="8.44140625" style="1" bestFit="1" customWidth="1"/>
    <col min="14125" max="14126" width="8.6640625" style="1" customWidth="1"/>
    <col min="14127" max="14127" width="7.6640625" style="1" bestFit="1" customWidth="1"/>
    <col min="14128" max="14128" width="7.44140625" style="1" customWidth="1"/>
    <col min="14129" max="14129" width="8.88671875" style="1" customWidth="1"/>
    <col min="14130" max="14334" width="14.44140625" style="1"/>
    <col min="14335" max="14335" width="2.88671875" style="1" customWidth="1"/>
    <col min="14336" max="14336" width="4.88671875" style="1" customWidth="1"/>
    <col min="14337" max="14337" width="3.88671875" style="1" customWidth="1"/>
    <col min="14338" max="14341" width="5.44140625" style="1" customWidth="1"/>
    <col min="14342" max="14343" width="7.44140625" style="1" customWidth="1"/>
    <col min="14344" max="14344" width="5.5546875" style="1" customWidth="1"/>
    <col min="14345" max="14345" width="13.109375" style="1" customWidth="1"/>
    <col min="14346" max="14346" width="8.44140625" style="1" customWidth="1"/>
    <col min="14347" max="14347" width="26" style="1" customWidth="1"/>
    <col min="14348" max="14348" width="8.44140625" style="1" customWidth="1"/>
    <col min="14349" max="14349" width="5" style="1" customWidth="1"/>
    <col min="14350" max="14350" width="7.6640625" style="1" customWidth="1"/>
    <col min="14351" max="14351" width="19.109375" style="1" customWidth="1"/>
    <col min="14352" max="14352" width="6.33203125" style="1" customWidth="1"/>
    <col min="14353" max="14353" width="7.6640625" style="1" customWidth="1"/>
    <col min="14354" max="14354" width="6.33203125" style="1" customWidth="1"/>
    <col min="14355" max="14355" width="8.44140625" style="1" customWidth="1"/>
    <col min="14356" max="14356" width="11.5546875" style="1" customWidth="1"/>
    <col min="14357" max="14357" width="13.109375" style="1" customWidth="1"/>
    <col min="14358" max="14358" width="5.44140625" style="1" customWidth="1"/>
    <col min="14359" max="14359" width="4.44140625" style="1" customWidth="1"/>
    <col min="14360" max="14360" width="5.44140625" style="1" customWidth="1"/>
    <col min="14361" max="14361" width="11.6640625" style="1" customWidth="1"/>
    <col min="14362" max="14362" width="11.88671875" style="1" customWidth="1"/>
    <col min="14363" max="14363" width="10.5546875" style="1" customWidth="1"/>
    <col min="14364" max="14364" width="11.6640625" style="1" customWidth="1"/>
    <col min="14365" max="14365" width="10.44140625" style="1" customWidth="1"/>
    <col min="14366" max="14366" width="11.5546875" style="1" customWidth="1"/>
    <col min="14367" max="14367" width="10.44140625" style="1" customWidth="1"/>
    <col min="14368" max="14368" width="11.44140625" style="1" customWidth="1"/>
    <col min="14369" max="14369" width="11.5546875" style="1" customWidth="1"/>
    <col min="14370" max="14370" width="11.44140625" style="1" customWidth="1"/>
    <col min="14371" max="14371" width="12" style="1" customWidth="1"/>
    <col min="14372" max="14372" width="11.5546875" style="1" customWidth="1"/>
    <col min="14373" max="14374" width="0" style="1" hidden="1" customWidth="1"/>
    <col min="14375" max="14375" width="5.33203125" style="1" bestFit="1" customWidth="1"/>
    <col min="14376" max="14376" width="10.5546875" style="1" customWidth="1"/>
    <col min="14377" max="14377" width="5.33203125" style="1" customWidth="1"/>
    <col min="14378" max="14378" width="2.109375" style="1" customWidth="1"/>
    <col min="14379" max="14379" width="8.33203125" style="1" customWidth="1"/>
    <col min="14380" max="14380" width="8.44140625" style="1" bestFit="1" customWidth="1"/>
    <col min="14381" max="14382" width="8.6640625" style="1" customWidth="1"/>
    <col min="14383" max="14383" width="7.6640625" style="1" bestFit="1" customWidth="1"/>
    <col min="14384" max="14384" width="7.44140625" style="1" customWidth="1"/>
    <col min="14385" max="14385" width="8.88671875" style="1" customWidth="1"/>
    <col min="14386" max="14590" width="14.44140625" style="1"/>
    <col min="14591" max="14591" width="2.88671875" style="1" customWidth="1"/>
    <col min="14592" max="14592" width="4.88671875" style="1" customWidth="1"/>
    <col min="14593" max="14593" width="3.88671875" style="1" customWidth="1"/>
    <col min="14594" max="14597" width="5.44140625" style="1" customWidth="1"/>
    <col min="14598" max="14599" width="7.44140625" style="1" customWidth="1"/>
    <col min="14600" max="14600" width="5.5546875" style="1" customWidth="1"/>
    <col min="14601" max="14601" width="13.109375" style="1" customWidth="1"/>
    <col min="14602" max="14602" width="8.44140625" style="1" customWidth="1"/>
    <col min="14603" max="14603" width="26" style="1" customWidth="1"/>
    <col min="14604" max="14604" width="8.44140625" style="1" customWidth="1"/>
    <col min="14605" max="14605" width="5" style="1" customWidth="1"/>
    <col min="14606" max="14606" width="7.6640625" style="1" customWidth="1"/>
    <col min="14607" max="14607" width="19.109375" style="1" customWidth="1"/>
    <col min="14608" max="14608" width="6.33203125" style="1" customWidth="1"/>
    <col min="14609" max="14609" width="7.6640625" style="1" customWidth="1"/>
    <col min="14610" max="14610" width="6.33203125" style="1" customWidth="1"/>
    <col min="14611" max="14611" width="8.44140625" style="1" customWidth="1"/>
    <col min="14612" max="14612" width="11.5546875" style="1" customWidth="1"/>
    <col min="14613" max="14613" width="13.109375" style="1" customWidth="1"/>
    <col min="14614" max="14614" width="5.44140625" style="1" customWidth="1"/>
    <col min="14615" max="14615" width="4.44140625" style="1" customWidth="1"/>
    <col min="14616" max="14616" width="5.44140625" style="1" customWidth="1"/>
    <col min="14617" max="14617" width="11.6640625" style="1" customWidth="1"/>
    <col min="14618" max="14618" width="11.88671875" style="1" customWidth="1"/>
    <col min="14619" max="14619" width="10.5546875" style="1" customWidth="1"/>
    <col min="14620" max="14620" width="11.6640625" style="1" customWidth="1"/>
    <col min="14621" max="14621" width="10.44140625" style="1" customWidth="1"/>
    <col min="14622" max="14622" width="11.5546875" style="1" customWidth="1"/>
    <col min="14623" max="14623" width="10.44140625" style="1" customWidth="1"/>
    <col min="14624" max="14624" width="11.44140625" style="1" customWidth="1"/>
    <col min="14625" max="14625" width="11.5546875" style="1" customWidth="1"/>
    <col min="14626" max="14626" width="11.44140625" style="1" customWidth="1"/>
    <col min="14627" max="14627" width="12" style="1" customWidth="1"/>
    <col min="14628" max="14628" width="11.5546875" style="1" customWidth="1"/>
    <col min="14629" max="14630" width="0" style="1" hidden="1" customWidth="1"/>
    <col min="14631" max="14631" width="5.33203125" style="1" bestFit="1" customWidth="1"/>
    <col min="14632" max="14632" width="10.5546875" style="1" customWidth="1"/>
    <col min="14633" max="14633" width="5.33203125" style="1" customWidth="1"/>
    <col min="14634" max="14634" width="2.109375" style="1" customWidth="1"/>
    <col min="14635" max="14635" width="8.33203125" style="1" customWidth="1"/>
    <col min="14636" max="14636" width="8.44140625" style="1" bestFit="1" customWidth="1"/>
    <col min="14637" max="14638" width="8.6640625" style="1" customWidth="1"/>
    <col min="14639" max="14639" width="7.6640625" style="1" bestFit="1" customWidth="1"/>
    <col min="14640" max="14640" width="7.44140625" style="1" customWidth="1"/>
    <col min="14641" max="14641" width="8.88671875" style="1" customWidth="1"/>
    <col min="14642" max="14846" width="14.44140625" style="1"/>
    <col min="14847" max="14847" width="2.88671875" style="1" customWidth="1"/>
    <col min="14848" max="14848" width="4.88671875" style="1" customWidth="1"/>
    <col min="14849" max="14849" width="3.88671875" style="1" customWidth="1"/>
    <col min="14850" max="14853" width="5.44140625" style="1" customWidth="1"/>
    <col min="14854" max="14855" width="7.44140625" style="1" customWidth="1"/>
    <col min="14856" max="14856" width="5.5546875" style="1" customWidth="1"/>
    <col min="14857" max="14857" width="13.109375" style="1" customWidth="1"/>
    <col min="14858" max="14858" width="8.44140625" style="1" customWidth="1"/>
    <col min="14859" max="14859" width="26" style="1" customWidth="1"/>
    <col min="14860" max="14860" width="8.44140625" style="1" customWidth="1"/>
    <col min="14861" max="14861" width="5" style="1" customWidth="1"/>
    <col min="14862" max="14862" width="7.6640625" style="1" customWidth="1"/>
    <col min="14863" max="14863" width="19.109375" style="1" customWidth="1"/>
    <col min="14864" max="14864" width="6.33203125" style="1" customWidth="1"/>
    <col min="14865" max="14865" width="7.6640625" style="1" customWidth="1"/>
    <col min="14866" max="14866" width="6.33203125" style="1" customWidth="1"/>
    <col min="14867" max="14867" width="8.44140625" style="1" customWidth="1"/>
    <col min="14868" max="14868" width="11.5546875" style="1" customWidth="1"/>
    <col min="14869" max="14869" width="13.109375" style="1" customWidth="1"/>
    <col min="14870" max="14870" width="5.44140625" style="1" customWidth="1"/>
    <col min="14871" max="14871" width="4.44140625" style="1" customWidth="1"/>
    <col min="14872" max="14872" width="5.44140625" style="1" customWidth="1"/>
    <col min="14873" max="14873" width="11.6640625" style="1" customWidth="1"/>
    <col min="14874" max="14874" width="11.88671875" style="1" customWidth="1"/>
    <col min="14875" max="14875" width="10.5546875" style="1" customWidth="1"/>
    <col min="14876" max="14876" width="11.6640625" style="1" customWidth="1"/>
    <col min="14877" max="14877" width="10.44140625" style="1" customWidth="1"/>
    <col min="14878" max="14878" width="11.5546875" style="1" customWidth="1"/>
    <col min="14879" max="14879" width="10.44140625" style="1" customWidth="1"/>
    <col min="14880" max="14880" width="11.44140625" style="1" customWidth="1"/>
    <col min="14881" max="14881" width="11.5546875" style="1" customWidth="1"/>
    <col min="14882" max="14882" width="11.44140625" style="1" customWidth="1"/>
    <col min="14883" max="14883" width="12" style="1" customWidth="1"/>
    <col min="14884" max="14884" width="11.5546875" style="1" customWidth="1"/>
    <col min="14885" max="14886" width="0" style="1" hidden="1" customWidth="1"/>
    <col min="14887" max="14887" width="5.33203125" style="1" bestFit="1" customWidth="1"/>
    <col min="14888" max="14888" width="10.5546875" style="1" customWidth="1"/>
    <col min="14889" max="14889" width="5.33203125" style="1" customWidth="1"/>
    <col min="14890" max="14890" width="2.109375" style="1" customWidth="1"/>
    <col min="14891" max="14891" width="8.33203125" style="1" customWidth="1"/>
    <col min="14892" max="14892" width="8.44140625" style="1" bestFit="1" customWidth="1"/>
    <col min="14893" max="14894" width="8.6640625" style="1" customWidth="1"/>
    <col min="14895" max="14895" width="7.6640625" style="1" bestFit="1" customWidth="1"/>
    <col min="14896" max="14896" width="7.44140625" style="1" customWidth="1"/>
    <col min="14897" max="14897" width="8.88671875" style="1" customWidth="1"/>
    <col min="14898" max="15102" width="14.44140625" style="1"/>
    <col min="15103" max="15103" width="2.88671875" style="1" customWidth="1"/>
    <col min="15104" max="15104" width="4.88671875" style="1" customWidth="1"/>
    <col min="15105" max="15105" width="3.88671875" style="1" customWidth="1"/>
    <col min="15106" max="15109" width="5.44140625" style="1" customWidth="1"/>
    <col min="15110" max="15111" width="7.44140625" style="1" customWidth="1"/>
    <col min="15112" max="15112" width="5.5546875" style="1" customWidth="1"/>
    <col min="15113" max="15113" width="13.109375" style="1" customWidth="1"/>
    <col min="15114" max="15114" width="8.44140625" style="1" customWidth="1"/>
    <col min="15115" max="15115" width="26" style="1" customWidth="1"/>
    <col min="15116" max="15116" width="8.44140625" style="1" customWidth="1"/>
    <col min="15117" max="15117" width="5" style="1" customWidth="1"/>
    <col min="15118" max="15118" width="7.6640625" style="1" customWidth="1"/>
    <col min="15119" max="15119" width="19.109375" style="1" customWidth="1"/>
    <col min="15120" max="15120" width="6.33203125" style="1" customWidth="1"/>
    <col min="15121" max="15121" width="7.6640625" style="1" customWidth="1"/>
    <col min="15122" max="15122" width="6.33203125" style="1" customWidth="1"/>
    <col min="15123" max="15123" width="8.44140625" style="1" customWidth="1"/>
    <col min="15124" max="15124" width="11.5546875" style="1" customWidth="1"/>
    <col min="15125" max="15125" width="13.109375" style="1" customWidth="1"/>
    <col min="15126" max="15126" width="5.44140625" style="1" customWidth="1"/>
    <col min="15127" max="15127" width="4.44140625" style="1" customWidth="1"/>
    <col min="15128" max="15128" width="5.44140625" style="1" customWidth="1"/>
    <col min="15129" max="15129" width="11.6640625" style="1" customWidth="1"/>
    <col min="15130" max="15130" width="11.88671875" style="1" customWidth="1"/>
    <col min="15131" max="15131" width="10.5546875" style="1" customWidth="1"/>
    <col min="15132" max="15132" width="11.6640625" style="1" customWidth="1"/>
    <col min="15133" max="15133" width="10.44140625" style="1" customWidth="1"/>
    <col min="15134" max="15134" width="11.5546875" style="1" customWidth="1"/>
    <col min="15135" max="15135" width="10.44140625" style="1" customWidth="1"/>
    <col min="15136" max="15136" width="11.44140625" style="1" customWidth="1"/>
    <col min="15137" max="15137" width="11.5546875" style="1" customWidth="1"/>
    <col min="15138" max="15138" width="11.44140625" style="1" customWidth="1"/>
    <col min="15139" max="15139" width="12" style="1" customWidth="1"/>
    <col min="15140" max="15140" width="11.5546875" style="1" customWidth="1"/>
    <col min="15141" max="15142" width="0" style="1" hidden="1" customWidth="1"/>
    <col min="15143" max="15143" width="5.33203125" style="1" bestFit="1" customWidth="1"/>
    <col min="15144" max="15144" width="10.5546875" style="1" customWidth="1"/>
    <col min="15145" max="15145" width="5.33203125" style="1" customWidth="1"/>
    <col min="15146" max="15146" width="2.109375" style="1" customWidth="1"/>
    <col min="15147" max="15147" width="8.33203125" style="1" customWidth="1"/>
    <col min="15148" max="15148" width="8.44140625" style="1" bestFit="1" customWidth="1"/>
    <col min="15149" max="15150" width="8.6640625" style="1" customWidth="1"/>
    <col min="15151" max="15151" width="7.6640625" style="1" bestFit="1" customWidth="1"/>
    <col min="15152" max="15152" width="7.44140625" style="1" customWidth="1"/>
    <col min="15153" max="15153" width="8.88671875" style="1" customWidth="1"/>
    <col min="15154" max="15358" width="14.44140625" style="1"/>
    <col min="15359" max="15359" width="2.88671875" style="1" customWidth="1"/>
    <col min="15360" max="15360" width="4.88671875" style="1" customWidth="1"/>
    <col min="15361" max="15361" width="3.88671875" style="1" customWidth="1"/>
    <col min="15362" max="15365" width="5.44140625" style="1" customWidth="1"/>
    <col min="15366" max="15367" width="7.44140625" style="1" customWidth="1"/>
    <col min="15368" max="15368" width="5.5546875" style="1" customWidth="1"/>
    <col min="15369" max="15369" width="13.109375" style="1" customWidth="1"/>
    <col min="15370" max="15370" width="8.44140625" style="1" customWidth="1"/>
    <col min="15371" max="15371" width="26" style="1" customWidth="1"/>
    <col min="15372" max="15372" width="8.44140625" style="1" customWidth="1"/>
    <col min="15373" max="15373" width="5" style="1" customWidth="1"/>
    <col min="15374" max="15374" width="7.6640625" style="1" customWidth="1"/>
    <col min="15375" max="15375" width="19.109375" style="1" customWidth="1"/>
    <col min="15376" max="15376" width="6.33203125" style="1" customWidth="1"/>
    <col min="15377" max="15377" width="7.6640625" style="1" customWidth="1"/>
    <col min="15378" max="15378" width="6.33203125" style="1" customWidth="1"/>
    <col min="15379" max="15379" width="8.44140625" style="1" customWidth="1"/>
    <col min="15380" max="15380" width="11.5546875" style="1" customWidth="1"/>
    <col min="15381" max="15381" width="13.109375" style="1" customWidth="1"/>
    <col min="15382" max="15382" width="5.44140625" style="1" customWidth="1"/>
    <col min="15383" max="15383" width="4.44140625" style="1" customWidth="1"/>
    <col min="15384" max="15384" width="5.44140625" style="1" customWidth="1"/>
    <col min="15385" max="15385" width="11.6640625" style="1" customWidth="1"/>
    <col min="15386" max="15386" width="11.88671875" style="1" customWidth="1"/>
    <col min="15387" max="15387" width="10.5546875" style="1" customWidth="1"/>
    <col min="15388" max="15388" width="11.6640625" style="1" customWidth="1"/>
    <col min="15389" max="15389" width="10.44140625" style="1" customWidth="1"/>
    <col min="15390" max="15390" width="11.5546875" style="1" customWidth="1"/>
    <col min="15391" max="15391" width="10.44140625" style="1" customWidth="1"/>
    <col min="15392" max="15392" width="11.44140625" style="1" customWidth="1"/>
    <col min="15393" max="15393" width="11.5546875" style="1" customWidth="1"/>
    <col min="15394" max="15394" width="11.44140625" style="1" customWidth="1"/>
    <col min="15395" max="15395" width="12" style="1" customWidth="1"/>
    <col min="15396" max="15396" width="11.5546875" style="1" customWidth="1"/>
    <col min="15397" max="15398" width="0" style="1" hidden="1" customWidth="1"/>
    <col min="15399" max="15399" width="5.33203125" style="1" bestFit="1" customWidth="1"/>
    <col min="15400" max="15400" width="10.5546875" style="1" customWidth="1"/>
    <col min="15401" max="15401" width="5.33203125" style="1" customWidth="1"/>
    <col min="15402" max="15402" width="2.109375" style="1" customWidth="1"/>
    <col min="15403" max="15403" width="8.33203125" style="1" customWidth="1"/>
    <col min="15404" max="15404" width="8.44140625" style="1" bestFit="1" customWidth="1"/>
    <col min="15405" max="15406" width="8.6640625" style="1" customWidth="1"/>
    <col min="15407" max="15407" width="7.6640625" style="1" bestFit="1" customWidth="1"/>
    <col min="15408" max="15408" width="7.44140625" style="1" customWidth="1"/>
    <col min="15409" max="15409" width="8.88671875" style="1" customWidth="1"/>
    <col min="15410" max="15614" width="14.44140625" style="1"/>
    <col min="15615" max="15615" width="2.88671875" style="1" customWidth="1"/>
    <col min="15616" max="15616" width="4.88671875" style="1" customWidth="1"/>
    <col min="15617" max="15617" width="3.88671875" style="1" customWidth="1"/>
    <col min="15618" max="15621" width="5.44140625" style="1" customWidth="1"/>
    <col min="15622" max="15623" width="7.44140625" style="1" customWidth="1"/>
    <col min="15624" max="15624" width="5.5546875" style="1" customWidth="1"/>
    <col min="15625" max="15625" width="13.109375" style="1" customWidth="1"/>
    <col min="15626" max="15626" width="8.44140625" style="1" customWidth="1"/>
    <col min="15627" max="15627" width="26" style="1" customWidth="1"/>
    <col min="15628" max="15628" width="8.44140625" style="1" customWidth="1"/>
    <col min="15629" max="15629" width="5" style="1" customWidth="1"/>
    <col min="15630" max="15630" width="7.6640625" style="1" customWidth="1"/>
    <col min="15631" max="15631" width="19.109375" style="1" customWidth="1"/>
    <col min="15632" max="15632" width="6.33203125" style="1" customWidth="1"/>
    <col min="15633" max="15633" width="7.6640625" style="1" customWidth="1"/>
    <col min="15634" max="15634" width="6.33203125" style="1" customWidth="1"/>
    <col min="15635" max="15635" width="8.44140625" style="1" customWidth="1"/>
    <col min="15636" max="15636" width="11.5546875" style="1" customWidth="1"/>
    <col min="15637" max="15637" width="13.109375" style="1" customWidth="1"/>
    <col min="15638" max="15638" width="5.44140625" style="1" customWidth="1"/>
    <col min="15639" max="15639" width="4.44140625" style="1" customWidth="1"/>
    <col min="15640" max="15640" width="5.44140625" style="1" customWidth="1"/>
    <col min="15641" max="15641" width="11.6640625" style="1" customWidth="1"/>
    <col min="15642" max="15642" width="11.88671875" style="1" customWidth="1"/>
    <col min="15643" max="15643" width="10.5546875" style="1" customWidth="1"/>
    <col min="15644" max="15644" width="11.6640625" style="1" customWidth="1"/>
    <col min="15645" max="15645" width="10.44140625" style="1" customWidth="1"/>
    <col min="15646" max="15646" width="11.5546875" style="1" customWidth="1"/>
    <col min="15647" max="15647" width="10.44140625" style="1" customWidth="1"/>
    <col min="15648" max="15648" width="11.44140625" style="1" customWidth="1"/>
    <col min="15649" max="15649" width="11.5546875" style="1" customWidth="1"/>
    <col min="15650" max="15650" width="11.44140625" style="1" customWidth="1"/>
    <col min="15651" max="15651" width="12" style="1" customWidth="1"/>
    <col min="15652" max="15652" width="11.5546875" style="1" customWidth="1"/>
    <col min="15653" max="15654" width="0" style="1" hidden="1" customWidth="1"/>
    <col min="15655" max="15655" width="5.33203125" style="1" bestFit="1" customWidth="1"/>
    <col min="15656" max="15656" width="10.5546875" style="1" customWidth="1"/>
    <col min="15657" max="15657" width="5.33203125" style="1" customWidth="1"/>
    <col min="15658" max="15658" width="2.109375" style="1" customWidth="1"/>
    <col min="15659" max="15659" width="8.33203125" style="1" customWidth="1"/>
    <col min="15660" max="15660" width="8.44140625" style="1" bestFit="1" customWidth="1"/>
    <col min="15661" max="15662" width="8.6640625" style="1" customWidth="1"/>
    <col min="15663" max="15663" width="7.6640625" style="1" bestFit="1" customWidth="1"/>
    <col min="15664" max="15664" width="7.44140625" style="1" customWidth="1"/>
    <col min="15665" max="15665" width="8.88671875" style="1" customWidth="1"/>
    <col min="15666" max="15870" width="14.44140625" style="1"/>
    <col min="15871" max="15871" width="2.88671875" style="1" customWidth="1"/>
    <col min="15872" max="15872" width="4.88671875" style="1" customWidth="1"/>
    <col min="15873" max="15873" width="3.88671875" style="1" customWidth="1"/>
    <col min="15874" max="15877" width="5.44140625" style="1" customWidth="1"/>
    <col min="15878" max="15879" width="7.44140625" style="1" customWidth="1"/>
    <col min="15880" max="15880" width="5.5546875" style="1" customWidth="1"/>
    <col min="15881" max="15881" width="13.109375" style="1" customWidth="1"/>
    <col min="15882" max="15882" width="8.44140625" style="1" customWidth="1"/>
    <col min="15883" max="15883" width="26" style="1" customWidth="1"/>
    <col min="15884" max="15884" width="8.44140625" style="1" customWidth="1"/>
    <col min="15885" max="15885" width="5" style="1" customWidth="1"/>
    <col min="15886" max="15886" width="7.6640625" style="1" customWidth="1"/>
    <col min="15887" max="15887" width="19.109375" style="1" customWidth="1"/>
    <col min="15888" max="15888" width="6.33203125" style="1" customWidth="1"/>
    <col min="15889" max="15889" width="7.6640625" style="1" customWidth="1"/>
    <col min="15890" max="15890" width="6.33203125" style="1" customWidth="1"/>
    <col min="15891" max="15891" width="8.44140625" style="1" customWidth="1"/>
    <col min="15892" max="15892" width="11.5546875" style="1" customWidth="1"/>
    <col min="15893" max="15893" width="13.109375" style="1" customWidth="1"/>
    <col min="15894" max="15894" width="5.44140625" style="1" customWidth="1"/>
    <col min="15895" max="15895" width="4.44140625" style="1" customWidth="1"/>
    <col min="15896" max="15896" width="5.44140625" style="1" customWidth="1"/>
    <col min="15897" max="15897" width="11.6640625" style="1" customWidth="1"/>
    <col min="15898" max="15898" width="11.88671875" style="1" customWidth="1"/>
    <col min="15899" max="15899" width="10.5546875" style="1" customWidth="1"/>
    <col min="15900" max="15900" width="11.6640625" style="1" customWidth="1"/>
    <col min="15901" max="15901" width="10.44140625" style="1" customWidth="1"/>
    <col min="15902" max="15902" width="11.5546875" style="1" customWidth="1"/>
    <col min="15903" max="15903" width="10.44140625" style="1" customWidth="1"/>
    <col min="15904" max="15904" width="11.44140625" style="1" customWidth="1"/>
    <col min="15905" max="15905" width="11.5546875" style="1" customWidth="1"/>
    <col min="15906" max="15906" width="11.44140625" style="1" customWidth="1"/>
    <col min="15907" max="15907" width="12" style="1" customWidth="1"/>
    <col min="15908" max="15908" width="11.5546875" style="1" customWidth="1"/>
    <col min="15909" max="15910" width="0" style="1" hidden="1" customWidth="1"/>
    <col min="15911" max="15911" width="5.33203125" style="1" bestFit="1" customWidth="1"/>
    <col min="15912" max="15912" width="10.5546875" style="1" customWidth="1"/>
    <col min="15913" max="15913" width="5.33203125" style="1" customWidth="1"/>
    <col min="15914" max="15914" width="2.109375" style="1" customWidth="1"/>
    <col min="15915" max="15915" width="8.33203125" style="1" customWidth="1"/>
    <col min="15916" max="15916" width="8.44140625" style="1" bestFit="1" customWidth="1"/>
    <col min="15917" max="15918" width="8.6640625" style="1" customWidth="1"/>
    <col min="15919" max="15919" width="7.6640625" style="1" bestFit="1" customWidth="1"/>
    <col min="15920" max="15920" width="7.44140625" style="1" customWidth="1"/>
    <col min="15921" max="15921" width="8.88671875" style="1" customWidth="1"/>
    <col min="15922" max="16126" width="14.44140625" style="1"/>
    <col min="16127" max="16127" width="2.88671875" style="1" customWidth="1"/>
    <col min="16128" max="16128" width="4.88671875" style="1" customWidth="1"/>
    <col min="16129" max="16129" width="3.88671875" style="1" customWidth="1"/>
    <col min="16130" max="16133" width="5.44140625" style="1" customWidth="1"/>
    <col min="16134" max="16135" width="7.44140625" style="1" customWidth="1"/>
    <col min="16136" max="16136" width="5.5546875" style="1" customWidth="1"/>
    <col min="16137" max="16137" width="13.109375" style="1" customWidth="1"/>
    <col min="16138" max="16138" width="8.44140625" style="1" customWidth="1"/>
    <col min="16139" max="16139" width="26" style="1" customWidth="1"/>
    <col min="16140" max="16140" width="8.44140625" style="1" customWidth="1"/>
    <col min="16141" max="16141" width="5" style="1" customWidth="1"/>
    <col min="16142" max="16142" width="7.6640625" style="1" customWidth="1"/>
    <col min="16143" max="16143" width="19.109375" style="1" customWidth="1"/>
    <col min="16144" max="16144" width="6.33203125" style="1" customWidth="1"/>
    <col min="16145" max="16145" width="7.6640625" style="1" customWidth="1"/>
    <col min="16146" max="16146" width="6.33203125" style="1" customWidth="1"/>
    <col min="16147" max="16147" width="8.44140625" style="1" customWidth="1"/>
    <col min="16148" max="16148" width="11.5546875" style="1" customWidth="1"/>
    <col min="16149" max="16149" width="13.109375" style="1" customWidth="1"/>
    <col min="16150" max="16150" width="5.44140625" style="1" customWidth="1"/>
    <col min="16151" max="16151" width="4.44140625" style="1" customWidth="1"/>
    <col min="16152" max="16152" width="5.44140625" style="1" customWidth="1"/>
    <col min="16153" max="16153" width="11.6640625" style="1" customWidth="1"/>
    <col min="16154" max="16154" width="11.88671875" style="1" customWidth="1"/>
    <col min="16155" max="16155" width="10.5546875" style="1" customWidth="1"/>
    <col min="16156" max="16156" width="11.6640625" style="1" customWidth="1"/>
    <col min="16157" max="16157" width="10.44140625" style="1" customWidth="1"/>
    <col min="16158" max="16158" width="11.5546875" style="1" customWidth="1"/>
    <col min="16159" max="16159" width="10.44140625" style="1" customWidth="1"/>
    <col min="16160" max="16160" width="11.44140625" style="1" customWidth="1"/>
    <col min="16161" max="16161" width="11.5546875" style="1" customWidth="1"/>
    <col min="16162" max="16162" width="11.44140625" style="1" customWidth="1"/>
    <col min="16163" max="16163" width="12" style="1" customWidth="1"/>
    <col min="16164" max="16164" width="11.5546875" style="1" customWidth="1"/>
    <col min="16165" max="16166" width="0" style="1" hidden="1" customWidth="1"/>
    <col min="16167" max="16167" width="5.33203125" style="1" bestFit="1" customWidth="1"/>
    <col min="16168" max="16168" width="10.5546875" style="1" customWidth="1"/>
    <col min="16169" max="16169" width="5.33203125" style="1" customWidth="1"/>
    <col min="16170" max="16170" width="2.109375" style="1" customWidth="1"/>
    <col min="16171" max="16171" width="8.33203125" style="1" customWidth="1"/>
    <col min="16172" max="16172" width="8.44140625" style="1" bestFit="1" customWidth="1"/>
    <col min="16173" max="16174" width="8.6640625" style="1" customWidth="1"/>
    <col min="16175" max="16175" width="7.6640625" style="1" bestFit="1" customWidth="1"/>
    <col min="16176" max="16176" width="7.44140625" style="1" customWidth="1"/>
    <col min="16177" max="16177" width="8.88671875" style="1" customWidth="1"/>
    <col min="16178" max="16384" width="14.44140625" style="1"/>
  </cols>
  <sheetData>
    <row r="1" spans="1:806 1061:1830 2085:2854 3109:3878 4133:4902 5157:5926 6181:6950 7205:7974 8229:8998 9253:10022 10277:11046 11301:12070 12325:13094 13349:14118 14373:15142 15397:16166" ht="54.75" customHeight="1" x14ac:dyDescent="0.3">
      <c r="A1" s="279" t="s">
        <v>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0"/>
      <c r="AJ1" s="280"/>
      <c r="AK1" s="280"/>
    </row>
    <row r="2" spans="1:806 1061:1830 2085:2854 3109:3878 4133:4902 5157:5926 6181:6950 7205:7974 8229:8998 9253:10022 10277:11046 11301:12070 12325:13094 13349:14118 14373:15142 15397:16166" ht="54.7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806 1061:1830 2085:2854 3109:3878 4133:4902 5157:5926 6181:6950 7205:7974 8229:8998 9253:10022 10277:11046 11301:12070 12325:13094 13349:14118 14373:15142 15397:16166" ht="10.199999999999999" hidden="1" customHeight="1" x14ac:dyDescent="0.3">
      <c r="A3" s="281" t="s">
        <v>1</v>
      </c>
      <c r="B3" s="281"/>
      <c r="C3" s="281"/>
      <c r="D3" s="281"/>
      <c r="E3" s="281"/>
      <c r="F3" s="281"/>
      <c r="G3" s="281"/>
      <c r="H3" s="281"/>
      <c r="I3" s="3"/>
      <c r="J3" s="281" t="s">
        <v>2</v>
      </c>
      <c r="K3" s="281"/>
      <c r="L3" s="281"/>
      <c r="M3" s="281"/>
      <c r="N3" s="281"/>
      <c r="O3" s="3" t="s">
        <v>3</v>
      </c>
      <c r="P3" s="281" t="s">
        <v>4</v>
      </c>
      <c r="Q3" s="281"/>
      <c r="R3" s="281"/>
      <c r="S3" s="281" t="s">
        <v>5</v>
      </c>
      <c r="T3" s="281"/>
      <c r="U3" s="281"/>
      <c r="V3" s="281"/>
      <c r="W3" s="281"/>
      <c r="X3" s="281"/>
      <c r="Y3" s="281"/>
      <c r="Z3" s="281" t="s">
        <v>6</v>
      </c>
      <c r="AA3" s="281"/>
      <c r="AB3" s="281"/>
      <c r="AC3" s="281"/>
      <c r="AD3" s="281"/>
      <c r="AE3" s="4"/>
      <c r="AF3" s="4"/>
      <c r="AH3" s="4"/>
      <c r="AI3" s="4"/>
      <c r="AJ3" s="4"/>
      <c r="AK3" s="4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</row>
    <row r="4" spans="1:806 1061:1830 2085:2854 3109:3878 4133:4902 5157:5926 6181:6950 7205:7974 8229:8998 9253:10022 10277:11046 11301:12070 12325:13094 13349:14118 14373:15142 15397:16166" ht="34.200000000000003" hidden="1" customHeight="1" x14ac:dyDescent="0.3">
      <c r="A4" s="6" t="s">
        <v>7</v>
      </c>
      <c r="B4" s="282" t="s">
        <v>8</v>
      </c>
      <c r="C4" s="282"/>
      <c r="D4" s="282"/>
      <c r="E4" s="282"/>
      <c r="F4" s="282"/>
      <c r="G4" s="282"/>
      <c r="H4" s="282"/>
      <c r="I4" s="171"/>
      <c r="J4" s="283" t="s">
        <v>9</v>
      </c>
      <c r="K4" s="283"/>
      <c r="L4" s="283"/>
      <c r="M4" s="283"/>
      <c r="N4" s="283"/>
      <c r="O4" s="6" t="s">
        <v>10</v>
      </c>
      <c r="P4" s="283" t="s">
        <v>11</v>
      </c>
      <c r="Q4" s="283"/>
      <c r="R4" s="283"/>
      <c r="S4" s="283" t="s">
        <v>12</v>
      </c>
      <c r="T4" s="283"/>
      <c r="U4" s="283"/>
      <c r="V4" s="283"/>
      <c r="W4" s="283"/>
      <c r="X4" s="283"/>
      <c r="Y4" s="283"/>
      <c r="Z4" s="284" t="s">
        <v>13</v>
      </c>
      <c r="AA4" s="284"/>
      <c r="AB4" s="284"/>
      <c r="AC4" s="284"/>
      <c r="AD4" s="284"/>
      <c r="AE4" s="8"/>
      <c r="AF4" s="8"/>
      <c r="AH4" s="9"/>
      <c r="AI4" s="9"/>
      <c r="AJ4" s="9"/>
      <c r="AK4" s="9"/>
      <c r="AL4" s="10"/>
      <c r="AM4" s="11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2"/>
    </row>
    <row r="5" spans="1:806 1061:1830 2085:2854 3109:3878 4133:4902 5157:5926 6181:6950 7205:7974 8229:8998 9253:10022 10277:11046 11301:12070 12325:13094 13349:14118 14373:15142 15397:16166" ht="26.4" hidden="1" customHeight="1" x14ac:dyDescent="0.3">
      <c r="A5" s="6" t="s">
        <v>14</v>
      </c>
      <c r="B5" s="282" t="s">
        <v>15</v>
      </c>
      <c r="C5" s="282"/>
      <c r="D5" s="282"/>
      <c r="E5" s="282"/>
      <c r="F5" s="282"/>
      <c r="G5" s="282"/>
      <c r="H5" s="282"/>
      <c r="I5" s="171"/>
      <c r="J5" s="283" t="s">
        <v>16</v>
      </c>
      <c r="K5" s="283"/>
      <c r="L5" s="283"/>
      <c r="M5" s="283"/>
      <c r="N5" s="283"/>
      <c r="O5" s="6" t="s">
        <v>10</v>
      </c>
      <c r="P5" s="283" t="s">
        <v>11</v>
      </c>
      <c r="Q5" s="283"/>
      <c r="R5" s="283"/>
      <c r="S5" s="283" t="s">
        <v>17</v>
      </c>
      <c r="T5" s="283"/>
      <c r="U5" s="283"/>
      <c r="V5" s="283"/>
      <c r="W5" s="283"/>
      <c r="X5" s="283"/>
      <c r="Y5" s="283"/>
      <c r="Z5" s="283" t="s">
        <v>18</v>
      </c>
      <c r="AA5" s="283"/>
      <c r="AB5" s="283"/>
      <c r="AC5" s="283"/>
      <c r="AD5" s="283"/>
      <c r="AE5" s="8"/>
      <c r="AF5" s="8"/>
      <c r="AH5" s="9"/>
      <c r="AI5" s="9"/>
      <c r="AJ5" s="9"/>
      <c r="AK5" s="9"/>
      <c r="AL5" s="10"/>
      <c r="AM5" s="11"/>
      <c r="AN5" s="9"/>
      <c r="AO5" s="29">
        <v>1</v>
      </c>
      <c r="AP5" s="29" t="s">
        <v>31</v>
      </c>
      <c r="AQ5" s="9"/>
      <c r="AR5" s="9"/>
      <c r="AS5" s="9"/>
      <c r="AT5" s="9"/>
      <c r="AU5" s="9"/>
      <c r="AV5" s="9"/>
      <c r="AW5" s="9"/>
      <c r="AX5" s="9"/>
      <c r="AY5" s="9"/>
      <c r="AZ5" s="12"/>
    </row>
    <row r="6" spans="1:806 1061:1830 2085:2854 3109:3878 4133:4902 5157:5926 6181:6950 7205:7974 8229:8998 9253:10022 10277:11046 11301:12070 12325:13094 13349:14118 14373:15142 15397:16166" ht="31.95" hidden="1" customHeight="1" x14ac:dyDescent="0.3">
      <c r="A6" s="6" t="s">
        <v>19</v>
      </c>
      <c r="B6" s="282" t="s">
        <v>20</v>
      </c>
      <c r="C6" s="282"/>
      <c r="D6" s="282"/>
      <c r="E6" s="282"/>
      <c r="F6" s="282"/>
      <c r="G6" s="282"/>
      <c r="H6" s="282"/>
      <c r="I6" s="171"/>
      <c r="J6" s="283" t="s">
        <v>21</v>
      </c>
      <c r="K6" s="283"/>
      <c r="L6" s="283"/>
      <c r="M6" s="283"/>
      <c r="N6" s="283"/>
      <c r="O6" s="6" t="s">
        <v>10</v>
      </c>
      <c r="P6" s="283" t="s">
        <v>11</v>
      </c>
      <c r="Q6" s="283"/>
      <c r="R6" s="283"/>
      <c r="S6" s="283" t="s">
        <v>12</v>
      </c>
      <c r="T6" s="283"/>
      <c r="U6" s="283"/>
      <c r="V6" s="283"/>
      <c r="W6" s="283"/>
      <c r="X6" s="283"/>
      <c r="Y6" s="283"/>
      <c r="Z6" s="283" t="s">
        <v>13</v>
      </c>
      <c r="AA6" s="283"/>
      <c r="AB6" s="283"/>
      <c r="AC6" s="283"/>
      <c r="AD6" s="283"/>
      <c r="AE6" s="8"/>
      <c r="AF6" s="8"/>
      <c r="AH6" s="9"/>
      <c r="AI6" s="9"/>
      <c r="AJ6" s="9"/>
      <c r="AK6" s="9"/>
      <c r="AL6" s="10"/>
      <c r="AM6" s="11"/>
      <c r="AN6" s="9"/>
      <c r="AO6" s="1">
        <v>2</v>
      </c>
      <c r="AP6" s="1" t="s">
        <v>66</v>
      </c>
      <c r="AQ6" s="9"/>
      <c r="AR6" s="9"/>
      <c r="AS6" s="9"/>
      <c r="AT6" s="9"/>
      <c r="AU6" s="9"/>
      <c r="AV6" s="9"/>
      <c r="AW6" s="9"/>
      <c r="AX6" s="9"/>
      <c r="AY6" s="9"/>
      <c r="AZ6" s="12"/>
    </row>
    <row r="7" spans="1:806 1061:1830 2085:2854 3109:3878 4133:4902 5157:5926 6181:6950 7205:7974 8229:8998 9253:10022 10277:11046 11301:12070 12325:13094 13349:14118 14373:15142 15397:16166" ht="42" hidden="1" customHeight="1" x14ac:dyDescent="0.3">
      <c r="A7" s="6" t="s">
        <v>22</v>
      </c>
      <c r="B7" s="282" t="s">
        <v>23</v>
      </c>
      <c r="C7" s="282"/>
      <c r="D7" s="282"/>
      <c r="E7" s="282"/>
      <c r="F7" s="282"/>
      <c r="G7" s="282"/>
      <c r="H7" s="282"/>
      <c r="I7" s="171"/>
      <c r="J7" s="283" t="s">
        <v>24</v>
      </c>
      <c r="K7" s="283"/>
      <c r="L7" s="283"/>
      <c r="M7" s="283"/>
      <c r="N7" s="283"/>
      <c r="O7" s="7" t="s">
        <v>25</v>
      </c>
      <c r="P7" s="283" t="s">
        <v>26</v>
      </c>
      <c r="Q7" s="283"/>
      <c r="R7" s="283"/>
      <c r="S7" s="283" t="s">
        <v>27</v>
      </c>
      <c r="T7" s="283"/>
      <c r="U7" s="283"/>
      <c r="V7" s="283"/>
      <c r="W7" s="283"/>
      <c r="X7" s="283"/>
      <c r="Y7" s="283"/>
      <c r="Z7" s="283" t="s">
        <v>28</v>
      </c>
      <c r="AA7" s="283"/>
      <c r="AB7" s="283"/>
      <c r="AC7" s="283"/>
      <c r="AD7" s="283"/>
      <c r="AE7" s="13"/>
      <c r="AF7" s="13"/>
      <c r="AH7" s="9"/>
      <c r="AI7" s="9"/>
      <c r="AJ7" s="9"/>
      <c r="AK7" s="9"/>
      <c r="AL7" s="10"/>
      <c r="AM7" s="11"/>
      <c r="AN7" s="9"/>
      <c r="AO7" s="1">
        <v>3</v>
      </c>
      <c r="AP7" s="9"/>
      <c r="AQ7" s="9"/>
      <c r="AR7" s="9"/>
      <c r="AS7" s="9"/>
      <c r="AT7" s="9"/>
      <c r="AU7" s="9"/>
      <c r="AV7" s="9"/>
      <c r="AW7" s="9"/>
      <c r="AX7" s="9"/>
      <c r="AY7" s="9"/>
      <c r="AZ7" s="12"/>
    </row>
    <row r="8" spans="1:806 1061:1830 2085:2854 3109:3878 4133:4902 5157:5926 6181:6950 7205:7974 8229:8998 9253:10022 10277:11046 11301:12070 12325:13094 13349:14118 14373:15142 15397:16166" ht="19.2" hidden="1" customHeight="1" x14ac:dyDescent="0.3">
      <c r="A8" s="6"/>
      <c r="B8" s="14"/>
      <c r="C8" s="15"/>
      <c r="D8" s="15"/>
      <c r="E8" s="15"/>
      <c r="F8" s="15"/>
      <c r="G8" s="15"/>
      <c r="H8" s="16"/>
      <c r="I8" s="15"/>
      <c r="J8" s="17"/>
      <c r="K8" s="18"/>
      <c r="L8" s="18"/>
      <c r="M8" s="18"/>
      <c r="N8" s="18"/>
      <c r="O8" s="19"/>
      <c r="P8" s="6"/>
      <c r="Q8" s="17"/>
      <c r="R8" s="19"/>
      <c r="S8" s="14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20"/>
      <c r="AF8" s="21"/>
      <c r="AG8" s="22"/>
      <c r="AH8" s="23"/>
      <c r="AI8" s="24"/>
      <c r="AJ8" s="24"/>
      <c r="AK8" s="24"/>
      <c r="AL8" s="9"/>
      <c r="AM8" s="25"/>
      <c r="AN8" s="9"/>
      <c r="AO8" s="9"/>
      <c r="AP8" s="9"/>
      <c r="AQ8" s="24"/>
      <c r="AR8" s="24"/>
      <c r="AS8" s="24"/>
      <c r="AT8" s="24"/>
      <c r="AU8" s="24"/>
      <c r="AV8" s="24"/>
      <c r="AW8" s="24"/>
      <c r="AX8" s="24"/>
      <c r="AY8" s="24"/>
      <c r="AZ8" s="26"/>
    </row>
    <row r="9" spans="1:806 1061:1830 2085:2854 3109:3878 4133:4902 5157:5926 6181:6950 7205:7974 8229:8998 9253:10022 10277:11046 11301:12070 12325:13094 13349:14118 14373:15142 15397:16166" s="29" customFormat="1" ht="18" hidden="1" customHeight="1" x14ac:dyDescent="0.3">
      <c r="A9" s="27">
        <v>0</v>
      </c>
      <c r="B9" s="285" t="s">
        <v>29</v>
      </c>
      <c r="C9" s="286"/>
      <c r="D9" s="287"/>
      <c r="E9" s="288" t="s">
        <v>30</v>
      </c>
      <c r="F9" s="289"/>
      <c r="G9" s="290"/>
      <c r="H9" s="27">
        <v>3</v>
      </c>
      <c r="I9" s="27"/>
      <c r="J9" s="27">
        <v>4</v>
      </c>
      <c r="K9" s="27">
        <v>5</v>
      </c>
      <c r="L9" s="27">
        <v>6</v>
      </c>
      <c r="M9" s="27">
        <v>7</v>
      </c>
      <c r="N9" s="28">
        <v>9</v>
      </c>
      <c r="O9" s="27">
        <v>10</v>
      </c>
      <c r="P9" s="27">
        <v>11</v>
      </c>
      <c r="Q9" s="27">
        <v>12</v>
      </c>
      <c r="R9" s="27">
        <v>13</v>
      </c>
      <c r="S9" s="27">
        <v>14</v>
      </c>
      <c r="T9" s="27">
        <v>15</v>
      </c>
      <c r="U9" s="27">
        <v>16</v>
      </c>
      <c r="V9" s="27">
        <v>17</v>
      </c>
      <c r="W9" s="27">
        <v>18</v>
      </c>
      <c r="X9" s="27">
        <v>19</v>
      </c>
      <c r="Y9" s="27">
        <v>20</v>
      </c>
      <c r="Z9" s="27">
        <v>21</v>
      </c>
      <c r="AA9" s="27">
        <v>22</v>
      </c>
      <c r="AB9" s="27">
        <v>23</v>
      </c>
      <c r="AC9" s="27">
        <v>24</v>
      </c>
      <c r="AD9" s="27">
        <v>25</v>
      </c>
      <c r="AE9" s="27">
        <v>26</v>
      </c>
      <c r="AF9" s="27">
        <v>27</v>
      </c>
      <c r="AG9" s="27">
        <v>28</v>
      </c>
      <c r="AH9" s="27">
        <v>29</v>
      </c>
      <c r="AI9" s="27">
        <v>30</v>
      </c>
      <c r="AJ9" s="27">
        <v>31</v>
      </c>
      <c r="AK9" s="27">
        <v>32</v>
      </c>
    </row>
    <row r="10" spans="1:806 1061:1830 2085:2854 3109:3878 4133:4902 5157:5926 6181:6950 7205:7974 8229:8998 9253:10022 10277:11046 11301:12070 12325:13094 13349:14118 14373:15142 15397:16166" ht="16.8" customHeight="1" x14ac:dyDescent="0.3">
      <c r="A10" s="30" t="s">
        <v>32</v>
      </c>
      <c r="B10" s="31" t="s">
        <v>33</v>
      </c>
      <c r="C10" s="32" t="s">
        <v>2</v>
      </c>
      <c r="D10" s="32" t="s">
        <v>34</v>
      </c>
      <c r="E10" s="32" t="s">
        <v>35</v>
      </c>
      <c r="F10" s="32" t="s">
        <v>36</v>
      </c>
      <c r="G10" s="32" t="s">
        <v>37</v>
      </c>
      <c r="H10" s="32" t="s">
        <v>38</v>
      </c>
      <c r="I10" s="32" t="s">
        <v>460</v>
      </c>
      <c r="J10" s="31" t="s">
        <v>39</v>
      </c>
      <c r="K10" s="32" t="s">
        <v>40</v>
      </c>
      <c r="L10" s="33" t="s">
        <v>41</v>
      </c>
      <c r="M10" s="33" t="s">
        <v>42</v>
      </c>
      <c r="N10" s="32" t="s">
        <v>43</v>
      </c>
      <c r="O10" s="31" t="s">
        <v>44</v>
      </c>
      <c r="P10" s="34" t="s">
        <v>45</v>
      </c>
      <c r="Q10" s="34" t="s">
        <v>46</v>
      </c>
      <c r="R10" s="33" t="s">
        <v>47</v>
      </c>
      <c r="S10" s="35" t="s">
        <v>48</v>
      </c>
      <c r="T10" s="36" t="s">
        <v>49</v>
      </c>
      <c r="U10" s="35" t="s">
        <v>50</v>
      </c>
      <c r="V10" s="35" t="s">
        <v>51</v>
      </c>
      <c r="W10" s="37" t="s">
        <v>283</v>
      </c>
      <c r="X10" s="39" t="s">
        <v>52</v>
      </c>
      <c r="Y10" s="38" t="s">
        <v>53</v>
      </c>
      <c r="Z10" s="40" t="s">
        <v>54</v>
      </c>
      <c r="AA10" s="40" t="s">
        <v>55</v>
      </c>
      <c r="AB10" s="40" t="s">
        <v>56</v>
      </c>
      <c r="AC10" s="40" t="s">
        <v>57</v>
      </c>
      <c r="AD10" s="40" t="s">
        <v>58</v>
      </c>
      <c r="AE10" s="40" t="s">
        <v>59</v>
      </c>
      <c r="AF10" s="40" t="s">
        <v>60</v>
      </c>
      <c r="AG10" s="40" t="s">
        <v>61</v>
      </c>
      <c r="AH10" s="40" t="s">
        <v>62</v>
      </c>
      <c r="AI10" s="40" t="s">
        <v>63</v>
      </c>
      <c r="AJ10" s="40" t="s">
        <v>64</v>
      </c>
      <c r="AK10" s="40" t="s">
        <v>65</v>
      </c>
    </row>
    <row r="11" spans="1:806 1061:1830 2085:2854 3109:3878 4133:4902 5157:5926 6181:6950 7205:7974 8229:8998 9253:10022 10277:11046 11301:12070 12325:13094 13349:14118 14373:15142 15397:16166" s="222" customFormat="1" ht="45" hidden="1" customHeight="1" x14ac:dyDescent="0.3">
      <c r="A11" s="209">
        <v>1</v>
      </c>
      <c r="B11" s="210" t="s">
        <v>67</v>
      </c>
      <c r="C11" s="210" t="s">
        <v>24</v>
      </c>
      <c r="D11" s="42" t="s">
        <v>68</v>
      </c>
      <c r="E11" s="42" t="s">
        <v>69</v>
      </c>
      <c r="F11" s="42" t="s">
        <v>70</v>
      </c>
      <c r="G11" s="42" t="s">
        <v>71</v>
      </c>
      <c r="H11" s="72" t="s">
        <v>72</v>
      </c>
      <c r="I11" s="72" t="s">
        <v>72</v>
      </c>
      <c r="J11" s="72" t="s">
        <v>73</v>
      </c>
      <c r="K11" s="72" t="s">
        <v>73</v>
      </c>
      <c r="L11" s="211" t="s">
        <v>74</v>
      </c>
      <c r="M11" s="212" t="s">
        <v>75</v>
      </c>
      <c r="N11" s="210" t="s">
        <v>76</v>
      </c>
      <c r="O11" s="213" t="s">
        <v>77</v>
      </c>
      <c r="P11" s="214" t="str">
        <f t="shared" ref="P11:P62" si="0">LEFT(Q11,2)</f>
        <v>53</v>
      </c>
      <c r="Q11" s="214">
        <v>530101</v>
      </c>
      <c r="R11" s="215" t="s">
        <v>78</v>
      </c>
      <c r="S11" s="216">
        <v>1701</v>
      </c>
      <c r="T11" s="217">
        <v>1</v>
      </c>
      <c r="U11" s="216">
        <v>0</v>
      </c>
      <c r="V11" s="216">
        <v>0</v>
      </c>
      <c r="W11" s="218">
        <v>500</v>
      </c>
      <c r="X11" s="50">
        <v>1</v>
      </c>
      <c r="Y11" s="220" t="s">
        <v>31</v>
      </c>
      <c r="Z11" s="221">
        <v>500</v>
      </c>
      <c r="AA11" s="221">
        <v>0</v>
      </c>
      <c r="AB11" s="221">
        <v>0</v>
      </c>
      <c r="AC11" s="221">
        <v>0</v>
      </c>
      <c r="AD11" s="221">
        <v>0</v>
      </c>
      <c r="AE11" s="221">
        <v>0</v>
      </c>
      <c r="AF11" s="221">
        <v>0</v>
      </c>
      <c r="AG11" s="221">
        <v>0</v>
      </c>
      <c r="AH11" s="221">
        <v>0</v>
      </c>
      <c r="AI11" s="221">
        <v>0</v>
      </c>
      <c r="AJ11" s="221">
        <v>0</v>
      </c>
      <c r="AK11" s="221">
        <v>0</v>
      </c>
      <c r="AL11" s="53">
        <f>+SUM(Z11:AK11)-W11</f>
        <v>0</v>
      </c>
      <c r="AM11" s="1"/>
      <c r="AN11" s="1"/>
      <c r="AO11" s="1"/>
      <c r="AP11" s="1"/>
      <c r="AQ11" s="1"/>
      <c r="KG11" s="1"/>
      <c r="KH11" s="1"/>
      <c r="UC11" s="1"/>
      <c r="UD11" s="1"/>
      <c r="ADY11" s="1"/>
      <c r="ADZ11" s="1"/>
      <c r="ANU11" s="1"/>
      <c r="ANV11" s="1"/>
      <c r="AXQ11" s="1"/>
      <c r="AXR11" s="1"/>
      <c r="BHM11" s="1"/>
      <c r="BHN11" s="1"/>
      <c r="BRI11" s="1"/>
      <c r="BRJ11" s="1"/>
      <c r="CBE11" s="1"/>
      <c r="CBF11" s="1"/>
      <c r="CLA11" s="1"/>
      <c r="CLB11" s="1"/>
      <c r="CUW11" s="1"/>
      <c r="CUX11" s="1"/>
      <c r="DES11" s="1"/>
      <c r="DET11" s="1"/>
      <c r="DOO11" s="1"/>
      <c r="DOP11" s="1"/>
      <c r="DYK11" s="1"/>
      <c r="DYL11" s="1"/>
      <c r="EIG11" s="1"/>
      <c r="EIH11" s="1"/>
      <c r="ESC11" s="1"/>
      <c r="ESD11" s="1"/>
      <c r="FBY11" s="1"/>
      <c r="FBZ11" s="1"/>
      <c r="FLU11" s="1"/>
      <c r="FLV11" s="1"/>
      <c r="FVQ11" s="1"/>
      <c r="FVR11" s="1"/>
      <c r="GFM11" s="1"/>
      <c r="GFN11" s="1"/>
      <c r="GPI11" s="1"/>
      <c r="GPJ11" s="1"/>
      <c r="GZE11" s="1"/>
      <c r="GZF11" s="1"/>
      <c r="HJA11" s="1"/>
      <c r="HJB11" s="1"/>
      <c r="HSW11" s="1"/>
      <c r="HSX11" s="1"/>
      <c r="ICS11" s="1"/>
      <c r="ICT11" s="1"/>
      <c r="IMO11" s="1"/>
      <c r="IMP11" s="1"/>
      <c r="IWK11" s="1"/>
      <c r="IWL11" s="1"/>
      <c r="JGG11" s="1"/>
      <c r="JGH11" s="1"/>
      <c r="JQC11" s="1"/>
      <c r="JQD11" s="1"/>
      <c r="JZY11" s="1"/>
      <c r="JZZ11" s="1"/>
      <c r="KJU11" s="1"/>
      <c r="KJV11" s="1"/>
      <c r="KTQ11" s="1"/>
      <c r="KTR11" s="1"/>
      <c r="LDM11" s="1"/>
      <c r="LDN11" s="1"/>
      <c r="LNI11" s="1"/>
      <c r="LNJ11" s="1"/>
      <c r="LXE11" s="1"/>
      <c r="LXF11" s="1"/>
      <c r="MHA11" s="1"/>
      <c r="MHB11" s="1"/>
      <c r="MQW11" s="1"/>
      <c r="MQX11" s="1"/>
      <c r="NAS11" s="1"/>
      <c r="NAT11" s="1"/>
      <c r="NKO11" s="1"/>
      <c r="NKP11" s="1"/>
      <c r="NUK11" s="1"/>
      <c r="NUL11" s="1"/>
      <c r="OEG11" s="1"/>
      <c r="OEH11" s="1"/>
      <c r="OOC11" s="1"/>
      <c r="OOD11" s="1"/>
      <c r="OXY11" s="1"/>
      <c r="OXZ11" s="1"/>
      <c r="PHU11" s="1"/>
      <c r="PHV11" s="1"/>
      <c r="PRQ11" s="1"/>
      <c r="PRR11" s="1"/>
      <c r="QBM11" s="1"/>
      <c r="QBN11" s="1"/>
      <c r="QLI11" s="1"/>
      <c r="QLJ11" s="1"/>
      <c r="QVE11" s="1"/>
      <c r="QVF11" s="1"/>
      <c r="RFA11" s="1"/>
      <c r="RFB11" s="1"/>
      <c r="ROW11" s="1"/>
      <c r="ROX11" s="1"/>
      <c r="RYS11" s="1"/>
      <c r="RYT11" s="1"/>
      <c r="SIO11" s="1"/>
      <c r="SIP11" s="1"/>
      <c r="SSK11" s="1"/>
      <c r="SSL11" s="1"/>
      <c r="TCG11" s="1"/>
      <c r="TCH11" s="1"/>
      <c r="TMC11" s="1"/>
      <c r="TMD11" s="1"/>
      <c r="TVY11" s="1"/>
      <c r="TVZ11" s="1"/>
      <c r="UFU11" s="1"/>
      <c r="UFV11" s="1"/>
      <c r="UPQ11" s="1"/>
      <c r="UPR11" s="1"/>
      <c r="UZM11" s="1"/>
      <c r="UZN11" s="1"/>
      <c r="VJI11" s="1"/>
      <c r="VJJ11" s="1"/>
      <c r="VTE11" s="1"/>
      <c r="VTF11" s="1"/>
      <c r="WDA11" s="1"/>
      <c r="WDB11" s="1"/>
      <c r="WMW11" s="1"/>
      <c r="WMX11" s="1"/>
      <c r="WWS11" s="1"/>
      <c r="WWT11" s="1"/>
    </row>
    <row r="12" spans="1:806 1061:1830 2085:2854 3109:3878 4133:4902 5157:5926 6181:6950 7205:7974 8229:8998 9253:10022 10277:11046 11301:12070 12325:13094 13349:14118 14373:15142 15397:16166" s="222" customFormat="1" ht="45" hidden="1" customHeight="1" x14ac:dyDescent="0.3">
      <c r="A12" s="209">
        <v>2</v>
      </c>
      <c r="B12" s="210" t="s">
        <v>67</v>
      </c>
      <c r="C12" s="210" t="s">
        <v>24</v>
      </c>
      <c r="D12" s="42" t="s">
        <v>68</v>
      </c>
      <c r="E12" s="42" t="s">
        <v>69</v>
      </c>
      <c r="F12" s="42" t="s">
        <v>70</v>
      </c>
      <c r="G12" s="42" t="s">
        <v>71</v>
      </c>
      <c r="H12" s="72" t="s">
        <v>72</v>
      </c>
      <c r="I12" s="72" t="s">
        <v>72</v>
      </c>
      <c r="J12" s="72" t="s">
        <v>73</v>
      </c>
      <c r="K12" s="72" t="s">
        <v>73</v>
      </c>
      <c r="L12" s="211" t="s">
        <v>74</v>
      </c>
      <c r="M12" s="212" t="s">
        <v>75</v>
      </c>
      <c r="N12" s="210" t="s">
        <v>79</v>
      </c>
      <c r="O12" s="219" t="s">
        <v>80</v>
      </c>
      <c r="P12" s="214" t="str">
        <f t="shared" si="0"/>
        <v>53</v>
      </c>
      <c r="Q12" s="214">
        <v>530101</v>
      </c>
      <c r="R12" s="215" t="s">
        <v>78</v>
      </c>
      <c r="S12" s="216">
        <v>1701</v>
      </c>
      <c r="T12" s="217">
        <v>1</v>
      </c>
      <c r="U12" s="216">
        <v>0</v>
      </c>
      <c r="V12" s="216">
        <v>0</v>
      </c>
      <c r="W12" s="218">
        <f>3500-318.18</f>
        <v>3181.82</v>
      </c>
      <c r="X12" s="49">
        <v>1</v>
      </c>
      <c r="Y12" s="220" t="s">
        <v>31</v>
      </c>
      <c r="Z12" s="221">
        <v>0</v>
      </c>
      <c r="AA12" s="221">
        <v>318.2</v>
      </c>
      <c r="AB12" s="221">
        <v>318.18</v>
      </c>
      <c r="AC12" s="221">
        <v>318.18</v>
      </c>
      <c r="AD12" s="221">
        <v>318.18</v>
      </c>
      <c r="AE12" s="221">
        <v>318.18</v>
      </c>
      <c r="AF12" s="221">
        <v>318.18</v>
      </c>
      <c r="AG12" s="221">
        <v>318.18</v>
      </c>
      <c r="AH12" s="221">
        <v>318.18</v>
      </c>
      <c r="AI12" s="221">
        <v>318.18</v>
      </c>
      <c r="AJ12" s="221">
        <v>318.18</v>
      </c>
      <c r="AK12" s="221">
        <v>0</v>
      </c>
      <c r="AL12" s="53">
        <f t="shared" ref="AL12:AL76" si="1">+SUM(Z12:AK12)-W12</f>
        <v>0</v>
      </c>
      <c r="AM12" s="1"/>
      <c r="AN12" s="1"/>
      <c r="AO12" s="1"/>
      <c r="AP12" s="1"/>
      <c r="AQ12" s="1"/>
      <c r="KG12" s="1"/>
      <c r="KH12" s="1"/>
      <c r="UC12" s="1"/>
      <c r="UD12" s="1"/>
      <c r="ADY12" s="1"/>
      <c r="ADZ12" s="1"/>
      <c r="ANU12" s="1"/>
      <c r="ANV12" s="1"/>
      <c r="AXQ12" s="1"/>
      <c r="AXR12" s="1"/>
      <c r="BHM12" s="1"/>
      <c r="BHN12" s="1"/>
      <c r="BRI12" s="1"/>
      <c r="BRJ12" s="1"/>
      <c r="CBE12" s="1"/>
      <c r="CBF12" s="1"/>
      <c r="CLA12" s="1"/>
      <c r="CLB12" s="1"/>
      <c r="CUW12" s="1"/>
      <c r="CUX12" s="1"/>
      <c r="DES12" s="1"/>
      <c r="DET12" s="1"/>
      <c r="DOO12" s="1"/>
      <c r="DOP12" s="1"/>
      <c r="DYK12" s="1"/>
      <c r="DYL12" s="1"/>
      <c r="EIG12" s="1"/>
      <c r="EIH12" s="1"/>
      <c r="ESC12" s="1"/>
      <c r="ESD12" s="1"/>
      <c r="FBY12" s="1"/>
      <c r="FBZ12" s="1"/>
      <c r="FLU12" s="1"/>
      <c r="FLV12" s="1"/>
      <c r="FVQ12" s="1"/>
      <c r="FVR12" s="1"/>
      <c r="GFM12" s="1"/>
      <c r="GFN12" s="1"/>
      <c r="GPI12" s="1"/>
      <c r="GPJ12" s="1"/>
      <c r="GZE12" s="1"/>
      <c r="GZF12" s="1"/>
      <c r="HJA12" s="1"/>
      <c r="HJB12" s="1"/>
      <c r="HSW12" s="1"/>
      <c r="HSX12" s="1"/>
      <c r="ICS12" s="1"/>
      <c r="ICT12" s="1"/>
      <c r="IMO12" s="1"/>
      <c r="IMP12" s="1"/>
      <c r="IWK12" s="1"/>
      <c r="IWL12" s="1"/>
      <c r="JGG12" s="1"/>
      <c r="JGH12" s="1"/>
      <c r="JQC12" s="1"/>
      <c r="JQD12" s="1"/>
      <c r="JZY12" s="1"/>
      <c r="JZZ12" s="1"/>
      <c r="KJU12" s="1"/>
      <c r="KJV12" s="1"/>
      <c r="KTQ12" s="1"/>
      <c r="KTR12" s="1"/>
      <c r="LDM12" s="1"/>
      <c r="LDN12" s="1"/>
      <c r="LNI12" s="1"/>
      <c r="LNJ12" s="1"/>
      <c r="LXE12" s="1"/>
      <c r="LXF12" s="1"/>
      <c r="MHA12" s="1"/>
      <c r="MHB12" s="1"/>
      <c r="MQW12" s="1"/>
      <c r="MQX12" s="1"/>
      <c r="NAS12" s="1"/>
      <c r="NAT12" s="1"/>
      <c r="NKO12" s="1"/>
      <c r="NKP12" s="1"/>
      <c r="NUK12" s="1"/>
      <c r="NUL12" s="1"/>
      <c r="OEG12" s="1"/>
      <c r="OEH12" s="1"/>
      <c r="OOC12" s="1"/>
      <c r="OOD12" s="1"/>
      <c r="OXY12" s="1"/>
      <c r="OXZ12" s="1"/>
      <c r="PHU12" s="1"/>
      <c r="PHV12" s="1"/>
      <c r="PRQ12" s="1"/>
      <c r="PRR12" s="1"/>
      <c r="QBM12" s="1"/>
      <c r="QBN12" s="1"/>
      <c r="QLI12" s="1"/>
      <c r="QLJ12" s="1"/>
      <c r="QVE12" s="1"/>
      <c r="QVF12" s="1"/>
      <c r="RFA12" s="1"/>
      <c r="RFB12" s="1"/>
      <c r="ROW12" s="1"/>
      <c r="ROX12" s="1"/>
      <c r="RYS12" s="1"/>
      <c r="RYT12" s="1"/>
      <c r="SIO12" s="1"/>
      <c r="SIP12" s="1"/>
      <c r="SSK12" s="1"/>
      <c r="SSL12" s="1"/>
      <c r="TCG12" s="1"/>
      <c r="TCH12" s="1"/>
      <c r="TMC12" s="1"/>
      <c r="TMD12" s="1"/>
      <c r="TVY12" s="1"/>
      <c r="TVZ12" s="1"/>
      <c r="UFU12" s="1"/>
      <c r="UFV12" s="1"/>
      <c r="UPQ12" s="1"/>
      <c r="UPR12" s="1"/>
      <c r="UZM12" s="1"/>
      <c r="UZN12" s="1"/>
      <c r="VJI12" s="1"/>
      <c r="VJJ12" s="1"/>
      <c r="VTE12" s="1"/>
      <c r="VTF12" s="1"/>
      <c r="WDA12" s="1"/>
      <c r="WDB12" s="1"/>
      <c r="WMW12" s="1"/>
      <c r="WMX12" s="1"/>
      <c r="WWS12" s="1"/>
      <c r="WWT12" s="1"/>
    </row>
    <row r="13" spans="1:806 1061:1830 2085:2854 3109:3878 4133:4902 5157:5926 6181:6950 7205:7974 8229:8998 9253:10022 10277:11046 11301:12070 12325:13094 13349:14118 14373:15142 15397:16166" s="222" customFormat="1" ht="45" customHeight="1" x14ac:dyDescent="0.3">
      <c r="A13" s="209">
        <v>3</v>
      </c>
      <c r="B13" s="72" t="s">
        <v>67</v>
      </c>
      <c r="C13" s="72" t="s">
        <v>24</v>
      </c>
      <c r="D13" s="42" t="s">
        <v>68</v>
      </c>
      <c r="E13" s="42" t="s">
        <v>69</v>
      </c>
      <c r="F13" s="42" t="s">
        <v>70</v>
      </c>
      <c r="G13" s="42" t="s">
        <v>71</v>
      </c>
      <c r="H13" s="210" t="s">
        <v>72</v>
      </c>
      <c r="I13" s="210" t="s">
        <v>72</v>
      </c>
      <c r="J13" s="210" t="s">
        <v>73</v>
      </c>
      <c r="K13" s="210" t="s">
        <v>73</v>
      </c>
      <c r="L13" s="211" t="s">
        <v>74</v>
      </c>
      <c r="M13" s="212" t="s">
        <v>75</v>
      </c>
      <c r="N13" s="210" t="s">
        <v>81</v>
      </c>
      <c r="O13" s="219" t="s">
        <v>80</v>
      </c>
      <c r="P13" s="214" t="str">
        <f t="shared" si="0"/>
        <v>53</v>
      </c>
      <c r="Q13" s="214">
        <v>530104</v>
      </c>
      <c r="R13" s="215" t="s">
        <v>82</v>
      </c>
      <c r="S13" s="216">
        <v>1701</v>
      </c>
      <c r="T13" s="217">
        <v>1</v>
      </c>
      <c r="U13" s="216">
        <v>0</v>
      </c>
      <c r="V13" s="216">
        <v>0</v>
      </c>
      <c r="W13" s="218">
        <v>5913.6</v>
      </c>
      <c r="X13" s="49">
        <v>1</v>
      </c>
      <c r="Y13" s="220" t="s">
        <v>31</v>
      </c>
      <c r="Z13" s="221">
        <v>0</v>
      </c>
      <c r="AA13" s="221">
        <v>591.36</v>
      </c>
      <c r="AB13" s="221">
        <v>591.36</v>
      </c>
      <c r="AC13" s="221">
        <v>591.36</v>
      </c>
      <c r="AD13" s="221">
        <v>591.36</v>
      </c>
      <c r="AE13" s="221">
        <v>591.36</v>
      </c>
      <c r="AF13" s="221">
        <v>591.36</v>
      </c>
      <c r="AG13" s="221">
        <v>591.36</v>
      </c>
      <c r="AH13" s="221">
        <v>591.36</v>
      </c>
      <c r="AI13" s="221">
        <v>591.36</v>
      </c>
      <c r="AJ13" s="221">
        <v>591.36</v>
      </c>
      <c r="AK13" s="221">
        <v>0</v>
      </c>
      <c r="AL13" s="53">
        <f t="shared" si="1"/>
        <v>0</v>
      </c>
      <c r="AM13" s="1"/>
      <c r="AN13" s="1"/>
      <c r="AO13" s="1"/>
      <c r="AP13" s="1"/>
      <c r="AQ13" s="1"/>
      <c r="KG13" s="1"/>
      <c r="KH13" s="1"/>
      <c r="UC13" s="1"/>
      <c r="UD13" s="1"/>
      <c r="ADY13" s="1"/>
      <c r="ADZ13" s="1"/>
      <c r="ANU13" s="1"/>
      <c r="ANV13" s="1"/>
      <c r="AXQ13" s="1"/>
      <c r="AXR13" s="1"/>
      <c r="BHM13" s="1"/>
      <c r="BHN13" s="1"/>
      <c r="BRI13" s="1"/>
      <c r="BRJ13" s="1"/>
      <c r="CBE13" s="1"/>
      <c r="CBF13" s="1"/>
      <c r="CLA13" s="1"/>
      <c r="CLB13" s="1"/>
      <c r="CUW13" s="1"/>
      <c r="CUX13" s="1"/>
      <c r="DES13" s="1"/>
      <c r="DET13" s="1"/>
      <c r="DOO13" s="1"/>
      <c r="DOP13" s="1"/>
      <c r="DYK13" s="1"/>
      <c r="DYL13" s="1"/>
      <c r="EIG13" s="1"/>
      <c r="EIH13" s="1"/>
      <c r="ESC13" s="1"/>
      <c r="ESD13" s="1"/>
      <c r="FBY13" s="1"/>
      <c r="FBZ13" s="1"/>
      <c r="FLU13" s="1"/>
      <c r="FLV13" s="1"/>
      <c r="FVQ13" s="1"/>
      <c r="FVR13" s="1"/>
      <c r="GFM13" s="1"/>
      <c r="GFN13" s="1"/>
      <c r="GPI13" s="1"/>
      <c r="GPJ13" s="1"/>
      <c r="GZE13" s="1"/>
      <c r="GZF13" s="1"/>
      <c r="HJA13" s="1"/>
      <c r="HJB13" s="1"/>
      <c r="HSW13" s="1"/>
      <c r="HSX13" s="1"/>
      <c r="ICS13" s="1"/>
      <c r="ICT13" s="1"/>
      <c r="IMO13" s="1"/>
      <c r="IMP13" s="1"/>
      <c r="IWK13" s="1"/>
      <c r="IWL13" s="1"/>
      <c r="JGG13" s="1"/>
      <c r="JGH13" s="1"/>
      <c r="JQC13" s="1"/>
      <c r="JQD13" s="1"/>
      <c r="JZY13" s="1"/>
      <c r="JZZ13" s="1"/>
      <c r="KJU13" s="1"/>
      <c r="KJV13" s="1"/>
      <c r="KTQ13" s="1"/>
      <c r="KTR13" s="1"/>
      <c r="LDM13" s="1"/>
      <c r="LDN13" s="1"/>
      <c r="LNI13" s="1"/>
      <c r="LNJ13" s="1"/>
      <c r="LXE13" s="1"/>
      <c r="LXF13" s="1"/>
      <c r="MHA13" s="1"/>
      <c r="MHB13" s="1"/>
      <c r="MQW13" s="1"/>
      <c r="MQX13" s="1"/>
      <c r="NAS13" s="1"/>
      <c r="NAT13" s="1"/>
      <c r="NKO13" s="1"/>
      <c r="NKP13" s="1"/>
      <c r="NUK13" s="1"/>
      <c r="NUL13" s="1"/>
      <c r="OEG13" s="1"/>
      <c r="OEH13" s="1"/>
      <c r="OOC13" s="1"/>
      <c r="OOD13" s="1"/>
      <c r="OXY13" s="1"/>
      <c r="OXZ13" s="1"/>
      <c r="PHU13" s="1"/>
      <c r="PHV13" s="1"/>
      <c r="PRQ13" s="1"/>
      <c r="PRR13" s="1"/>
      <c r="QBM13" s="1"/>
      <c r="QBN13" s="1"/>
      <c r="QLI13" s="1"/>
      <c r="QLJ13" s="1"/>
      <c r="QVE13" s="1"/>
      <c r="QVF13" s="1"/>
      <c r="RFA13" s="1"/>
      <c r="RFB13" s="1"/>
      <c r="ROW13" s="1"/>
      <c r="ROX13" s="1"/>
      <c r="RYS13" s="1"/>
      <c r="RYT13" s="1"/>
      <c r="SIO13" s="1"/>
      <c r="SIP13" s="1"/>
      <c r="SSK13" s="1"/>
      <c r="SSL13" s="1"/>
      <c r="TCG13" s="1"/>
      <c r="TCH13" s="1"/>
      <c r="TMC13" s="1"/>
      <c r="TMD13" s="1"/>
      <c r="TVY13" s="1"/>
      <c r="TVZ13" s="1"/>
      <c r="UFU13" s="1"/>
      <c r="UFV13" s="1"/>
      <c r="UPQ13" s="1"/>
      <c r="UPR13" s="1"/>
      <c r="UZM13" s="1"/>
      <c r="UZN13" s="1"/>
      <c r="VJI13" s="1"/>
      <c r="VJJ13" s="1"/>
      <c r="VTE13" s="1"/>
      <c r="VTF13" s="1"/>
      <c r="WDA13" s="1"/>
      <c r="WDB13" s="1"/>
      <c r="WMW13" s="1"/>
      <c r="WMX13" s="1"/>
      <c r="WWS13" s="1"/>
      <c r="WWT13" s="1"/>
    </row>
    <row r="14" spans="1:806 1061:1830 2085:2854 3109:3878 4133:4902 5157:5926 6181:6950 7205:7974 8229:8998 9253:10022 10277:11046 11301:12070 12325:13094 13349:14118 14373:15142 15397:16166" s="222" customFormat="1" ht="45" customHeight="1" x14ac:dyDescent="0.3">
      <c r="A14" s="209">
        <v>4</v>
      </c>
      <c r="B14" s="72" t="s">
        <v>67</v>
      </c>
      <c r="C14" s="72" t="s">
        <v>24</v>
      </c>
      <c r="D14" s="42" t="s">
        <v>68</v>
      </c>
      <c r="E14" s="42" t="s">
        <v>69</v>
      </c>
      <c r="F14" s="42" t="s">
        <v>70</v>
      </c>
      <c r="G14" s="42" t="s">
        <v>71</v>
      </c>
      <c r="H14" s="210" t="s">
        <v>72</v>
      </c>
      <c r="I14" s="210" t="s">
        <v>72</v>
      </c>
      <c r="J14" s="210" t="s">
        <v>73</v>
      </c>
      <c r="K14" s="210" t="s">
        <v>73</v>
      </c>
      <c r="L14" s="211" t="s">
        <v>74</v>
      </c>
      <c r="M14" s="212" t="s">
        <v>75</v>
      </c>
      <c r="N14" s="210" t="s">
        <v>83</v>
      </c>
      <c r="O14" s="219" t="s">
        <v>77</v>
      </c>
      <c r="P14" s="214" t="str">
        <f t="shared" si="0"/>
        <v>53</v>
      </c>
      <c r="Q14" s="214">
        <v>530104</v>
      </c>
      <c r="R14" s="215" t="s">
        <v>82</v>
      </c>
      <c r="S14" s="216">
        <v>1701</v>
      </c>
      <c r="T14" s="217">
        <v>1</v>
      </c>
      <c r="U14" s="216">
        <v>0</v>
      </c>
      <c r="V14" s="216">
        <v>0</v>
      </c>
      <c r="W14" s="218">
        <v>1000</v>
      </c>
      <c r="X14" s="49">
        <v>1</v>
      </c>
      <c r="Y14" s="220" t="s">
        <v>31</v>
      </c>
      <c r="Z14" s="221">
        <v>1000</v>
      </c>
      <c r="AA14" s="221">
        <v>0</v>
      </c>
      <c r="AB14" s="224">
        <v>0</v>
      </c>
      <c r="AC14" s="224">
        <v>0</v>
      </c>
      <c r="AD14" s="224">
        <v>0</v>
      </c>
      <c r="AE14" s="224">
        <v>0</v>
      </c>
      <c r="AF14" s="224">
        <v>0</v>
      </c>
      <c r="AG14" s="224">
        <v>0</v>
      </c>
      <c r="AH14" s="221">
        <v>0</v>
      </c>
      <c r="AI14" s="221">
        <v>0</v>
      </c>
      <c r="AJ14" s="221">
        <v>0</v>
      </c>
      <c r="AK14" s="221">
        <v>0</v>
      </c>
      <c r="AL14" s="53">
        <f t="shared" si="1"/>
        <v>0</v>
      </c>
      <c r="AM14" s="1"/>
      <c r="AN14" s="1"/>
      <c r="AO14" s="1"/>
      <c r="AP14" s="1"/>
      <c r="AQ14" s="1"/>
      <c r="KG14" s="1"/>
      <c r="KH14" s="1"/>
      <c r="UC14" s="1"/>
      <c r="UD14" s="1"/>
      <c r="ADY14" s="1"/>
      <c r="ADZ14" s="1"/>
      <c r="ANU14" s="1"/>
      <c r="ANV14" s="1"/>
      <c r="AXQ14" s="1"/>
      <c r="AXR14" s="1"/>
      <c r="BHM14" s="1"/>
      <c r="BHN14" s="1"/>
      <c r="BRI14" s="1"/>
      <c r="BRJ14" s="1"/>
      <c r="CBE14" s="1"/>
      <c r="CBF14" s="1"/>
      <c r="CLA14" s="1"/>
      <c r="CLB14" s="1"/>
      <c r="CUW14" s="1"/>
      <c r="CUX14" s="1"/>
      <c r="DES14" s="1"/>
      <c r="DET14" s="1"/>
      <c r="DOO14" s="1"/>
      <c r="DOP14" s="1"/>
      <c r="DYK14" s="1"/>
      <c r="DYL14" s="1"/>
      <c r="EIG14" s="1"/>
      <c r="EIH14" s="1"/>
      <c r="ESC14" s="1"/>
      <c r="ESD14" s="1"/>
      <c r="FBY14" s="1"/>
      <c r="FBZ14" s="1"/>
      <c r="FLU14" s="1"/>
      <c r="FLV14" s="1"/>
      <c r="FVQ14" s="1"/>
      <c r="FVR14" s="1"/>
      <c r="GFM14" s="1"/>
      <c r="GFN14" s="1"/>
      <c r="GPI14" s="1"/>
      <c r="GPJ14" s="1"/>
      <c r="GZE14" s="1"/>
      <c r="GZF14" s="1"/>
      <c r="HJA14" s="1"/>
      <c r="HJB14" s="1"/>
      <c r="HSW14" s="1"/>
      <c r="HSX14" s="1"/>
      <c r="ICS14" s="1"/>
      <c r="ICT14" s="1"/>
      <c r="IMO14" s="1"/>
      <c r="IMP14" s="1"/>
      <c r="IWK14" s="1"/>
      <c r="IWL14" s="1"/>
      <c r="JGG14" s="1"/>
      <c r="JGH14" s="1"/>
      <c r="JQC14" s="1"/>
      <c r="JQD14" s="1"/>
      <c r="JZY14" s="1"/>
      <c r="JZZ14" s="1"/>
      <c r="KJU14" s="1"/>
      <c r="KJV14" s="1"/>
      <c r="KTQ14" s="1"/>
      <c r="KTR14" s="1"/>
      <c r="LDM14" s="1"/>
      <c r="LDN14" s="1"/>
      <c r="LNI14" s="1"/>
      <c r="LNJ14" s="1"/>
      <c r="LXE14" s="1"/>
      <c r="LXF14" s="1"/>
      <c r="MHA14" s="1"/>
      <c r="MHB14" s="1"/>
      <c r="MQW14" s="1"/>
      <c r="MQX14" s="1"/>
      <c r="NAS14" s="1"/>
      <c r="NAT14" s="1"/>
      <c r="NKO14" s="1"/>
      <c r="NKP14" s="1"/>
      <c r="NUK14" s="1"/>
      <c r="NUL14" s="1"/>
      <c r="OEG14" s="1"/>
      <c r="OEH14" s="1"/>
      <c r="OOC14" s="1"/>
      <c r="OOD14" s="1"/>
      <c r="OXY14" s="1"/>
      <c r="OXZ14" s="1"/>
      <c r="PHU14" s="1"/>
      <c r="PHV14" s="1"/>
      <c r="PRQ14" s="1"/>
      <c r="PRR14" s="1"/>
      <c r="QBM14" s="1"/>
      <c r="QBN14" s="1"/>
      <c r="QLI14" s="1"/>
      <c r="QLJ14" s="1"/>
      <c r="QVE14" s="1"/>
      <c r="QVF14" s="1"/>
      <c r="RFA14" s="1"/>
      <c r="RFB14" s="1"/>
      <c r="ROW14" s="1"/>
      <c r="ROX14" s="1"/>
      <c r="RYS14" s="1"/>
      <c r="RYT14" s="1"/>
      <c r="SIO14" s="1"/>
      <c r="SIP14" s="1"/>
      <c r="SSK14" s="1"/>
      <c r="SSL14" s="1"/>
      <c r="TCG14" s="1"/>
      <c r="TCH14" s="1"/>
      <c r="TMC14" s="1"/>
      <c r="TMD14" s="1"/>
      <c r="TVY14" s="1"/>
      <c r="TVZ14" s="1"/>
      <c r="UFU14" s="1"/>
      <c r="UFV14" s="1"/>
      <c r="UPQ14" s="1"/>
      <c r="UPR14" s="1"/>
      <c r="UZM14" s="1"/>
      <c r="UZN14" s="1"/>
      <c r="VJI14" s="1"/>
      <c r="VJJ14" s="1"/>
      <c r="VTE14" s="1"/>
      <c r="VTF14" s="1"/>
      <c r="WDA14" s="1"/>
      <c r="WDB14" s="1"/>
      <c r="WMW14" s="1"/>
      <c r="WMX14" s="1"/>
      <c r="WWS14" s="1"/>
      <c r="WWT14" s="1"/>
    </row>
    <row r="15" spans="1:806 1061:1830 2085:2854 3109:3878 4133:4902 5157:5926 6181:6950 7205:7974 8229:8998 9253:10022 10277:11046 11301:12070 12325:13094 13349:14118 14373:15142 15397:16166" s="222" customFormat="1" ht="45" hidden="1" customHeight="1" x14ac:dyDescent="0.3">
      <c r="A15" s="209">
        <v>5</v>
      </c>
      <c r="B15" s="210" t="s">
        <v>67</v>
      </c>
      <c r="C15" s="210" t="s">
        <v>24</v>
      </c>
      <c r="D15" s="42" t="s">
        <v>68</v>
      </c>
      <c r="E15" s="42" t="s">
        <v>69</v>
      </c>
      <c r="F15" s="42" t="s">
        <v>70</v>
      </c>
      <c r="G15" s="42" t="s">
        <v>71</v>
      </c>
      <c r="H15" s="72" t="s">
        <v>72</v>
      </c>
      <c r="I15" s="72" t="s">
        <v>72</v>
      </c>
      <c r="J15" s="72" t="s">
        <v>73</v>
      </c>
      <c r="K15" s="72" t="s">
        <v>73</v>
      </c>
      <c r="L15" s="211" t="s">
        <v>74</v>
      </c>
      <c r="M15" s="212" t="s">
        <v>75</v>
      </c>
      <c r="N15" s="210" t="s">
        <v>84</v>
      </c>
      <c r="O15" s="219" t="s">
        <v>77</v>
      </c>
      <c r="P15" s="214" t="str">
        <f t="shared" si="0"/>
        <v>53</v>
      </c>
      <c r="Q15" s="214">
        <v>530105</v>
      </c>
      <c r="R15" s="223" t="s">
        <v>85</v>
      </c>
      <c r="S15" s="216">
        <v>1701</v>
      </c>
      <c r="T15" s="217">
        <v>1</v>
      </c>
      <c r="U15" s="216">
        <v>0</v>
      </c>
      <c r="V15" s="216">
        <v>0</v>
      </c>
      <c r="W15" s="224">
        <v>60</v>
      </c>
      <c r="X15" s="49">
        <v>1</v>
      </c>
      <c r="Y15" s="220" t="s">
        <v>31</v>
      </c>
      <c r="Z15" s="221">
        <v>60</v>
      </c>
      <c r="AA15" s="221">
        <v>0</v>
      </c>
      <c r="AB15" s="224">
        <v>0</v>
      </c>
      <c r="AC15" s="224">
        <v>0</v>
      </c>
      <c r="AD15" s="224">
        <v>0</v>
      </c>
      <c r="AE15" s="224">
        <v>0</v>
      </c>
      <c r="AF15" s="224">
        <v>0</v>
      </c>
      <c r="AG15" s="224">
        <v>0</v>
      </c>
      <c r="AH15" s="221">
        <v>0</v>
      </c>
      <c r="AI15" s="221">
        <v>0</v>
      </c>
      <c r="AJ15" s="221">
        <v>0</v>
      </c>
      <c r="AK15" s="221">
        <v>0</v>
      </c>
      <c r="AL15" s="53">
        <f t="shared" si="1"/>
        <v>0</v>
      </c>
      <c r="AM15" s="1"/>
      <c r="AN15" s="1"/>
      <c r="AO15" s="1"/>
      <c r="AP15" s="1"/>
      <c r="AQ15" s="1"/>
      <c r="KG15" s="1"/>
      <c r="KH15" s="1"/>
      <c r="UC15" s="1"/>
      <c r="UD15" s="1"/>
      <c r="ADY15" s="1"/>
      <c r="ADZ15" s="1"/>
      <c r="ANU15" s="1"/>
      <c r="ANV15" s="1"/>
      <c r="AXQ15" s="1"/>
      <c r="AXR15" s="1"/>
      <c r="BHM15" s="1"/>
      <c r="BHN15" s="1"/>
      <c r="BRI15" s="1"/>
      <c r="BRJ15" s="1"/>
      <c r="CBE15" s="1"/>
      <c r="CBF15" s="1"/>
      <c r="CLA15" s="1"/>
      <c r="CLB15" s="1"/>
      <c r="CUW15" s="1"/>
      <c r="CUX15" s="1"/>
      <c r="DES15" s="1"/>
      <c r="DET15" s="1"/>
      <c r="DOO15" s="1"/>
      <c r="DOP15" s="1"/>
      <c r="DYK15" s="1"/>
      <c r="DYL15" s="1"/>
      <c r="EIG15" s="1"/>
      <c r="EIH15" s="1"/>
      <c r="ESC15" s="1"/>
      <c r="ESD15" s="1"/>
      <c r="FBY15" s="1"/>
      <c r="FBZ15" s="1"/>
      <c r="FLU15" s="1"/>
      <c r="FLV15" s="1"/>
      <c r="FVQ15" s="1"/>
      <c r="FVR15" s="1"/>
      <c r="GFM15" s="1"/>
      <c r="GFN15" s="1"/>
      <c r="GPI15" s="1"/>
      <c r="GPJ15" s="1"/>
      <c r="GZE15" s="1"/>
      <c r="GZF15" s="1"/>
      <c r="HJA15" s="1"/>
      <c r="HJB15" s="1"/>
      <c r="HSW15" s="1"/>
      <c r="HSX15" s="1"/>
      <c r="ICS15" s="1"/>
      <c r="ICT15" s="1"/>
      <c r="IMO15" s="1"/>
      <c r="IMP15" s="1"/>
      <c r="IWK15" s="1"/>
      <c r="IWL15" s="1"/>
      <c r="JGG15" s="1"/>
      <c r="JGH15" s="1"/>
      <c r="JQC15" s="1"/>
      <c r="JQD15" s="1"/>
      <c r="JZY15" s="1"/>
      <c r="JZZ15" s="1"/>
      <c r="KJU15" s="1"/>
      <c r="KJV15" s="1"/>
      <c r="KTQ15" s="1"/>
      <c r="KTR15" s="1"/>
      <c r="LDM15" s="1"/>
      <c r="LDN15" s="1"/>
      <c r="LNI15" s="1"/>
      <c r="LNJ15" s="1"/>
      <c r="LXE15" s="1"/>
      <c r="LXF15" s="1"/>
      <c r="MHA15" s="1"/>
      <c r="MHB15" s="1"/>
      <c r="MQW15" s="1"/>
      <c r="MQX15" s="1"/>
      <c r="NAS15" s="1"/>
      <c r="NAT15" s="1"/>
      <c r="NKO15" s="1"/>
      <c r="NKP15" s="1"/>
      <c r="NUK15" s="1"/>
      <c r="NUL15" s="1"/>
      <c r="OEG15" s="1"/>
      <c r="OEH15" s="1"/>
      <c r="OOC15" s="1"/>
      <c r="OOD15" s="1"/>
      <c r="OXY15" s="1"/>
      <c r="OXZ15" s="1"/>
      <c r="PHU15" s="1"/>
      <c r="PHV15" s="1"/>
      <c r="PRQ15" s="1"/>
      <c r="PRR15" s="1"/>
      <c r="QBM15" s="1"/>
      <c r="QBN15" s="1"/>
      <c r="QLI15" s="1"/>
      <c r="QLJ15" s="1"/>
      <c r="QVE15" s="1"/>
      <c r="QVF15" s="1"/>
      <c r="RFA15" s="1"/>
      <c r="RFB15" s="1"/>
      <c r="ROW15" s="1"/>
      <c r="ROX15" s="1"/>
      <c r="RYS15" s="1"/>
      <c r="RYT15" s="1"/>
      <c r="SIO15" s="1"/>
      <c r="SIP15" s="1"/>
      <c r="SSK15" s="1"/>
      <c r="SSL15" s="1"/>
      <c r="TCG15" s="1"/>
      <c r="TCH15" s="1"/>
      <c r="TMC15" s="1"/>
      <c r="TMD15" s="1"/>
      <c r="TVY15" s="1"/>
      <c r="TVZ15" s="1"/>
      <c r="UFU15" s="1"/>
      <c r="UFV15" s="1"/>
      <c r="UPQ15" s="1"/>
      <c r="UPR15" s="1"/>
      <c r="UZM15" s="1"/>
      <c r="UZN15" s="1"/>
      <c r="VJI15" s="1"/>
      <c r="VJJ15" s="1"/>
      <c r="VTE15" s="1"/>
      <c r="VTF15" s="1"/>
      <c r="WDA15" s="1"/>
      <c r="WDB15" s="1"/>
      <c r="WMW15" s="1"/>
      <c r="WMX15" s="1"/>
      <c r="WWS15" s="1"/>
      <c r="WWT15" s="1"/>
    </row>
    <row r="16" spans="1:806 1061:1830 2085:2854 3109:3878 4133:4902 5157:5926 6181:6950 7205:7974 8229:8998 9253:10022 10277:11046 11301:12070 12325:13094 13349:14118 14373:15142 15397:16166" s="222" customFormat="1" ht="45" hidden="1" customHeight="1" x14ac:dyDescent="0.3">
      <c r="A16" s="209">
        <v>6</v>
      </c>
      <c r="B16" s="210" t="s">
        <v>67</v>
      </c>
      <c r="C16" s="210" t="s">
        <v>24</v>
      </c>
      <c r="D16" s="42" t="s">
        <v>68</v>
      </c>
      <c r="E16" s="42" t="s">
        <v>69</v>
      </c>
      <c r="F16" s="42" t="s">
        <v>70</v>
      </c>
      <c r="G16" s="42" t="s">
        <v>71</v>
      </c>
      <c r="H16" s="72" t="s">
        <v>72</v>
      </c>
      <c r="I16" s="72" t="s">
        <v>72</v>
      </c>
      <c r="J16" s="72" t="s">
        <v>73</v>
      </c>
      <c r="K16" s="72" t="s">
        <v>73</v>
      </c>
      <c r="L16" s="211" t="s">
        <v>74</v>
      </c>
      <c r="M16" s="212" t="s">
        <v>75</v>
      </c>
      <c r="N16" s="210" t="s">
        <v>86</v>
      </c>
      <c r="O16" s="219" t="s">
        <v>80</v>
      </c>
      <c r="P16" s="214" t="str">
        <f t="shared" si="0"/>
        <v>53</v>
      </c>
      <c r="Q16" s="214">
        <v>530105</v>
      </c>
      <c r="R16" s="223" t="s">
        <v>85</v>
      </c>
      <c r="S16" s="216">
        <v>1701</v>
      </c>
      <c r="T16" s="217">
        <v>1</v>
      </c>
      <c r="U16" s="216">
        <v>0</v>
      </c>
      <c r="V16" s="216">
        <v>0</v>
      </c>
      <c r="W16" s="218">
        <v>500</v>
      </c>
      <c r="X16" s="49">
        <v>1</v>
      </c>
      <c r="Y16" s="220" t="s">
        <v>31</v>
      </c>
      <c r="Z16" s="221">
        <v>0</v>
      </c>
      <c r="AA16" s="221">
        <v>50</v>
      </c>
      <c r="AB16" s="221">
        <v>50</v>
      </c>
      <c r="AC16" s="221">
        <v>50</v>
      </c>
      <c r="AD16" s="221">
        <v>50</v>
      </c>
      <c r="AE16" s="221">
        <v>50</v>
      </c>
      <c r="AF16" s="221">
        <v>50</v>
      </c>
      <c r="AG16" s="221">
        <v>50</v>
      </c>
      <c r="AH16" s="221">
        <v>50</v>
      </c>
      <c r="AI16" s="221">
        <v>50</v>
      </c>
      <c r="AJ16" s="221">
        <v>50</v>
      </c>
      <c r="AK16" s="221">
        <v>0</v>
      </c>
      <c r="AL16" s="53">
        <f t="shared" si="1"/>
        <v>0</v>
      </c>
      <c r="AM16" s="1"/>
      <c r="AN16" s="1"/>
      <c r="AO16" s="1"/>
      <c r="AP16" s="1"/>
      <c r="AQ16" s="1"/>
      <c r="KG16" s="1"/>
      <c r="KH16" s="1"/>
      <c r="UC16" s="1"/>
      <c r="UD16" s="1"/>
      <c r="ADY16" s="1"/>
      <c r="ADZ16" s="1"/>
      <c r="ANU16" s="1"/>
      <c r="ANV16" s="1"/>
      <c r="AXQ16" s="1"/>
      <c r="AXR16" s="1"/>
      <c r="BHM16" s="1"/>
      <c r="BHN16" s="1"/>
      <c r="BRI16" s="1"/>
      <c r="BRJ16" s="1"/>
      <c r="CBE16" s="1"/>
      <c r="CBF16" s="1"/>
      <c r="CLA16" s="1"/>
      <c r="CLB16" s="1"/>
      <c r="CUW16" s="1"/>
      <c r="CUX16" s="1"/>
      <c r="DES16" s="1"/>
      <c r="DET16" s="1"/>
      <c r="DOO16" s="1"/>
      <c r="DOP16" s="1"/>
      <c r="DYK16" s="1"/>
      <c r="DYL16" s="1"/>
      <c r="EIG16" s="1"/>
      <c r="EIH16" s="1"/>
      <c r="ESC16" s="1"/>
      <c r="ESD16" s="1"/>
      <c r="FBY16" s="1"/>
      <c r="FBZ16" s="1"/>
      <c r="FLU16" s="1"/>
      <c r="FLV16" s="1"/>
      <c r="FVQ16" s="1"/>
      <c r="FVR16" s="1"/>
      <c r="GFM16" s="1"/>
      <c r="GFN16" s="1"/>
      <c r="GPI16" s="1"/>
      <c r="GPJ16" s="1"/>
      <c r="GZE16" s="1"/>
      <c r="GZF16" s="1"/>
      <c r="HJA16" s="1"/>
      <c r="HJB16" s="1"/>
      <c r="HSW16" s="1"/>
      <c r="HSX16" s="1"/>
      <c r="ICS16" s="1"/>
      <c r="ICT16" s="1"/>
      <c r="IMO16" s="1"/>
      <c r="IMP16" s="1"/>
      <c r="IWK16" s="1"/>
      <c r="IWL16" s="1"/>
      <c r="JGG16" s="1"/>
      <c r="JGH16" s="1"/>
      <c r="JQC16" s="1"/>
      <c r="JQD16" s="1"/>
      <c r="JZY16" s="1"/>
      <c r="JZZ16" s="1"/>
      <c r="KJU16" s="1"/>
      <c r="KJV16" s="1"/>
      <c r="KTQ16" s="1"/>
      <c r="KTR16" s="1"/>
      <c r="LDM16" s="1"/>
      <c r="LDN16" s="1"/>
      <c r="LNI16" s="1"/>
      <c r="LNJ16" s="1"/>
      <c r="LXE16" s="1"/>
      <c r="LXF16" s="1"/>
      <c r="MHA16" s="1"/>
      <c r="MHB16" s="1"/>
      <c r="MQW16" s="1"/>
      <c r="MQX16" s="1"/>
      <c r="NAS16" s="1"/>
      <c r="NAT16" s="1"/>
      <c r="NKO16" s="1"/>
      <c r="NKP16" s="1"/>
      <c r="NUK16" s="1"/>
      <c r="NUL16" s="1"/>
      <c r="OEG16" s="1"/>
      <c r="OEH16" s="1"/>
      <c r="OOC16" s="1"/>
      <c r="OOD16" s="1"/>
      <c r="OXY16" s="1"/>
      <c r="OXZ16" s="1"/>
      <c r="PHU16" s="1"/>
      <c r="PHV16" s="1"/>
      <c r="PRQ16" s="1"/>
      <c r="PRR16" s="1"/>
      <c r="QBM16" s="1"/>
      <c r="QBN16" s="1"/>
      <c r="QLI16" s="1"/>
      <c r="QLJ16" s="1"/>
      <c r="QVE16" s="1"/>
      <c r="QVF16" s="1"/>
      <c r="RFA16" s="1"/>
      <c r="RFB16" s="1"/>
      <c r="ROW16" s="1"/>
      <c r="ROX16" s="1"/>
      <c r="RYS16" s="1"/>
      <c r="RYT16" s="1"/>
      <c r="SIO16" s="1"/>
      <c r="SIP16" s="1"/>
      <c r="SSK16" s="1"/>
      <c r="SSL16" s="1"/>
      <c r="TCG16" s="1"/>
      <c r="TCH16" s="1"/>
      <c r="TMC16" s="1"/>
      <c r="TMD16" s="1"/>
      <c r="TVY16" s="1"/>
      <c r="TVZ16" s="1"/>
      <c r="UFU16" s="1"/>
      <c r="UFV16" s="1"/>
      <c r="UPQ16" s="1"/>
      <c r="UPR16" s="1"/>
      <c r="UZM16" s="1"/>
      <c r="UZN16" s="1"/>
      <c r="VJI16" s="1"/>
      <c r="VJJ16" s="1"/>
      <c r="VTE16" s="1"/>
      <c r="VTF16" s="1"/>
      <c r="WDA16" s="1"/>
      <c r="WDB16" s="1"/>
      <c r="WMW16" s="1"/>
      <c r="WMX16" s="1"/>
      <c r="WWS16" s="1"/>
      <c r="WWT16" s="1"/>
    </row>
    <row r="17" spans="1:806 1061:1830 2085:2854 3109:3878 4133:4902 5157:5926 6181:6950 7205:7974 8229:8998 9253:10022 10277:11046 11301:12070 12325:13094 13349:14118 14373:15142 15397:16166" s="222" customFormat="1" ht="45" hidden="1" customHeight="1" x14ac:dyDescent="0.3">
      <c r="A17" s="209">
        <v>7</v>
      </c>
      <c r="B17" s="210" t="s">
        <v>67</v>
      </c>
      <c r="C17" s="210" t="s">
        <v>24</v>
      </c>
      <c r="D17" s="42" t="s">
        <v>68</v>
      </c>
      <c r="E17" s="42" t="s">
        <v>69</v>
      </c>
      <c r="F17" s="42" t="s">
        <v>70</v>
      </c>
      <c r="G17" s="42" t="s">
        <v>71</v>
      </c>
      <c r="H17" s="72" t="s">
        <v>72</v>
      </c>
      <c r="I17" s="72" t="s">
        <v>72</v>
      </c>
      <c r="J17" s="72" t="s">
        <v>73</v>
      </c>
      <c r="K17" s="72" t="s">
        <v>73</v>
      </c>
      <c r="L17" s="211" t="s">
        <v>74</v>
      </c>
      <c r="M17" s="212" t="s">
        <v>75</v>
      </c>
      <c r="N17" s="210" t="s">
        <v>87</v>
      </c>
      <c r="O17" s="219" t="s">
        <v>80</v>
      </c>
      <c r="P17" s="214" t="str">
        <f t="shared" si="0"/>
        <v>53</v>
      </c>
      <c r="Q17" s="214">
        <v>530105</v>
      </c>
      <c r="R17" s="215" t="s">
        <v>85</v>
      </c>
      <c r="S17" s="225">
        <v>1701</v>
      </c>
      <c r="T17" s="226">
        <v>1</v>
      </c>
      <c r="U17" s="227">
        <v>0</v>
      </c>
      <c r="V17" s="227">
        <v>0</v>
      </c>
      <c r="W17" s="218">
        <v>400</v>
      </c>
      <c r="X17" s="49">
        <v>1</v>
      </c>
      <c r="Y17" s="220" t="s">
        <v>31</v>
      </c>
      <c r="Z17" s="224">
        <v>0</v>
      </c>
      <c r="AA17" s="221">
        <v>400</v>
      </c>
      <c r="AB17" s="224">
        <v>0</v>
      </c>
      <c r="AC17" s="224">
        <v>0</v>
      </c>
      <c r="AD17" s="224">
        <v>0</v>
      </c>
      <c r="AE17" s="224">
        <v>0</v>
      </c>
      <c r="AF17" s="224">
        <v>0</v>
      </c>
      <c r="AG17" s="224">
        <v>0</v>
      </c>
      <c r="AH17" s="221">
        <v>0</v>
      </c>
      <c r="AI17" s="221">
        <v>0</v>
      </c>
      <c r="AJ17" s="221">
        <v>0</v>
      </c>
      <c r="AK17" s="221">
        <v>0</v>
      </c>
      <c r="AL17" s="53">
        <f t="shared" si="1"/>
        <v>0</v>
      </c>
      <c r="AM17" s="1"/>
      <c r="AN17" s="1"/>
      <c r="AO17" s="1"/>
      <c r="AP17" s="1"/>
      <c r="AQ17" s="1"/>
      <c r="KG17" s="1"/>
      <c r="KH17" s="1"/>
      <c r="UC17" s="1"/>
      <c r="UD17" s="1"/>
      <c r="ADY17" s="1"/>
      <c r="ADZ17" s="1"/>
      <c r="ANU17" s="1"/>
      <c r="ANV17" s="1"/>
      <c r="AXQ17" s="1"/>
      <c r="AXR17" s="1"/>
      <c r="BHM17" s="1"/>
      <c r="BHN17" s="1"/>
      <c r="BRI17" s="1"/>
      <c r="BRJ17" s="1"/>
      <c r="CBE17" s="1"/>
      <c r="CBF17" s="1"/>
      <c r="CLA17" s="1"/>
      <c r="CLB17" s="1"/>
      <c r="CUW17" s="1"/>
      <c r="CUX17" s="1"/>
      <c r="DES17" s="1"/>
      <c r="DET17" s="1"/>
      <c r="DOO17" s="1"/>
      <c r="DOP17" s="1"/>
      <c r="DYK17" s="1"/>
      <c r="DYL17" s="1"/>
      <c r="EIG17" s="1"/>
      <c r="EIH17" s="1"/>
      <c r="ESC17" s="1"/>
      <c r="ESD17" s="1"/>
      <c r="FBY17" s="1"/>
      <c r="FBZ17" s="1"/>
      <c r="FLU17" s="1"/>
      <c r="FLV17" s="1"/>
      <c r="FVQ17" s="1"/>
      <c r="FVR17" s="1"/>
      <c r="GFM17" s="1"/>
      <c r="GFN17" s="1"/>
      <c r="GPI17" s="1"/>
      <c r="GPJ17" s="1"/>
      <c r="GZE17" s="1"/>
      <c r="GZF17" s="1"/>
      <c r="HJA17" s="1"/>
      <c r="HJB17" s="1"/>
      <c r="HSW17" s="1"/>
      <c r="HSX17" s="1"/>
      <c r="ICS17" s="1"/>
      <c r="ICT17" s="1"/>
      <c r="IMO17" s="1"/>
      <c r="IMP17" s="1"/>
      <c r="IWK17" s="1"/>
      <c r="IWL17" s="1"/>
      <c r="JGG17" s="1"/>
      <c r="JGH17" s="1"/>
      <c r="JQC17" s="1"/>
      <c r="JQD17" s="1"/>
      <c r="JZY17" s="1"/>
      <c r="JZZ17" s="1"/>
      <c r="KJU17" s="1"/>
      <c r="KJV17" s="1"/>
      <c r="KTQ17" s="1"/>
      <c r="KTR17" s="1"/>
      <c r="LDM17" s="1"/>
      <c r="LDN17" s="1"/>
      <c r="LNI17" s="1"/>
      <c r="LNJ17" s="1"/>
      <c r="LXE17" s="1"/>
      <c r="LXF17" s="1"/>
      <c r="MHA17" s="1"/>
      <c r="MHB17" s="1"/>
      <c r="MQW17" s="1"/>
      <c r="MQX17" s="1"/>
      <c r="NAS17" s="1"/>
      <c r="NAT17" s="1"/>
      <c r="NKO17" s="1"/>
      <c r="NKP17" s="1"/>
      <c r="NUK17" s="1"/>
      <c r="NUL17" s="1"/>
      <c r="OEG17" s="1"/>
      <c r="OEH17" s="1"/>
      <c r="OOC17" s="1"/>
      <c r="OOD17" s="1"/>
      <c r="OXY17" s="1"/>
      <c r="OXZ17" s="1"/>
      <c r="PHU17" s="1"/>
      <c r="PHV17" s="1"/>
      <c r="PRQ17" s="1"/>
      <c r="PRR17" s="1"/>
      <c r="QBM17" s="1"/>
      <c r="QBN17" s="1"/>
      <c r="QLI17" s="1"/>
      <c r="QLJ17" s="1"/>
      <c r="QVE17" s="1"/>
      <c r="QVF17" s="1"/>
      <c r="RFA17" s="1"/>
      <c r="RFB17" s="1"/>
      <c r="ROW17" s="1"/>
      <c r="ROX17" s="1"/>
      <c r="RYS17" s="1"/>
      <c r="RYT17" s="1"/>
      <c r="SIO17" s="1"/>
      <c r="SIP17" s="1"/>
      <c r="SSK17" s="1"/>
      <c r="SSL17" s="1"/>
      <c r="TCG17" s="1"/>
      <c r="TCH17" s="1"/>
      <c r="TMC17" s="1"/>
      <c r="TMD17" s="1"/>
      <c r="TVY17" s="1"/>
      <c r="TVZ17" s="1"/>
      <c r="UFU17" s="1"/>
      <c r="UFV17" s="1"/>
      <c r="UPQ17" s="1"/>
      <c r="UPR17" s="1"/>
      <c r="UZM17" s="1"/>
      <c r="UZN17" s="1"/>
      <c r="VJI17" s="1"/>
      <c r="VJJ17" s="1"/>
      <c r="VTE17" s="1"/>
      <c r="VTF17" s="1"/>
      <c r="WDA17" s="1"/>
      <c r="WDB17" s="1"/>
      <c r="WMW17" s="1"/>
      <c r="WMX17" s="1"/>
      <c r="WWS17" s="1"/>
      <c r="WWT17" s="1"/>
    </row>
    <row r="18" spans="1:806 1061:1830 2085:2854 3109:3878 4133:4902 5157:5926 6181:6950 7205:7974 8229:8998 9253:10022 10277:11046 11301:12070 12325:13094 13349:14118 14373:15142 15397:16166" s="222" customFormat="1" ht="60" hidden="1" customHeight="1" x14ac:dyDescent="0.3">
      <c r="A18" s="209">
        <v>8</v>
      </c>
      <c r="B18" s="210" t="s">
        <v>67</v>
      </c>
      <c r="C18" s="210" t="s">
        <v>24</v>
      </c>
      <c r="D18" s="42" t="s">
        <v>68</v>
      </c>
      <c r="E18" s="42" t="s">
        <v>69</v>
      </c>
      <c r="F18" s="42" t="s">
        <v>70</v>
      </c>
      <c r="G18" s="42" t="s">
        <v>71</v>
      </c>
      <c r="H18" s="72" t="s">
        <v>88</v>
      </c>
      <c r="I18" s="72" t="s">
        <v>462</v>
      </c>
      <c r="J18" s="72" t="s">
        <v>73</v>
      </c>
      <c r="K18" s="72" t="s">
        <v>73</v>
      </c>
      <c r="L18" s="211" t="s">
        <v>74</v>
      </c>
      <c r="M18" s="212" t="s">
        <v>75</v>
      </c>
      <c r="N18" s="210" t="s">
        <v>89</v>
      </c>
      <c r="O18" s="219" t="s">
        <v>90</v>
      </c>
      <c r="P18" s="214" t="str">
        <f t="shared" si="0"/>
        <v>53</v>
      </c>
      <c r="Q18" s="214">
        <v>530208</v>
      </c>
      <c r="R18" s="215" t="s">
        <v>91</v>
      </c>
      <c r="S18" s="232">
        <v>1701</v>
      </c>
      <c r="T18" s="233">
        <v>1</v>
      </c>
      <c r="U18" s="234">
        <v>0</v>
      </c>
      <c r="V18" s="234">
        <v>0</v>
      </c>
      <c r="W18" s="218">
        <f>23391-2599</f>
        <v>20792</v>
      </c>
      <c r="X18" s="49">
        <v>1</v>
      </c>
      <c r="Y18" s="220" t="s">
        <v>31</v>
      </c>
      <c r="Z18" s="224">
        <v>5198</v>
      </c>
      <c r="AA18" s="221">
        <v>2599</v>
      </c>
      <c r="AB18" s="221">
        <v>2599</v>
      </c>
      <c r="AC18" s="221">
        <v>2599</v>
      </c>
      <c r="AD18" s="221">
        <v>2599</v>
      </c>
      <c r="AE18" s="221">
        <v>2599</v>
      </c>
      <c r="AF18" s="221">
        <v>2599</v>
      </c>
      <c r="AG18" s="224">
        <v>0</v>
      </c>
      <c r="AH18" s="221">
        <v>0</v>
      </c>
      <c r="AI18" s="221">
        <v>0</v>
      </c>
      <c r="AJ18" s="221">
        <v>0</v>
      </c>
      <c r="AK18" s="221">
        <v>0</v>
      </c>
      <c r="AL18" s="53">
        <f t="shared" si="1"/>
        <v>0</v>
      </c>
      <c r="AM18" s="1"/>
      <c r="AN18" s="1"/>
      <c r="AO18" s="1"/>
      <c r="AP18" s="1"/>
      <c r="AQ18" s="1"/>
      <c r="KG18" s="1"/>
      <c r="KH18" s="1"/>
      <c r="UC18" s="1"/>
      <c r="UD18" s="1"/>
      <c r="ADY18" s="1"/>
      <c r="ADZ18" s="1"/>
      <c r="ANU18" s="1"/>
      <c r="ANV18" s="1"/>
      <c r="AXQ18" s="1"/>
      <c r="AXR18" s="1"/>
      <c r="BHM18" s="1"/>
      <c r="BHN18" s="1"/>
      <c r="BRI18" s="1"/>
      <c r="BRJ18" s="1"/>
      <c r="CBE18" s="1"/>
      <c r="CBF18" s="1"/>
      <c r="CLA18" s="1"/>
      <c r="CLB18" s="1"/>
      <c r="CUW18" s="1"/>
      <c r="CUX18" s="1"/>
      <c r="DES18" s="1"/>
      <c r="DET18" s="1"/>
      <c r="DOO18" s="1"/>
      <c r="DOP18" s="1"/>
      <c r="DYK18" s="1"/>
      <c r="DYL18" s="1"/>
      <c r="EIG18" s="1"/>
      <c r="EIH18" s="1"/>
      <c r="ESC18" s="1"/>
      <c r="ESD18" s="1"/>
      <c r="FBY18" s="1"/>
      <c r="FBZ18" s="1"/>
      <c r="FLU18" s="1"/>
      <c r="FLV18" s="1"/>
      <c r="FVQ18" s="1"/>
      <c r="FVR18" s="1"/>
      <c r="GFM18" s="1"/>
      <c r="GFN18" s="1"/>
      <c r="GPI18" s="1"/>
      <c r="GPJ18" s="1"/>
      <c r="GZE18" s="1"/>
      <c r="GZF18" s="1"/>
      <c r="HJA18" s="1"/>
      <c r="HJB18" s="1"/>
      <c r="HSW18" s="1"/>
      <c r="HSX18" s="1"/>
      <c r="ICS18" s="1"/>
      <c r="ICT18" s="1"/>
      <c r="IMO18" s="1"/>
      <c r="IMP18" s="1"/>
      <c r="IWK18" s="1"/>
      <c r="IWL18" s="1"/>
      <c r="JGG18" s="1"/>
      <c r="JGH18" s="1"/>
      <c r="JQC18" s="1"/>
      <c r="JQD18" s="1"/>
      <c r="JZY18" s="1"/>
      <c r="JZZ18" s="1"/>
      <c r="KJU18" s="1"/>
      <c r="KJV18" s="1"/>
      <c r="KTQ18" s="1"/>
      <c r="KTR18" s="1"/>
      <c r="LDM18" s="1"/>
      <c r="LDN18" s="1"/>
      <c r="LNI18" s="1"/>
      <c r="LNJ18" s="1"/>
      <c r="LXE18" s="1"/>
      <c r="LXF18" s="1"/>
      <c r="MHA18" s="1"/>
      <c r="MHB18" s="1"/>
      <c r="MQW18" s="1"/>
      <c r="MQX18" s="1"/>
      <c r="NAS18" s="1"/>
      <c r="NAT18" s="1"/>
      <c r="NKO18" s="1"/>
      <c r="NKP18" s="1"/>
      <c r="NUK18" s="1"/>
      <c r="NUL18" s="1"/>
      <c r="OEG18" s="1"/>
      <c r="OEH18" s="1"/>
      <c r="OOC18" s="1"/>
      <c r="OOD18" s="1"/>
      <c r="OXY18" s="1"/>
      <c r="OXZ18" s="1"/>
      <c r="PHU18" s="1"/>
      <c r="PHV18" s="1"/>
      <c r="PRQ18" s="1"/>
      <c r="PRR18" s="1"/>
      <c r="QBM18" s="1"/>
      <c r="QBN18" s="1"/>
      <c r="QLI18" s="1"/>
      <c r="QLJ18" s="1"/>
      <c r="QVE18" s="1"/>
      <c r="QVF18" s="1"/>
      <c r="RFA18" s="1"/>
      <c r="RFB18" s="1"/>
      <c r="ROW18" s="1"/>
      <c r="ROX18" s="1"/>
      <c r="RYS18" s="1"/>
      <c r="RYT18" s="1"/>
      <c r="SIO18" s="1"/>
      <c r="SIP18" s="1"/>
      <c r="SSK18" s="1"/>
      <c r="SSL18" s="1"/>
      <c r="TCG18" s="1"/>
      <c r="TCH18" s="1"/>
      <c r="TMC18" s="1"/>
      <c r="TMD18" s="1"/>
      <c r="TVY18" s="1"/>
      <c r="TVZ18" s="1"/>
      <c r="UFU18" s="1"/>
      <c r="UFV18" s="1"/>
      <c r="UPQ18" s="1"/>
      <c r="UPR18" s="1"/>
      <c r="UZM18" s="1"/>
      <c r="UZN18" s="1"/>
      <c r="VJI18" s="1"/>
      <c r="VJJ18" s="1"/>
      <c r="VTE18" s="1"/>
      <c r="VTF18" s="1"/>
      <c r="WDA18" s="1"/>
      <c r="WDB18" s="1"/>
      <c r="WMW18" s="1"/>
      <c r="WMX18" s="1"/>
      <c r="WWS18" s="1"/>
      <c r="WWT18" s="1"/>
    </row>
    <row r="19" spans="1:806 1061:1830 2085:2854 3109:3878 4133:4902 5157:5926 6181:6950 7205:7974 8229:8998 9253:10022 10277:11046 11301:12070 12325:13094 13349:14118 14373:15142 15397:16166" s="258" customFormat="1" ht="63.6" hidden="1" customHeight="1" x14ac:dyDescent="0.3">
      <c r="A19" s="245">
        <v>9</v>
      </c>
      <c r="B19" s="72" t="s">
        <v>67</v>
      </c>
      <c r="C19" s="72" t="s">
        <v>24</v>
      </c>
      <c r="D19" s="42" t="s">
        <v>68</v>
      </c>
      <c r="E19" s="42" t="s">
        <v>69</v>
      </c>
      <c r="F19" s="42" t="s">
        <v>70</v>
      </c>
      <c r="G19" s="42" t="s">
        <v>71</v>
      </c>
      <c r="H19" s="246" t="s">
        <v>72</v>
      </c>
      <c r="I19" s="246" t="s">
        <v>72</v>
      </c>
      <c r="J19" s="246" t="s">
        <v>73</v>
      </c>
      <c r="K19" s="246" t="s">
        <v>73</v>
      </c>
      <c r="L19" s="247" t="s">
        <v>74</v>
      </c>
      <c r="M19" s="248" t="s">
        <v>75</v>
      </c>
      <c r="N19" s="246" t="s">
        <v>92</v>
      </c>
      <c r="O19" s="249" t="s">
        <v>80</v>
      </c>
      <c r="P19" s="250" t="str">
        <f t="shared" si="0"/>
        <v>53</v>
      </c>
      <c r="Q19" s="250">
        <v>530208</v>
      </c>
      <c r="R19" s="251" t="s">
        <v>91</v>
      </c>
      <c r="S19" s="324">
        <v>1701</v>
      </c>
      <c r="T19" s="325">
        <v>1</v>
      </c>
      <c r="U19" s="326">
        <v>0</v>
      </c>
      <c r="V19" s="326">
        <v>0</v>
      </c>
      <c r="W19" s="255">
        <v>22854.48</v>
      </c>
      <c r="X19" s="49">
        <v>1</v>
      </c>
      <c r="Y19" s="256" t="s">
        <v>66</v>
      </c>
      <c r="Z19" s="257">
        <v>0</v>
      </c>
      <c r="AA19" s="263">
        <v>0</v>
      </c>
      <c r="AB19" s="257">
        <v>0</v>
      </c>
      <c r="AC19" s="257">
        <v>0</v>
      </c>
      <c r="AD19" s="257">
        <v>0</v>
      </c>
      <c r="AE19" s="257">
        <v>0</v>
      </c>
      <c r="AF19" s="257">
        <f t="shared" ref="AF19:AK19" si="2">+$W$19/6</f>
        <v>3809.08</v>
      </c>
      <c r="AG19" s="257">
        <f t="shared" si="2"/>
        <v>3809.08</v>
      </c>
      <c r="AH19" s="257">
        <f t="shared" si="2"/>
        <v>3809.08</v>
      </c>
      <c r="AI19" s="257">
        <f t="shared" si="2"/>
        <v>3809.08</v>
      </c>
      <c r="AJ19" s="257">
        <f t="shared" si="2"/>
        <v>3809.08</v>
      </c>
      <c r="AK19" s="257">
        <f t="shared" si="2"/>
        <v>3809.08</v>
      </c>
      <c r="AL19" s="53">
        <f t="shared" si="1"/>
        <v>0</v>
      </c>
      <c r="AM19" s="1"/>
      <c r="AN19" s="1"/>
      <c r="AO19" s="1"/>
      <c r="AP19" s="1"/>
      <c r="AQ19" s="1"/>
      <c r="KG19" s="1"/>
      <c r="KH19" s="1"/>
      <c r="UC19" s="1"/>
      <c r="UD19" s="1"/>
      <c r="ADY19" s="1"/>
      <c r="ADZ19" s="1"/>
      <c r="ANU19" s="1"/>
      <c r="ANV19" s="1"/>
      <c r="AXQ19" s="1"/>
      <c r="AXR19" s="1"/>
      <c r="BHM19" s="1"/>
      <c r="BHN19" s="1"/>
      <c r="BRI19" s="1"/>
      <c r="BRJ19" s="1"/>
      <c r="CBE19" s="1"/>
      <c r="CBF19" s="1"/>
      <c r="CLA19" s="1"/>
      <c r="CLB19" s="1"/>
      <c r="CUW19" s="1"/>
      <c r="CUX19" s="1"/>
      <c r="DES19" s="1"/>
      <c r="DET19" s="1"/>
      <c r="DOO19" s="1"/>
      <c r="DOP19" s="1"/>
      <c r="DYK19" s="1"/>
      <c r="DYL19" s="1"/>
      <c r="EIG19" s="1"/>
      <c r="EIH19" s="1"/>
      <c r="ESC19" s="1"/>
      <c r="ESD19" s="1"/>
      <c r="FBY19" s="1"/>
      <c r="FBZ19" s="1"/>
      <c r="FLU19" s="1"/>
      <c r="FLV19" s="1"/>
      <c r="FVQ19" s="1"/>
      <c r="FVR19" s="1"/>
      <c r="GFM19" s="1"/>
      <c r="GFN19" s="1"/>
      <c r="GPI19" s="1"/>
      <c r="GPJ19" s="1"/>
      <c r="GZE19" s="1"/>
      <c r="GZF19" s="1"/>
      <c r="HJA19" s="1"/>
      <c r="HJB19" s="1"/>
      <c r="HSW19" s="1"/>
      <c r="HSX19" s="1"/>
      <c r="ICS19" s="1"/>
      <c r="ICT19" s="1"/>
      <c r="IMO19" s="1"/>
      <c r="IMP19" s="1"/>
      <c r="IWK19" s="1"/>
      <c r="IWL19" s="1"/>
      <c r="JGG19" s="1"/>
      <c r="JGH19" s="1"/>
      <c r="JQC19" s="1"/>
      <c r="JQD19" s="1"/>
      <c r="JZY19" s="1"/>
      <c r="JZZ19" s="1"/>
      <c r="KJU19" s="1"/>
      <c r="KJV19" s="1"/>
      <c r="KTQ19" s="1"/>
      <c r="KTR19" s="1"/>
      <c r="LDM19" s="1"/>
      <c r="LDN19" s="1"/>
      <c r="LNI19" s="1"/>
      <c r="LNJ19" s="1"/>
      <c r="LXE19" s="1"/>
      <c r="LXF19" s="1"/>
      <c r="MHA19" s="1"/>
      <c r="MHB19" s="1"/>
      <c r="MQW19" s="1"/>
      <c r="MQX19" s="1"/>
      <c r="NAS19" s="1"/>
      <c r="NAT19" s="1"/>
      <c r="NKO19" s="1"/>
      <c r="NKP19" s="1"/>
      <c r="NUK19" s="1"/>
      <c r="NUL19" s="1"/>
      <c r="OEG19" s="1"/>
      <c r="OEH19" s="1"/>
      <c r="OOC19" s="1"/>
      <c r="OOD19" s="1"/>
      <c r="OXY19" s="1"/>
      <c r="OXZ19" s="1"/>
      <c r="PHU19" s="1"/>
      <c r="PHV19" s="1"/>
      <c r="PRQ19" s="1"/>
      <c r="PRR19" s="1"/>
      <c r="QBM19" s="1"/>
      <c r="QBN19" s="1"/>
      <c r="QLI19" s="1"/>
      <c r="QLJ19" s="1"/>
      <c r="QVE19" s="1"/>
      <c r="QVF19" s="1"/>
      <c r="RFA19" s="1"/>
      <c r="RFB19" s="1"/>
      <c r="ROW19" s="1"/>
      <c r="ROX19" s="1"/>
      <c r="RYS19" s="1"/>
      <c r="RYT19" s="1"/>
      <c r="SIO19" s="1"/>
      <c r="SIP19" s="1"/>
      <c r="SSK19" s="1"/>
      <c r="SSL19" s="1"/>
      <c r="TCG19" s="1"/>
      <c r="TCH19" s="1"/>
      <c r="TMC19" s="1"/>
      <c r="TMD19" s="1"/>
      <c r="TVY19" s="1"/>
      <c r="TVZ19" s="1"/>
      <c r="UFU19" s="1"/>
      <c r="UFV19" s="1"/>
      <c r="UPQ19" s="1"/>
      <c r="UPR19" s="1"/>
      <c r="UZM19" s="1"/>
      <c r="UZN19" s="1"/>
      <c r="VJI19" s="1"/>
      <c r="VJJ19" s="1"/>
      <c r="VTE19" s="1"/>
      <c r="VTF19" s="1"/>
      <c r="WDA19" s="1"/>
      <c r="WDB19" s="1"/>
      <c r="WMW19" s="1"/>
      <c r="WMX19" s="1"/>
      <c r="WWS19" s="1"/>
      <c r="WWT19" s="1"/>
    </row>
    <row r="20" spans="1:806 1061:1830 2085:2854 3109:3878 4133:4902 5157:5926 6181:6950 7205:7974 8229:8998 9253:10022 10277:11046 11301:12070 12325:13094 13349:14118 14373:15142 15397:16166" s="222" customFormat="1" ht="45" hidden="1" customHeight="1" x14ac:dyDescent="0.3">
      <c r="A20" s="209">
        <v>10</v>
      </c>
      <c r="B20" s="72" t="s">
        <v>67</v>
      </c>
      <c r="C20" s="72" t="s">
        <v>24</v>
      </c>
      <c r="D20" s="42" t="s">
        <v>68</v>
      </c>
      <c r="E20" s="42" t="s">
        <v>69</v>
      </c>
      <c r="F20" s="42" t="s">
        <v>70</v>
      </c>
      <c r="G20" s="42" t="s">
        <v>71</v>
      </c>
      <c r="H20" s="210" t="s">
        <v>88</v>
      </c>
      <c r="I20" s="210" t="s">
        <v>462</v>
      </c>
      <c r="J20" s="210" t="s">
        <v>73</v>
      </c>
      <c r="K20" s="210" t="s">
        <v>73</v>
      </c>
      <c r="L20" s="211" t="s">
        <v>74</v>
      </c>
      <c r="M20" s="212" t="s">
        <v>75</v>
      </c>
      <c r="N20" s="210" t="s">
        <v>93</v>
      </c>
      <c r="O20" s="219" t="s">
        <v>90</v>
      </c>
      <c r="P20" s="214" t="str">
        <f t="shared" si="0"/>
        <v>53</v>
      </c>
      <c r="Q20" s="214">
        <v>530209</v>
      </c>
      <c r="R20" s="215" t="s">
        <v>94</v>
      </c>
      <c r="S20" s="225">
        <v>1701</v>
      </c>
      <c r="T20" s="226">
        <v>1</v>
      </c>
      <c r="U20" s="227">
        <v>0</v>
      </c>
      <c r="V20" s="227">
        <v>0</v>
      </c>
      <c r="W20" s="218">
        <f>24768+2596.65</f>
        <v>27364.65</v>
      </c>
      <c r="X20" s="49">
        <v>1</v>
      </c>
      <c r="Y20" s="220" t="s">
        <v>31</v>
      </c>
      <c r="Z20" s="224">
        <v>4660.6499999999996</v>
      </c>
      <c r="AA20" s="221">
        <v>2064</v>
      </c>
      <c r="AB20" s="221">
        <v>2064</v>
      </c>
      <c r="AC20" s="221">
        <v>2064</v>
      </c>
      <c r="AD20" s="221">
        <v>2064</v>
      </c>
      <c r="AE20" s="221">
        <v>2064</v>
      </c>
      <c r="AF20" s="221">
        <v>2064</v>
      </c>
      <c r="AG20" s="221">
        <v>2064</v>
      </c>
      <c r="AH20" s="221">
        <v>2064</v>
      </c>
      <c r="AI20" s="221">
        <v>2064</v>
      </c>
      <c r="AJ20" s="221">
        <v>2064</v>
      </c>
      <c r="AK20" s="221">
        <v>2064</v>
      </c>
      <c r="AL20" s="53">
        <f t="shared" si="1"/>
        <v>0</v>
      </c>
      <c r="AM20" s="1"/>
      <c r="AN20" s="1"/>
      <c r="AO20" s="1"/>
      <c r="AP20" s="1"/>
      <c r="AQ20" s="1"/>
      <c r="KG20" s="1"/>
      <c r="KH20" s="1"/>
      <c r="UC20" s="1"/>
      <c r="UD20" s="1"/>
      <c r="ADY20" s="1"/>
      <c r="ADZ20" s="1"/>
      <c r="ANU20" s="1"/>
      <c r="ANV20" s="1"/>
      <c r="AXQ20" s="1"/>
      <c r="AXR20" s="1"/>
      <c r="BHM20" s="1"/>
      <c r="BHN20" s="1"/>
      <c r="BRI20" s="1"/>
      <c r="BRJ20" s="1"/>
      <c r="CBE20" s="1"/>
      <c r="CBF20" s="1"/>
      <c r="CLA20" s="1"/>
      <c r="CLB20" s="1"/>
      <c r="CUW20" s="1"/>
      <c r="CUX20" s="1"/>
      <c r="DES20" s="1"/>
      <c r="DET20" s="1"/>
      <c r="DOO20" s="1"/>
      <c r="DOP20" s="1"/>
      <c r="DYK20" s="1"/>
      <c r="DYL20" s="1"/>
      <c r="EIG20" s="1"/>
      <c r="EIH20" s="1"/>
      <c r="ESC20" s="1"/>
      <c r="ESD20" s="1"/>
      <c r="FBY20" s="1"/>
      <c r="FBZ20" s="1"/>
      <c r="FLU20" s="1"/>
      <c r="FLV20" s="1"/>
      <c r="FVQ20" s="1"/>
      <c r="FVR20" s="1"/>
      <c r="GFM20" s="1"/>
      <c r="GFN20" s="1"/>
      <c r="GPI20" s="1"/>
      <c r="GPJ20" s="1"/>
      <c r="GZE20" s="1"/>
      <c r="GZF20" s="1"/>
      <c r="HJA20" s="1"/>
      <c r="HJB20" s="1"/>
      <c r="HSW20" s="1"/>
      <c r="HSX20" s="1"/>
      <c r="ICS20" s="1"/>
      <c r="ICT20" s="1"/>
      <c r="IMO20" s="1"/>
      <c r="IMP20" s="1"/>
      <c r="IWK20" s="1"/>
      <c r="IWL20" s="1"/>
      <c r="JGG20" s="1"/>
      <c r="JGH20" s="1"/>
      <c r="JQC20" s="1"/>
      <c r="JQD20" s="1"/>
      <c r="JZY20" s="1"/>
      <c r="JZZ20" s="1"/>
      <c r="KJU20" s="1"/>
      <c r="KJV20" s="1"/>
      <c r="KTQ20" s="1"/>
      <c r="KTR20" s="1"/>
      <c r="LDM20" s="1"/>
      <c r="LDN20" s="1"/>
      <c r="LNI20" s="1"/>
      <c r="LNJ20" s="1"/>
      <c r="LXE20" s="1"/>
      <c r="LXF20" s="1"/>
      <c r="MHA20" s="1"/>
      <c r="MHB20" s="1"/>
      <c r="MQW20" s="1"/>
      <c r="MQX20" s="1"/>
      <c r="NAS20" s="1"/>
      <c r="NAT20" s="1"/>
      <c r="NKO20" s="1"/>
      <c r="NKP20" s="1"/>
      <c r="NUK20" s="1"/>
      <c r="NUL20" s="1"/>
      <c r="OEG20" s="1"/>
      <c r="OEH20" s="1"/>
      <c r="OOC20" s="1"/>
      <c r="OOD20" s="1"/>
      <c r="OXY20" s="1"/>
      <c r="OXZ20" s="1"/>
      <c r="PHU20" s="1"/>
      <c r="PHV20" s="1"/>
      <c r="PRQ20" s="1"/>
      <c r="PRR20" s="1"/>
      <c r="QBM20" s="1"/>
      <c r="QBN20" s="1"/>
      <c r="QLI20" s="1"/>
      <c r="QLJ20" s="1"/>
      <c r="QVE20" s="1"/>
      <c r="QVF20" s="1"/>
      <c r="RFA20" s="1"/>
      <c r="RFB20" s="1"/>
      <c r="ROW20" s="1"/>
      <c r="ROX20" s="1"/>
      <c r="RYS20" s="1"/>
      <c r="RYT20" s="1"/>
      <c r="SIO20" s="1"/>
      <c r="SIP20" s="1"/>
      <c r="SSK20" s="1"/>
      <c r="SSL20" s="1"/>
      <c r="TCG20" s="1"/>
      <c r="TCH20" s="1"/>
      <c r="TMC20" s="1"/>
      <c r="TMD20" s="1"/>
      <c r="TVY20" s="1"/>
      <c r="TVZ20" s="1"/>
      <c r="UFU20" s="1"/>
      <c r="UFV20" s="1"/>
      <c r="UPQ20" s="1"/>
      <c r="UPR20" s="1"/>
      <c r="UZM20" s="1"/>
      <c r="UZN20" s="1"/>
      <c r="VJI20" s="1"/>
      <c r="VJJ20" s="1"/>
      <c r="VTE20" s="1"/>
      <c r="VTF20" s="1"/>
      <c r="WDA20" s="1"/>
      <c r="WDB20" s="1"/>
      <c r="WMW20" s="1"/>
      <c r="WMX20" s="1"/>
      <c r="WWS20" s="1"/>
      <c r="WWT20" s="1"/>
    </row>
    <row r="21" spans="1:806 1061:1830 2085:2854 3109:3878 4133:4902 5157:5926 6181:6950 7205:7974 8229:8998 9253:10022 10277:11046 11301:12070 12325:13094 13349:14118 14373:15142 15397:16166" s="258" customFormat="1" ht="45" hidden="1" customHeight="1" x14ac:dyDescent="0.3">
      <c r="A21" s="245">
        <v>11</v>
      </c>
      <c r="B21" s="72" t="s">
        <v>67</v>
      </c>
      <c r="C21" s="72" t="s">
        <v>24</v>
      </c>
      <c r="D21" s="42" t="s">
        <v>68</v>
      </c>
      <c r="E21" s="42" t="s">
        <v>69</v>
      </c>
      <c r="F21" s="42" t="s">
        <v>70</v>
      </c>
      <c r="G21" s="42" t="s">
        <v>71</v>
      </c>
      <c r="H21" s="246" t="s">
        <v>72</v>
      </c>
      <c r="I21" s="246" t="s">
        <v>72</v>
      </c>
      <c r="J21" s="246" t="s">
        <v>73</v>
      </c>
      <c r="K21" s="246" t="s">
        <v>73</v>
      </c>
      <c r="L21" s="247" t="s">
        <v>74</v>
      </c>
      <c r="M21" s="248" t="s">
        <v>75</v>
      </c>
      <c r="N21" s="246" t="s">
        <v>93</v>
      </c>
      <c r="O21" s="249" t="s">
        <v>80</v>
      </c>
      <c r="P21" s="250" t="str">
        <f t="shared" si="0"/>
        <v>53</v>
      </c>
      <c r="Q21" s="250">
        <v>530209</v>
      </c>
      <c r="R21" s="251" t="s">
        <v>94</v>
      </c>
      <c r="S21" s="252">
        <v>1701</v>
      </c>
      <c r="T21" s="253">
        <v>1</v>
      </c>
      <c r="U21" s="254">
        <v>0</v>
      </c>
      <c r="V21" s="254">
        <v>0</v>
      </c>
      <c r="W21" s="255">
        <v>1</v>
      </c>
      <c r="X21" s="49">
        <v>1</v>
      </c>
      <c r="Y21" s="256" t="s">
        <v>66</v>
      </c>
      <c r="Z21" s="257">
        <v>0</v>
      </c>
      <c r="AA21" s="263">
        <v>0</v>
      </c>
      <c r="AB21" s="257">
        <v>0</v>
      </c>
      <c r="AC21" s="257">
        <v>0</v>
      </c>
      <c r="AD21" s="257">
        <v>0</v>
      </c>
      <c r="AE21" s="257">
        <v>0</v>
      </c>
      <c r="AF21" s="257">
        <v>0</v>
      </c>
      <c r="AG21" s="257">
        <v>0</v>
      </c>
      <c r="AH21" s="263">
        <v>0</v>
      </c>
      <c r="AI21" s="263">
        <v>0</v>
      </c>
      <c r="AJ21" s="263">
        <v>0</v>
      </c>
      <c r="AK21" s="263">
        <v>1</v>
      </c>
      <c r="AL21" s="53">
        <f t="shared" si="1"/>
        <v>0</v>
      </c>
      <c r="AM21" s="1"/>
      <c r="AN21" s="1"/>
      <c r="AO21" s="1"/>
      <c r="AP21" s="1"/>
      <c r="AQ21" s="1"/>
      <c r="KG21" s="1"/>
      <c r="KH21" s="1"/>
      <c r="UC21" s="1"/>
      <c r="UD21" s="1"/>
      <c r="ADY21" s="1"/>
      <c r="ADZ21" s="1"/>
      <c r="ANU21" s="1"/>
      <c r="ANV21" s="1"/>
      <c r="AXQ21" s="1"/>
      <c r="AXR21" s="1"/>
      <c r="BHM21" s="1"/>
      <c r="BHN21" s="1"/>
      <c r="BRI21" s="1"/>
      <c r="BRJ21" s="1"/>
      <c r="CBE21" s="1"/>
      <c r="CBF21" s="1"/>
      <c r="CLA21" s="1"/>
      <c r="CLB21" s="1"/>
      <c r="CUW21" s="1"/>
      <c r="CUX21" s="1"/>
      <c r="DES21" s="1"/>
      <c r="DET21" s="1"/>
      <c r="DOO21" s="1"/>
      <c r="DOP21" s="1"/>
      <c r="DYK21" s="1"/>
      <c r="DYL21" s="1"/>
      <c r="EIG21" s="1"/>
      <c r="EIH21" s="1"/>
      <c r="ESC21" s="1"/>
      <c r="ESD21" s="1"/>
      <c r="FBY21" s="1"/>
      <c r="FBZ21" s="1"/>
      <c r="FLU21" s="1"/>
      <c r="FLV21" s="1"/>
      <c r="FVQ21" s="1"/>
      <c r="FVR21" s="1"/>
      <c r="GFM21" s="1"/>
      <c r="GFN21" s="1"/>
      <c r="GPI21" s="1"/>
      <c r="GPJ21" s="1"/>
      <c r="GZE21" s="1"/>
      <c r="GZF21" s="1"/>
      <c r="HJA21" s="1"/>
      <c r="HJB21" s="1"/>
      <c r="HSW21" s="1"/>
      <c r="HSX21" s="1"/>
      <c r="ICS21" s="1"/>
      <c r="ICT21" s="1"/>
      <c r="IMO21" s="1"/>
      <c r="IMP21" s="1"/>
      <c r="IWK21" s="1"/>
      <c r="IWL21" s="1"/>
      <c r="JGG21" s="1"/>
      <c r="JGH21" s="1"/>
      <c r="JQC21" s="1"/>
      <c r="JQD21" s="1"/>
      <c r="JZY21" s="1"/>
      <c r="JZZ21" s="1"/>
      <c r="KJU21" s="1"/>
      <c r="KJV21" s="1"/>
      <c r="KTQ21" s="1"/>
      <c r="KTR21" s="1"/>
      <c r="LDM21" s="1"/>
      <c r="LDN21" s="1"/>
      <c r="LNI21" s="1"/>
      <c r="LNJ21" s="1"/>
      <c r="LXE21" s="1"/>
      <c r="LXF21" s="1"/>
      <c r="MHA21" s="1"/>
      <c r="MHB21" s="1"/>
      <c r="MQW21" s="1"/>
      <c r="MQX21" s="1"/>
      <c r="NAS21" s="1"/>
      <c r="NAT21" s="1"/>
      <c r="NKO21" s="1"/>
      <c r="NKP21" s="1"/>
      <c r="NUK21" s="1"/>
      <c r="NUL21" s="1"/>
      <c r="OEG21" s="1"/>
      <c r="OEH21" s="1"/>
      <c r="OOC21" s="1"/>
      <c r="OOD21" s="1"/>
      <c r="OXY21" s="1"/>
      <c r="OXZ21" s="1"/>
      <c r="PHU21" s="1"/>
      <c r="PHV21" s="1"/>
      <c r="PRQ21" s="1"/>
      <c r="PRR21" s="1"/>
      <c r="QBM21" s="1"/>
      <c r="QBN21" s="1"/>
      <c r="QLI21" s="1"/>
      <c r="QLJ21" s="1"/>
      <c r="QVE21" s="1"/>
      <c r="QVF21" s="1"/>
      <c r="RFA21" s="1"/>
      <c r="RFB21" s="1"/>
      <c r="ROW21" s="1"/>
      <c r="ROX21" s="1"/>
      <c r="RYS21" s="1"/>
      <c r="RYT21" s="1"/>
      <c r="SIO21" s="1"/>
      <c r="SIP21" s="1"/>
      <c r="SSK21" s="1"/>
      <c r="SSL21" s="1"/>
      <c r="TCG21" s="1"/>
      <c r="TCH21" s="1"/>
      <c r="TMC21" s="1"/>
      <c r="TMD21" s="1"/>
      <c r="TVY21" s="1"/>
      <c r="TVZ21" s="1"/>
      <c r="UFU21" s="1"/>
      <c r="UFV21" s="1"/>
      <c r="UPQ21" s="1"/>
      <c r="UPR21" s="1"/>
      <c r="UZM21" s="1"/>
      <c r="UZN21" s="1"/>
      <c r="VJI21" s="1"/>
      <c r="VJJ21" s="1"/>
      <c r="VTE21" s="1"/>
      <c r="VTF21" s="1"/>
      <c r="WDA21" s="1"/>
      <c r="WDB21" s="1"/>
      <c r="WMW21" s="1"/>
      <c r="WMX21" s="1"/>
      <c r="WWS21" s="1"/>
      <c r="WWT21" s="1"/>
    </row>
    <row r="22" spans="1:806 1061:1830 2085:2854 3109:3878 4133:4902 5157:5926 6181:6950 7205:7974 8229:8998 9253:10022 10277:11046 11301:12070 12325:13094 13349:14118 14373:15142 15397:16166" s="222" customFormat="1" ht="45" hidden="1" customHeight="1" x14ac:dyDescent="0.3">
      <c r="A22" s="209">
        <v>12</v>
      </c>
      <c r="B22" s="72" t="s">
        <v>67</v>
      </c>
      <c r="C22" s="72" t="s">
        <v>24</v>
      </c>
      <c r="D22" s="42" t="s">
        <v>68</v>
      </c>
      <c r="E22" s="42" t="s">
        <v>69</v>
      </c>
      <c r="F22" s="42" t="s">
        <v>70</v>
      </c>
      <c r="G22" s="42" t="s">
        <v>71</v>
      </c>
      <c r="H22" s="210" t="s">
        <v>72</v>
      </c>
      <c r="I22" s="210" t="s">
        <v>72</v>
      </c>
      <c r="J22" s="210" t="s">
        <v>73</v>
      </c>
      <c r="K22" s="210" t="s">
        <v>73</v>
      </c>
      <c r="L22" s="211" t="s">
        <v>74</v>
      </c>
      <c r="M22" s="212" t="s">
        <v>75</v>
      </c>
      <c r="N22" s="210" t="s">
        <v>95</v>
      </c>
      <c r="O22" s="219" t="s">
        <v>90</v>
      </c>
      <c r="P22" s="214" t="str">
        <f t="shared" si="0"/>
        <v>53</v>
      </c>
      <c r="Q22" s="214">
        <v>530209</v>
      </c>
      <c r="R22" s="215" t="s">
        <v>94</v>
      </c>
      <c r="S22" s="225">
        <v>1701</v>
      </c>
      <c r="T22" s="226">
        <v>1</v>
      </c>
      <c r="U22" s="227">
        <v>0</v>
      </c>
      <c r="V22" s="227">
        <v>0</v>
      </c>
      <c r="W22" s="218">
        <v>22740.12</v>
      </c>
      <c r="X22" s="49">
        <v>1</v>
      </c>
      <c r="Y22" s="220" t="s">
        <v>31</v>
      </c>
      <c r="Z22" s="224">
        <v>0</v>
      </c>
      <c r="AA22" s="221">
        <v>3790.02</v>
      </c>
      <c r="AB22" s="224">
        <v>1895.01</v>
      </c>
      <c r="AC22" s="224">
        <v>1895.01</v>
      </c>
      <c r="AD22" s="224">
        <v>1895.01</v>
      </c>
      <c r="AE22" s="224">
        <v>1895.01</v>
      </c>
      <c r="AF22" s="224">
        <v>1895.01</v>
      </c>
      <c r="AG22" s="224">
        <v>1895.01</v>
      </c>
      <c r="AH22" s="224">
        <v>1895.01</v>
      </c>
      <c r="AI22" s="224">
        <v>1895.01</v>
      </c>
      <c r="AJ22" s="224">
        <v>1895.01</v>
      </c>
      <c r="AK22" s="224">
        <v>1895.01</v>
      </c>
      <c r="AL22" s="53">
        <f t="shared" si="1"/>
        <v>0</v>
      </c>
      <c r="AM22" s="1"/>
      <c r="AN22" s="1"/>
      <c r="AO22" s="1"/>
      <c r="AP22" s="1"/>
      <c r="AQ22" s="1"/>
      <c r="KG22" s="1"/>
      <c r="KH22" s="1"/>
      <c r="UC22" s="1"/>
      <c r="UD22" s="1"/>
      <c r="ADY22" s="1"/>
      <c r="ADZ22" s="1"/>
      <c r="ANU22" s="1"/>
      <c r="ANV22" s="1"/>
      <c r="AXQ22" s="1"/>
      <c r="AXR22" s="1"/>
      <c r="BHM22" s="1"/>
      <c r="BHN22" s="1"/>
      <c r="BRI22" s="1"/>
      <c r="BRJ22" s="1"/>
      <c r="CBE22" s="1"/>
      <c r="CBF22" s="1"/>
      <c r="CLA22" s="1"/>
      <c r="CLB22" s="1"/>
      <c r="CUW22" s="1"/>
      <c r="CUX22" s="1"/>
      <c r="DES22" s="1"/>
      <c r="DET22" s="1"/>
      <c r="DOO22" s="1"/>
      <c r="DOP22" s="1"/>
      <c r="DYK22" s="1"/>
      <c r="DYL22" s="1"/>
      <c r="EIG22" s="1"/>
      <c r="EIH22" s="1"/>
      <c r="ESC22" s="1"/>
      <c r="ESD22" s="1"/>
      <c r="FBY22" s="1"/>
      <c r="FBZ22" s="1"/>
      <c r="FLU22" s="1"/>
      <c r="FLV22" s="1"/>
      <c r="FVQ22" s="1"/>
      <c r="FVR22" s="1"/>
      <c r="GFM22" s="1"/>
      <c r="GFN22" s="1"/>
      <c r="GPI22" s="1"/>
      <c r="GPJ22" s="1"/>
      <c r="GZE22" s="1"/>
      <c r="GZF22" s="1"/>
      <c r="HJA22" s="1"/>
      <c r="HJB22" s="1"/>
      <c r="HSW22" s="1"/>
      <c r="HSX22" s="1"/>
      <c r="ICS22" s="1"/>
      <c r="ICT22" s="1"/>
      <c r="IMO22" s="1"/>
      <c r="IMP22" s="1"/>
      <c r="IWK22" s="1"/>
      <c r="IWL22" s="1"/>
      <c r="JGG22" s="1"/>
      <c r="JGH22" s="1"/>
      <c r="JQC22" s="1"/>
      <c r="JQD22" s="1"/>
      <c r="JZY22" s="1"/>
      <c r="JZZ22" s="1"/>
      <c r="KJU22" s="1"/>
      <c r="KJV22" s="1"/>
      <c r="KTQ22" s="1"/>
      <c r="KTR22" s="1"/>
      <c r="LDM22" s="1"/>
      <c r="LDN22" s="1"/>
      <c r="LNI22" s="1"/>
      <c r="LNJ22" s="1"/>
      <c r="LXE22" s="1"/>
      <c r="LXF22" s="1"/>
      <c r="MHA22" s="1"/>
      <c r="MHB22" s="1"/>
      <c r="MQW22" s="1"/>
      <c r="MQX22" s="1"/>
      <c r="NAS22" s="1"/>
      <c r="NAT22" s="1"/>
      <c r="NKO22" s="1"/>
      <c r="NKP22" s="1"/>
      <c r="NUK22" s="1"/>
      <c r="NUL22" s="1"/>
      <c r="OEG22" s="1"/>
      <c r="OEH22" s="1"/>
      <c r="OOC22" s="1"/>
      <c r="OOD22" s="1"/>
      <c r="OXY22" s="1"/>
      <c r="OXZ22" s="1"/>
      <c r="PHU22" s="1"/>
      <c r="PHV22" s="1"/>
      <c r="PRQ22" s="1"/>
      <c r="PRR22" s="1"/>
      <c r="QBM22" s="1"/>
      <c r="QBN22" s="1"/>
      <c r="QLI22" s="1"/>
      <c r="QLJ22" s="1"/>
      <c r="QVE22" s="1"/>
      <c r="QVF22" s="1"/>
      <c r="RFA22" s="1"/>
      <c r="RFB22" s="1"/>
      <c r="ROW22" s="1"/>
      <c r="ROX22" s="1"/>
      <c r="RYS22" s="1"/>
      <c r="RYT22" s="1"/>
      <c r="SIO22" s="1"/>
      <c r="SIP22" s="1"/>
      <c r="SSK22" s="1"/>
      <c r="SSL22" s="1"/>
      <c r="TCG22" s="1"/>
      <c r="TCH22" s="1"/>
      <c r="TMC22" s="1"/>
      <c r="TMD22" s="1"/>
      <c r="TVY22" s="1"/>
      <c r="TVZ22" s="1"/>
      <c r="UFU22" s="1"/>
      <c r="UFV22" s="1"/>
      <c r="UPQ22" s="1"/>
      <c r="UPR22" s="1"/>
      <c r="UZM22" s="1"/>
      <c r="UZN22" s="1"/>
      <c r="VJI22" s="1"/>
      <c r="VJJ22" s="1"/>
      <c r="VTE22" s="1"/>
      <c r="VTF22" s="1"/>
      <c r="WDA22" s="1"/>
      <c r="WDB22" s="1"/>
      <c r="WMW22" s="1"/>
      <c r="WMX22" s="1"/>
      <c r="WWS22" s="1"/>
      <c r="WWT22" s="1"/>
    </row>
    <row r="23" spans="1:806 1061:1830 2085:2854 3109:3878 4133:4902 5157:5926 6181:6950 7205:7974 8229:8998 9253:10022 10277:11046 11301:12070 12325:13094 13349:14118 14373:15142 15397:16166" s="222" customFormat="1" ht="45" hidden="1" customHeight="1" x14ac:dyDescent="0.3">
      <c r="A23" s="209">
        <v>13</v>
      </c>
      <c r="B23" s="72" t="s">
        <v>67</v>
      </c>
      <c r="C23" s="72" t="s">
        <v>24</v>
      </c>
      <c r="D23" s="42" t="s">
        <v>68</v>
      </c>
      <c r="E23" s="42" t="s">
        <v>69</v>
      </c>
      <c r="F23" s="42" t="s">
        <v>70</v>
      </c>
      <c r="G23" s="42" t="s">
        <v>71</v>
      </c>
      <c r="H23" s="210" t="s">
        <v>88</v>
      </c>
      <c r="I23" s="210" t="s">
        <v>462</v>
      </c>
      <c r="J23" s="210" t="s">
        <v>73</v>
      </c>
      <c r="K23" s="210" t="s">
        <v>73</v>
      </c>
      <c r="L23" s="211" t="s">
        <v>74</v>
      </c>
      <c r="M23" s="212" t="s">
        <v>75</v>
      </c>
      <c r="N23" s="210" t="s">
        <v>95</v>
      </c>
      <c r="O23" s="219" t="s">
        <v>77</v>
      </c>
      <c r="P23" s="214" t="str">
        <f t="shared" si="0"/>
        <v>53</v>
      </c>
      <c r="Q23" s="214">
        <v>530209</v>
      </c>
      <c r="R23" s="215" t="s">
        <v>94</v>
      </c>
      <c r="S23" s="225">
        <v>1701</v>
      </c>
      <c r="T23" s="226">
        <v>1</v>
      </c>
      <c r="U23" s="227">
        <v>0</v>
      </c>
      <c r="V23" s="227">
        <v>0</v>
      </c>
      <c r="W23" s="218">
        <v>1777.49</v>
      </c>
      <c r="X23" s="49">
        <v>1</v>
      </c>
      <c r="Y23" s="220" t="s">
        <v>31</v>
      </c>
      <c r="Z23" s="224">
        <v>1777.49</v>
      </c>
      <c r="AA23" s="221">
        <v>0</v>
      </c>
      <c r="AB23" s="221">
        <v>0</v>
      </c>
      <c r="AC23" s="221">
        <v>0</v>
      </c>
      <c r="AD23" s="221">
        <v>0</v>
      </c>
      <c r="AE23" s="221">
        <v>0</v>
      </c>
      <c r="AF23" s="221">
        <v>0</v>
      </c>
      <c r="AG23" s="221">
        <v>0</v>
      </c>
      <c r="AH23" s="221">
        <v>0</v>
      </c>
      <c r="AI23" s="221">
        <v>0</v>
      </c>
      <c r="AJ23" s="221">
        <v>0</v>
      </c>
      <c r="AK23" s="221">
        <v>0</v>
      </c>
      <c r="AL23" s="53">
        <f t="shared" si="1"/>
        <v>0</v>
      </c>
      <c r="AM23" s="1"/>
      <c r="AN23" s="1"/>
      <c r="AO23" s="1"/>
      <c r="AP23" s="1"/>
      <c r="AQ23" s="1"/>
      <c r="KG23" s="1"/>
      <c r="KH23" s="1"/>
      <c r="UC23" s="1"/>
      <c r="UD23" s="1"/>
      <c r="ADY23" s="1"/>
      <c r="ADZ23" s="1"/>
      <c r="ANU23" s="1"/>
      <c r="ANV23" s="1"/>
      <c r="AXQ23" s="1"/>
      <c r="AXR23" s="1"/>
      <c r="BHM23" s="1"/>
      <c r="BHN23" s="1"/>
      <c r="BRI23" s="1"/>
      <c r="BRJ23" s="1"/>
      <c r="CBE23" s="1"/>
      <c r="CBF23" s="1"/>
      <c r="CLA23" s="1"/>
      <c r="CLB23" s="1"/>
      <c r="CUW23" s="1"/>
      <c r="CUX23" s="1"/>
      <c r="DES23" s="1"/>
      <c r="DET23" s="1"/>
      <c r="DOO23" s="1"/>
      <c r="DOP23" s="1"/>
      <c r="DYK23" s="1"/>
      <c r="DYL23" s="1"/>
      <c r="EIG23" s="1"/>
      <c r="EIH23" s="1"/>
      <c r="ESC23" s="1"/>
      <c r="ESD23" s="1"/>
      <c r="FBY23" s="1"/>
      <c r="FBZ23" s="1"/>
      <c r="FLU23" s="1"/>
      <c r="FLV23" s="1"/>
      <c r="FVQ23" s="1"/>
      <c r="FVR23" s="1"/>
      <c r="GFM23" s="1"/>
      <c r="GFN23" s="1"/>
      <c r="GPI23" s="1"/>
      <c r="GPJ23" s="1"/>
      <c r="GZE23" s="1"/>
      <c r="GZF23" s="1"/>
      <c r="HJA23" s="1"/>
      <c r="HJB23" s="1"/>
      <c r="HSW23" s="1"/>
      <c r="HSX23" s="1"/>
      <c r="ICS23" s="1"/>
      <c r="ICT23" s="1"/>
      <c r="IMO23" s="1"/>
      <c r="IMP23" s="1"/>
      <c r="IWK23" s="1"/>
      <c r="IWL23" s="1"/>
      <c r="JGG23" s="1"/>
      <c r="JGH23" s="1"/>
      <c r="JQC23" s="1"/>
      <c r="JQD23" s="1"/>
      <c r="JZY23" s="1"/>
      <c r="JZZ23" s="1"/>
      <c r="KJU23" s="1"/>
      <c r="KJV23" s="1"/>
      <c r="KTQ23" s="1"/>
      <c r="KTR23" s="1"/>
      <c r="LDM23" s="1"/>
      <c r="LDN23" s="1"/>
      <c r="LNI23" s="1"/>
      <c r="LNJ23" s="1"/>
      <c r="LXE23" s="1"/>
      <c r="LXF23" s="1"/>
      <c r="MHA23" s="1"/>
      <c r="MHB23" s="1"/>
      <c r="MQW23" s="1"/>
      <c r="MQX23" s="1"/>
      <c r="NAS23" s="1"/>
      <c r="NAT23" s="1"/>
      <c r="NKO23" s="1"/>
      <c r="NKP23" s="1"/>
      <c r="NUK23" s="1"/>
      <c r="NUL23" s="1"/>
      <c r="OEG23" s="1"/>
      <c r="OEH23" s="1"/>
      <c r="OOC23" s="1"/>
      <c r="OOD23" s="1"/>
      <c r="OXY23" s="1"/>
      <c r="OXZ23" s="1"/>
      <c r="PHU23" s="1"/>
      <c r="PHV23" s="1"/>
      <c r="PRQ23" s="1"/>
      <c r="PRR23" s="1"/>
      <c r="QBM23" s="1"/>
      <c r="QBN23" s="1"/>
      <c r="QLI23" s="1"/>
      <c r="QLJ23" s="1"/>
      <c r="QVE23" s="1"/>
      <c r="QVF23" s="1"/>
      <c r="RFA23" s="1"/>
      <c r="RFB23" s="1"/>
      <c r="ROW23" s="1"/>
      <c r="ROX23" s="1"/>
      <c r="RYS23" s="1"/>
      <c r="RYT23" s="1"/>
      <c r="SIO23" s="1"/>
      <c r="SIP23" s="1"/>
      <c r="SSK23" s="1"/>
      <c r="SSL23" s="1"/>
      <c r="TCG23" s="1"/>
      <c r="TCH23" s="1"/>
      <c r="TMC23" s="1"/>
      <c r="TMD23" s="1"/>
      <c r="TVY23" s="1"/>
      <c r="TVZ23" s="1"/>
      <c r="UFU23" s="1"/>
      <c r="UFV23" s="1"/>
      <c r="UPQ23" s="1"/>
      <c r="UPR23" s="1"/>
      <c r="UZM23" s="1"/>
      <c r="UZN23" s="1"/>
      <c r="VJI23" s="1"/>
      <c r="VJJ23" s="1"/>
      <c r="VTE23" s="1"/>
      <c r="VTF23" s="1"/>
      <c r="WDA23" s="1"/>
      <c r="WDB23" s="1"/>
      <c r="WMW23" s="1"/>
      <c r="WMX23" s="1"/>
      <c r="WWS23" s="1"/>
      <c r="WWT23" s="1"/>
    </row>
    <row r="24" spans="1:806 1061:1830 2085:2854 3109:3878 4133:4902 5157:5926 6181:6950 7205:7974 8229:8998 9253:10022 10277:11046 11301:12070 12325:13094 13349:14118 14373:15142 15397:16166" s="258" customFormat="1" ht="45" hidden="1" customHeight="1" x14ac:dyDescent="0.3">
      <c r="A24" s="245">
        <v>14</v>
      </c>
      <c r="B24" s="72" t="s">
        <v>67</v>
      </c>
      <c r="C24" s="72" t="s">
        <v>24</v>
      </c>
      <c r="D24" s="42" t="s">
        <v>68</v>
      </c>
      <c r="E24" s="42" t="s">
        <v>69</v>
      </c>
      <c r="F24" s="42" t="s">
        <v>70</v>
      </c>
      <c r="G24" s="42" t="s">
        <v>71</v>
      </c>
      <c r="H24" s="246" t="s">
        <v>72</v>
      </c>
      <c r="I24" s="246" t="s">
        <v>72</v>
      </c>
      <c r="J24" s="246" t="s">
        <v>73</v>
      </c>
      <c r="K24" s="246" t="s">
        <v>73</v>
      </c>
      <c r="L24" s="247" t="s">
        <v>74</v>
      </c>
      <c r="M24" s="248" t="s">
        <v>75</v>
      </c>
      <c r="N24" s="246" t="s">
        <v>95</v>
      </c>
      <c r="O24" s="249" t="s">
        <v>80</v>
      </c>
      <c r="P24" s="250" t="str">
        <f t="shared" si="0"/>
        <v>53</v>
      </c>
      <c r="Q24" s="250">
        <v>530209</v>
      </c>
      <c r="R24" s="251" t="s">
        <v>94</v>
      </c>
      <c r="S24" s="252">
        <v>1701</v>
      </c>
      <c r="T24" s="253">
        <v>1</v>
      </c>
      <c r="U24" s="254">
        <v>0</v>
      </c>
      <c r="V24" s="254">
        <v>0</v>
      </c>
      <c r="W24" s="255">
        <v>1</v>
      </c>
      <c r="X24" s="49">
        <v>1</v>
      </c>
      <c r="Y24" s="256" t="s">
        <v>66</v>
      </c>
      <c r="Z24" s="257">
        <v>0</v>
      </c>
      <c r="AA24" s="263">
        <v>0</v>
      </c>
      <c r="AB24" s="257">
        <v>0</v>
      </c>
      <c r="AC24" s="257">
        <v>0</v>
      </c>
      <c r="AD24" s="257">
        <v>0</v>
      </c>
      <c r="AE24" s="257">
        <v>0</v>
      </c>
      <c r="AF24" s="257">
        <v>0</v>
      </c>
      <c r="AG24" s="257">
        <v>0</v>
      </c>
      <c r="AH24" s="263">
        <v>0</v>
      </c>
      <c r="AI24" s="263">
        <v>0</v>
      </c>
      <c r="AJ24" s="263">
        <v>1</v>
      </c>
      <c r="AK24" s="263">
        <v>0</v>
      </c>
      <c r="AL24" s="53">
        <f t="shared" si="1"/>
        <v>0</v>
      </c>
      <c r="AM24" s="1"/>
      <c r="AN24" s="1"/>
      <c r="AO24" s="1"/>
      <c r="AP24" s="1"/>
      <c r="AQ24" s="1"/>
      <c r="KG24" s="1"/>
      <c r="KH24" s="1"/>
      <c r="UC24" s="1"/>
      <c r="UD24" s="1"/>
      <c r="ADY24" s="1"/>
      <c r="ADZ24" s="1"/>
      <c r="ANU24" s="1"/>
      <c r="ANV24" s="1"/>
      <c r="AXQ24" s="1"/>
      <c r="AXR24" s="1"/>
      <c r="BHM24" s="1"/>
      <c r="BHN24" s="1"/>
      <c r="BRI24" s="1"/>
      <c r="BRJ24" s="1"/>
      <c r="CBE24" s="1"/>
      <c r="CBF24" s="1"/>
      <c r="CLA24" s="1"/>
      <c r="CLB24" s="1"/>
      <c r="CUW24" s="1"/>
      <c r="CUX24" s="1"/>
      <c r="DES24" s="1"/>
      <c r="DET24" s="1"/>
      <c r="DOO24" s="1"/>
      <c r="DOP24" s="1"/>
      <c r="DYK24" s="1"/>
      <c r="DYL24" s="1"/>
      <c r="EIG24" s="1"/>
      <c r="EIH24" s="1"/>
      <c r="ESC24" s="1"/>
      <c r="ESD24" s="1"/>
      <c r="FBY24" s="1"/>
      <c r="FBZ24" s="1"/>
      <c r="FLU24" s="1"/>
      <c r="FLV24" s="1"/>
      <c r="FVQ24" s="1"/>
      <c r="FVR24" s="1"/>
      <c r="GFM24" s="1"/>
      <c r="GFN24" s="1"/>
      <c r="GPI24" s="1"/>
      <c r="GPJ24" s="1"/>
      <c r="GZE24" s="1"/>
      <c r="GZF24" s="1"/>
      <c r="HJA24" s="1"/>
      <c r="HJB24" s="1"/>
      <c r="HSW24" s="1"/>
      <c r="HSX24" s="1"/>
      <c r="ICS24" s="1"/>
      <c r="ICT24" s="1"/>
      <c r="IMO24" s="1"/>
      <c r="IMP24" s="1"/>
      <c r="IWK24" s="1"/>
      <c r="IWL24" s="1"/>
      <c r="JGG24" s="1"/>
      <c r="JGH24" s="1"/>
      <c r="JQC24" s="1"/>
      <c r="JQD24" s="1"/>
      <c r="JZY24" s="1"/>
      <c r="JZZ24" s="1"/>
      <c r="KJU24" s="1"/>
      <c r="KJV24" s="1"/>
      <c r="KTQ24" s="1"/>
      <c r="KTR24" s="1"/>
      <c r="LDM24" s="1"/>
      <c r="LDN24" s="1"/>
      <c r="LNI24" s="1"/>
      <c r="LNJ24" s="1"/>
      <c r="LXE24" s="1"/>
      <c r="LXF24" s="1"/>
      <c r="MHA24" s="1"/>
      <c r="MHB24" s="1"/>
      <c r="MQW24" s="1"/>
      <c r="MQX24" s="1"/>
      <c r="NAS24" s="1"/>
      <c r="NAT24" s="1"/>
      <c r="NKO24" s="1"/>
      <c r="NKP24" s="1"/>
      <c r="NUK24" s="1"/>
      <c r="NUL24" s="1"/>
      <c r="OEG24" s="1"/>
      <c r="OEH24" s="1"/>
      <c r="OOC24" s="1"/>
      <c r="OOD24" s="1"/>
      <c r="OXY24" s="1"/>
      <c r="OXZ24" s="1"/>
      <c r="PHU24" s="1"/>
      <c r="PHV24" s="1"/>
      <c r="PRQ24" s="1"/>
      <c r="PRR24" s="1"/>
      <c r="QBM24" s="1"/>
      <c r="QBN24" s="1"/>
      <c r="QLI24" s="1"/>
      <c r="QLJ24" s="1"/>
      <c r="QVE24" s="1"/>
      <c r="QVF24" s="1"/>
      <c r="RFA24" s="1"/>
      <c r="RFB24" s="1"/>
      <c r="ROW24" s="1"/>
      <c r="ROX24" s="1"/>
      <c r="RYS24" s="1"/>
      <c r="RYT24" s="1"/>
      <c r="SIO24" s="1"/>
      <c r="SIP24" s="1"/>
      <c r="SSK24" s="1"/>
      <c r="SSL24" s="1"/>
      <c r="TCG24" s="1"/>
      <c r="TCH24" s="1"/>
      <c r="TMC24" s="1"/>
      <c r="TMD24" s="1"/>
      <c r="TVY24" s="1"/>
      <c r="TVZ24" s="1"/>
      <c r="UFU24" s="1"/>
      <c r="UFV24" s="1"/>
      <c r="UPQ24" s="1"/>
      <c r="UPR24" s="1"/>
      <c r="UZM24" s="1"/>
      <c r="UZN24" s="1"/>
      <c r="VJI24" s="1"/>
      <c r="VJJ24" s="1"/>
      <c r="VTE24" s="1"/>
      <c r="VTF24" s="1"/>
      <c r="WDA24" s="1"/>
      <c r="WDB24" s="1"/>
      <c r="WMW24" s="1"/>
      <c r="WMX24" s="1"/>
      <c r="WWS24" s="1"/>
      <c r="WWT24" s="1"/>
    </row>
    <row r="25" spans="1:806 1061:1830 2085:2854 3109:3878 4133:4902 5157:5926 6181:6950 7205:7974 8229:8998 9253:10022 10277:11046 11301:12070 12325:13094 13349:14118 14373:15142 15397:16166" s="258" customFormat="1" ht="59.4" hidden="1" customHeight="1" x14ac:dyDescent="0.3">
      <c r="A25" s="245">
        <v>15</v>
      </c>
      <c r="B25" s="72" t="s">
        <v>67</v>
      </c>
      <c r="C25" s="72" t="s">
        <v>24</v>
      </c>
      <c r="D25" s="42" t="s">
        <v>68</v>
      </c>
      <c r="E25" s="42" t="s">
        <v>69</v>
      </c>
      <c r="F25" s="42" t="s">
        <v>70</v>
      </c>
      <c r="G25" s="42" t="s">
        <v>71</v>
      </c>
      <c r="H25" s="246" t="s">
        <v>72</v>
      </c>
      <c r="I25" s="246" t="s">
        <v>72</v>
      </c>
      <c r="J25" s="246" t="s">
        <v>73</v>
      </c>
      <c r="K25" s="246" t="s">
        <v>73</v>
      </c>
      <c r="L25" s="247" t="s">
        <v>74</v>
      </c>
      <c r="M25" s="248" t="s">
        <v>75</v>
      </c>
      <c r="N25" s="246" t="s">
        <v>96</v>
      </c>
      <c r="O25" s="264" t="s">
        <v>80</v>
      </c>
      <c r="P25" s="250" t="str">
        <f t="shared" si="0"/>
        <v>53</v>
      </c>
      <c r="Q25" s="252">
        <v>530255</v>
      </c>
      <c r="R25" s="251" t="s">
        <v>97</v>
      </c>
      <c r="S25" s="262">
        <v>1701</v>
      </c>
      <c r="T25" s="265">
        <v>2</v>
      </c>
      <c r="U25" s="262">
        <v>0</v>
      </c>
      <c r="V25" s="262">
        <v>0</v>
      </c>
      <c r="W25" s="255">
        <v>5000</v>
      </c>
      <c r="X25" s="49">
        <v>1</v>
      </c>
      <c r="Y25" s="256" t="s">
        <v>31</v>
      </c>
      <c r="Z25" s="257">
        <v>0</v>
      </c>
      <c r="AA25" s="263">
        <v>0</v>
      </c>
      <c r="AB25" s="257">
        <v>0</v>
      </c>
      <c r="AC25" s="257">
        <v>0</v>
      </c>
      <c r="AD25" s="257">
        <v>5000</v>
      </c>
      <c r="AE25" s="257">
        <v>0</v>
      </c>
      <c r="AF25" s="257">
        <v>0</v>
      </c>
      <c r="AG25" s="257">
        <v>0</v>
      </c>
      <c r="AH25" s="263">
        <v>0</v>
      </c>
      <c r="AI25" s="263">
        <v>0</v>
      </c>
      <c r="AJ25" s="263">
        <v>0</v>
      </c>
      <c r="AK25" s="263">
        <v>0</v>
      </c>
      <c r="AL25" s="53">
        <f t="shared" si="1"/>
        <v>0</v>
      </c>
      <c r="AM25" s="1"/>
      <c r="AN25" s="1"/>
      <c r="AO25" s="1"/>
      <c r="AP25" s="1"/>
      <c r="AQ25" s="1"/>
      <c r="KG25" s="1"/>
      <c r="KH25" s="1"/>
      <c r="UC25" s="1"/>
      <c r="UD25" s="1"/>
      <c r="ADY25" s="1"/>
      <c r="ADZ25" s="1"/>
      <c r="ANU25" s="1"/>
      <c r="ANV25" s="1"/>
      <c r="AXQ25" s="1"/>
      <c r="AXR25" s="1"/>
      <c r="BHM25" s="1"/>
      <c r="BHN25" s="1"/>
      <c r="BRI25" s="1"/>
      <c r="BRJ25" s="1"/>
      <c r="CBE25" s="1"/>
      <c r="CBF25" s="1"/>
      <c r="CLA25" s="1"/>
      <c r="CLB25" s="1"/>
      <c r="CUW25" s="1"/>
      <c r="CUX25" s="1"/>
      <c r="DES25" s="1"/>
      <c r="DET25" s="1"/>
      <c r="DOO25" s="1"/>
      <c r="DOP25" s="1"/>
      <c r="DYK25" s="1"/>
      <c r="DYL25" s="1"/>
      <c r="EIG25" s="1"/>
      <c r="EIH25" s="1"/>
      <c r="ESC25" s="1"/>
      <c r="ESD25" s="1"/>
      <c r="FBY25" s="1"/>
      <c r="FBZ25" s="1"/>
      <c r="FLU25" s="1"/>
      <c r="FLV25" s="1"/>
      <c r="FVQ25" s="1"/>
      <c r="FVR25" s="1"/>
      <c r="GFM25" s="1"/>
      <c r="GFN25" s="1"/>
      <c r="GPI25" s="1"/>
      <c r="GPJ25" s="1"/>
      <c r="GZE25" s="1"/>
      <c r="GZF25" s="1"/>
      <c r="HJA25" s="1"/>
      <c r="HJB25" s="1"/>
      <c r="HSW25" s="1"/>
      <c r="HSX25" s="1"/>
      <c r="ICS25" s="1"/>
      <c r="ICT25" s="1"/>
      <c r="IMO25" s="1"/>
      <c r="IMP25" s="1"/>
      <c r="IWK25" s="1"/>
      <c r="IWL25" s="1"/>
      <c r="JGG25" s="1"/>
      <c r="JGH25" s="1"/>
      <c r="JQC25" s="1"/>
      <c r="JQD25" s="1"/>
      <c r="JZY25" s="1"/>
      <c r="JZZ25" s="1"/>
      <c r="KJU25" s="1"/>
      <c r="KJV25" s="1"/>
      <c r="KTQ25" s="1"/>
      <c r="KTR25" s="1"/>
      <c r="LDM25" s="1"/>
      <c r="LDN25" s="1"/>
      <c r="LNI25" s="1"/>
      <c r="LNJ25" s="1"/>
      <c r="LXE25" s="1"/>
      <c r="LXF25" s="1"/>
      <c r="MHA25" s="1"/>
      <c r="MHB25" s="1"/>
      <c r="MQW25" s="1"/>
      <c r="MQX25" s="1"/>
      <c r="NAS25" s="1"/>
      <c r="NAT25" s="1"/>
      <c r="NKO25" s="1"/>
      <c r="NKP25" s="1"/>
      <c r="NUK25" s="1"/>
      <c r="NUL25" s="1"/>
      <c r="OEG25" s="1"/>
      <c r="OEH25" s="1"/>
      <c r="OOC25" s="1"/>
      <c r="OOD25" s="1"/>
      <c r="OXY25" s="1"/>
      <c r="OXZ25" s="1"/>
      <c r="PHU25" s="1"/>
      <c r="PHV25" s="1"/>
      <c r="PRQ25" s="1"/>
      <c r="PRR25" s="1"/>
      <c r="QBM25" s="1"/>
      <c r="QBN25" s="1"/>
      <c r="QLI25" s="1"/>
      <c r="QLJ25" s="1"/>
      <c r="QVE25" s="1"/>
      <c r="QVF25" s="1"/>
      <c r="RFA25" s="1"/>
      <c r="RFB25" s="1"/>
      <c r="ROW25" s="1"/>
      <c r="ROX25" s="1"/>
      <c r="RYS25" s="1"/>
      <c r="RYT25" s="1"/>
      <c r="SIO25" s="1"/>
      <c r="SIP25" s="1"/>
      <c r="SSK25" s="1"/>
      <c r="SSL25" s="1"/>
      <c r="TCG25" s="1"/>
      <c r="TCH25" s="1"/>
      <c r="TMC25" s="1"/>
      <c r="TMD25" s="1"/>
      <c r="TVY25" s="1"/>
      <c r="TVZ25" s="1"/>
      <c r="UFU25" s="1"/>
      <c r="UFV25" s="1"/>
      <c r="UPQ25" s="1"/>
      <c r="UPR25" s="1"/>
      <c r="UZM25" s="1"/>
      <c r="UZN25" s="1"/>
      <c r="VJI25" s="1"/>
      <c r="VJJ25" s="1"/>
      <c r="VTE25" s="1"/>
      <c r="VTF25" s="1"/>
      <c r="WDA25" s="1"/>
      <c r="WDB25" s="1"/>
      <c r="WMW25" s="1"/>
      <c r="WMX25" s="1"/>
      <c r="WWS25" s="1"/>
      <c r="WWT25" s="1"/>
    </row>
    <row r="26" spans="1:806 1061:1830 2085:2854 3109:3878 4133:4902 5157:5926 6181:6950 7205:7974 8229:8998 9253:10022 10277:11046 11301:12070 12325:13094 13349:14118 14373:15142 15397:16166" s="222" customFormat="1" ht="45" hidden="1" customHeight="1" x14ac:dyDescent="0.3">
      <c r="A26" s="209">
        <v>16</v>
      </c>
      <c r="B26" s="210" t="s">
        <v>67</v>
      </c>
      <c r="C26" s="210" t="s">
        <v>24</v>
      </c>
      <c r="D26" s="42" t="s">
        <v>68</v>
      </c>
      <c r="E26" s="42" t="s">
        <v>69</v>
      </c>
      <c r="F26" s="42" t="s">
        <v>70</v>
      </c>
      <c r="G26" s="42" t="s">
        <v>71</v>
      </c>
      <c r="H26" s="72" t="s">
        <v>72</v>
      </c>
      <c r="I26" s="72" t="s">
        <v>72</v>
      </c>
      <c r="J26" s="72" t="s">
        <v>73</v>
      </c>
      <c r="K26" s="72" t="s">
        <v>73</v>
      </c>
      <c r="L26" s="211" t="s">
        <v>74</v>
      </c>
      <c r="M26" s="212" t="s">
        <v>75</v>
      </c>
      <c r="N26" s="210" t="s">
        <v>98</v>
      </c>
      <c r="O26" s="219" t="s">
        <v>80</v>
      </c>
      <c r="P26" s="214" t="str">
        <f t="shared" si="0"/>
        <v>53</v>
      </c>
      <c r="Q26" s="228">
        <v>530255</v>
      </c>
      <c r="R26" s="215" t="s">
        <v>97</v>
      </c>
      <c r="S26" s="225">
        <v>1701</v>
      </c>
      <c r="T26" s="226">
        <v>1</v>
      </c>
      <c r="U26" s="227">
        <v>0</v>
      </c>
      <c r="V26" s="227">
        <v>0</v>
      </c>
      <c r="W26" s="218">
        <v>500</v>
      </c>
      <c r="X26" s="49">
        <v>1</v>
      </c>
      <c r="Y26" s="220" t="s">
        <v>31</v>
      </c>
      <c r="Z26" s="224">
        <f>+$W$26/12</f>
        <v>41.666666666666664</v>
      </c>
      <c r="AA26" s="224">
        <f t="shared" ref="AA26:AK26" si="3">+$W$26/12</f>
        <v>41.666666666666664</v>
      </c>
      <c r="AB26" s="224">
        <f t="shared" si="3"/>
        <v>41.666666666666664</v>
      </c>
      <c r="AC26" s="224">
        <f t="shared" si="3"/>
        <v>41.666666666666664</v>
      </c>
      <c r="AD26" s="224">
        <f t="shared" si="3"/>
        <v>41.666666666666664</v>
      </c>
      <c r="AE26" s="224">
        <f t="shared" si="3"/>
        <v>41.666666666666664</v>
      </c>
      <c r="AF26" s="224">
        <f t="shared" si="3"/>
        <v>41.666666666666664</v>
      </c>
      <c r="AG26" s="224">
        <f t="shared" si="3"/>
        <v>41.666666666666664</v>
      </c>
      <c r="AH26" s="224">
        <f t="shared" si="3"/>
        <v>41.666666666666664</v>
      </c>
      <c r="AI26" s="224">
        <f t="shared" si="3"/>
        <v>41.666666666666664</v>
      </c>
      <c r="AJ26" s="224">
        <f t="shared" si="3"/>
        <v>41.666666666666664</v>
      </c>
      <c r="AK26" s="224">
        <f t="shared" si="3"/>
        <v>41.666666666666664</v>
      </c>
      <c r="AL26" s="53">
        <f t="shared" si="1"/>
        <v>0</v>
      </c>
      <c r="AM26" s="1"/>
      <c r="AN26" s="1"/>
      <c r="AO26" s="1"/>
      <c r="AP26" s="1"/>
      <c r="AQ26" s="1"/>
      <c r="KG26" s="1"/>
      <c r="KH26" s="1"/>
      <c r="UC26" s="1"/>
      <c r="UD26" s="1"/>
      <c r="ADY26" s="1"/>
      <c r="ADZ26" s="1"/>
      <c r="ANU26" s="1"/>
      <c r="ANV26" s="1"/>
      <c r="AXQ26" s="1"/>
      <c r="AXR26" s="1"/>
      <c r="BHM26" s="1"/>
      <c r="BHN26" s="1"/>
      <c r="BRI26" s="1"/>
      <c r="BRJ26" s="1"/>
      <c r="CBE26" s="1"/>
      <c r="CBF26" s="1"/>
      <c r="CLA26" s="1"/>
      <c r="CLB26" s="1"/>
      <c r="CUW26" s="1"/>
      <c r="CUX26" s="1"/>
      <c r="DES26" s="1"/>
      <c r="DET26" s="1"/>
      <c r="DOO26" s="1"/>
      <c r="DOP26" s="1"/>
      <c r="DYK26" s="1"/>
      <c r="DYL26" s="1"/>
      <c r="EIG26" s="1"/>
      <c r="EIH26" s="1"/>
      <c r="ESC26" s="1"/>
      <c r="ESD26" s="1"/>
      <c r="FBY26" s="1"/>
      <c r="FBZ26" s="1"/>
      <c r="FLU26" s="1"/>
      <c r="FLV26" s="1"/>
      <c r="FVQ26" s="1"/>
      <c r="FVR26" s="1"/>
      <c r="GFM26" s="1"/>
      <c r="GFN26" s="1"/>
      <c r="GPI26" s="1"/>
      <c r="GPJ26" s="1"/>
      <c r="GZE26" s="1"/>
      <c r="GZF26" s="1"/>
      <c r="HJA26" s="1"/>
      <c r="HJB26" s="1"/>
      <c r="HSW26" s="1"/>
      <c r="HSX26" s="1"/>
      <c r="ICS26" s="1"/>
      <c r="ICT26" s="1"/>
      <c r="IMO26" s="1"/>
      <c r="IMP26" s="1"/>
      <c r="IWK26" s="1"/>
      <c r="IWL26" s="1"/>
      <c r="JGG26" s="1"/>
      <c r="JGH26" s="1"/>
      <c r="JQC26" s="1"/>
      <c r="JQD26" s="1"/>
      <c r="JZY26" s="1"/>
      <c r="JZZ26" s="1"/>
      <c r="KJU26" s="1"/>
      <c r="KJV26" s="1"/>
      <c r="KTQ26" s="1"/>
      <c r="KTR26" s="1"/>
      <c r="LDM26" s="1"/>
      <c r="LDN26" s="1"/>
      <c r="LNI26" s="1"/>
      <c r="LNJ26" s="1"/>
      <c r="LXE26" s="1"/>
      <c r="LXF26" s="1"/>
      <c r="MHA26" s="1"/>
      <c r="MHB26" s="1"/>
      <c r="MQW26" s="1"/>
      <c r="MQX26" s="1"/>
      <c r="NAS26" s="1"/>
      <c r="NAT26" s="1"/>
      <c r="NKO26" s="1"/>
      <c r="NKP26" s="1"/>
      <c r="NUK26" s="1"/>
      <c r="NUL26" s="1"/>
      <c r="OEG26" s="1"/>
      <c r="OEH26" s="1"/>
      <c r="OOC26" s="1"/>
      <c r="OOD26" s="1"/>
      <c r="OXY26" s="1"/>
      <c r="OXZ26" s="1"/>
      <c r="PHU26" s="1"/>
      <c r="PHV26" s="1"/>
      <c r="PRQ26" s="1"/>
      <c r="PRR26" s="1"/>
      <c r="QBM26" s="1"/>
      <c r="QBN26" s="1"/>
      <c r="QLI26" s="1"/>
      <c r="QLJ26" s="1"/>
      <c r="QVE26" s="1"/>
      <c r="QVF26" s="1"/>
      <c r="RFA26" s="1"/>
      <c r="RFB26" s="1"/>
      <c r="ROW26" s="1"/>
      <c r="ROX26" s="1"/>
      <c r="RYS26" s="1"/>
      <c r="RYT26" s="1"/>
      <c r="SIO26" s="1"/>
      <c r="SIP26" s="1"/>
      <c r="SSK26" s="1"/>
      <c r="SSL26" s="1"/>
      <c r="TCG26" s="1"/>
      <c r="TCH26" s="1"/>
      <c r="TMC26" s="1"/>
      <c r="TMD26" s="1"/>
      <c r="TVY26" s="1"/>
      <c r="TVZ26" s="1"/>
      <c r="UFU26" s="1"/>
      <c r="UFV26" s="1"/>
      <c r="UPQ26" s="1"/>
      <c r="UPR26" s="1"/>
      <c r="UZM26" s="1"/>
      <c r="UZN26" s="1"/>
      <c r="VJI26" s="1"/>
      <c r="VJJ26" s="1"/>
      <c r="VTE26" s="1"/>
      <c r="VTF26" s="1"/>
      <c r="WDA26" s="1"/>
      <c r="WDB26" s="1"/>
      <c r="WMW26" s="1"/>
      <c r="WMX26" s="1"/>
      <c r="WWS26" s="1"/>
      <c r="WWT26" s="1"/>
    </row>
    <row r="27" spans="1:806 1061:1830 2085:2854 3109:3878 4133:4902 5157:5926 6181:6950 7205:7974 8229:8998 9253:10022 10277:11046 11301:12070 12325:13094 13349:14118 14373:15142 15397:16166" s="222" customFormat="1" ht="45" hidden="1" customHeight="1" x14ac:dyDescent="0.3">
      <c r="A27" s="209">
        <v>17</v>
      </c>
      <c r="B27" s="210" t="s">
        <v>67</v>
      </c>
      <c r="C27" s="210" t="s">
        <v>24</v>
      </c>
      <c r="D27" s="42" t="s">
        <v>68</v>
      </c>
      <c r="E27" s="42" t="s">
        <v>69</v>
      </c>
      <c r="F27" s="42" t="s">
        <v>70</v>
      </c>
      <c r="G27" s="42" t="s">
        <v>71</v>
      </c>
      <c r="H27" s="72" t="s">
        <v>72</v>
      </c>
      <c r="I27" s="72" t="s">
        <v>72</v>
      </c>
      <c r="J27" s="72" t="s">
        <v>73</v>
      </c>
      <c r="K27" s="72" t="s">
        <v>73</v>
      </c>
      <c r="L27" s="211" t="s">
        <v>74</v>
      </c>
      <c r="M27" s="212" t="s">
        <v>75</v>
      </c>
      <c r="N27" s="210" t="s">
        <v>99</v>
      </c>
      <c r="O27" s="213" t="s">
        <v>80</v>
      </c>
      <c r="P27" s="214" t="str">
        <f t="shared" si="0"/>
        <v>53</v>
      </c>
      <c r="Q27" s="225">
        <v>530301</v>
      </c>
      <c r="R27" s="215" t="s">
        <v>100</v>
      </c>
      <c r="S27" s="216">
        <v>1701</v>
      </c>
      <c r="T27" s="217">
        <v>1</v>
      </c>
      <c r="U27" s="216">
        <v>0</v>
      </c>
      <c r="V27" s="216">
        <v>0</v>
      </c>
      <c r="W27" s="218">
        <v>500</v>
      </c>
      <c r="X27" s="49">
        <v>2</v>
      </c>
      <c r="Y27" s="220" t="s">
        <v>31</v>
      </c>
      <c r="Z27" s="224">
        <f t="shared" ref="Z27:AE27" si="4">+$W$27/6</f>
        <v>83.333333333333329</v>
      </c>
      <c r="AA27" s="224">
        <f t="shared" si="4"/>
        <v>83.333333333333329</v>
      </c>
      <c r="AB27" s="224">
        <f t="shared" si="4"/>
        <v>83.333333333333329</v>
      </c>
      <c r="AC27" s="224">
        <f t="shared" si="4"/>
        <v>83.333333333333329</v>
      </c>
      <c r="AD27" s="224">
        <f t="shared" si="4"/>
        <v>83.333333333333329</v>
      </c>
      <c r="AE27" s="224">
        <f t="shared" si="4"/>
        <v>83.333333333333329</v>
      </c>
      <c r="AF27" s="224">
        <v>0</v>
      </c>
      <c r="AG27" s="224">
        <v>0</v>
      </c>
      <c r="AH27" s="224">
        <v>0</v>
      </c>
      <c r="AI27" s="224">
        <v>0</v>
      </c>
      <c r="AJ27" s="224">
        <v>0</v>
      </c>
      <c r="AK27" s="224">
        <v>0</v>
      </c>
      <c r="AL27" s="53">
        <f t="shared" si="1"/>
        <v>0</v>
      </c>
      <c r="AM27" s="1"/>
      <c r="AN27" s="1"/>
      <c r="AO27" s="1"/>
      <c r="AP27" s="1"/>
      <c r="AQ27" s="1"/>
      <c r="KG27" s="1"/>
      <c r="KH27" s="1"/>
      <c r="UC27" s="1"/>
      <c r="UD27" s="1"/>
      <c r="ADY27" s="1"/>
      <c r="ADZ27" s="1"/>
      <c r="ANU27" s="1"/>
      <c r="ANV27" s="1"/>
      <c r="AXQ27" s="1"/>
      <c r="AXR27" s="1"/>
      <c r="BHM27" s="1"/>
      <c r="BHN27" s="1"/>
      <c r="BRI27" s="1"/>
      <c r="BRJ27" s="1"/>
      <c r="CBE27" s="1"/>
      <c r="CBF27" s="1"/>
      <c r="CLA27" s="1"/>
      <c r="CLB27" s="1"/>
      <c r="CUW27" s="1"/>
      <c r="CUX27" s="1"/>
      <c r="DES27" s="1"/>
      <c r="DET27" s="1"/>
      <c r="DOO27" s="1"/>
      <c r="DOP27" s="1"/>
      <c r="DYK27" s="1"/>
      <c r="DYL27" s="1"/>
      <c r="EIG27" s="1"/>
      <c r="EIH27" s="1"/>
      <c r="ESC27" s="1"/>
      <c r="ESD27" s="1"/>
      <c r="FBY27" s="1"/>
      <c r="FBZ27" s="1"/>
      <c r="FLU27" s="1"/>
      <c r="FLV27" s="1"/>
      <c r="FVQ27" s="1"/>
      <c r="FVR27" s="1"/>
      <c r="GFM27" s="1"/>
      <c r="GFN27" s="1"/>
      <c r="GPI27" s="1"/>
      <c r="GPJ27" s="1"/>
      <c r="GZE27" s="1"/>
      <c r="GZF27" s="1"/>
      <c r="HJA27" s="1"/>
      <c r="HJB27" s="1"/>
      <c r="HSW27" s="1"/>
      <c r="HSX27" s="1"/>
      <c r="ICS27" s="1"/>
      <c r="ICT27" s="1"/>
      <c r="IMO27" s="1"/>
      <c r="IMP27" s="1"/>
      <c r="IWK27" s="1"/>
      <c r="IWL27" s="1"/>
      <c r="JGG27" s="1"/>
      <c r="JGH27" s="1"/>
      <c r="JQC27" s="1"/>
      <c r="JQD27" s="1"/>
      <c r="JZY27" s="1"/>
      <c r="JZZ27" s="1"/>
      <c r="KJU27" s="1"/>
      <c r="KJV27" s="1"/>
      <c r="KTQ27" s="1"/>
      <c r="KTR27" s="1"/>
      <c r="LDM27" s="1"/>
      <c r="LDN27" s="1"/>
      <c r="LNI27" s="1"/>
      <c r="LNJ27" s="1"/>
      <c r="LXE27" s="1"/>
      <c r="LXF27" s="1"/>
      <c r="MHA27" s="1"/>
      <c r="MHB27" s="1"/>
      <c r="MQW27" s="1"/>
      <c r="MQX27" s="1"/>
      <c r="NAS27" s="1"/>
      <c r="NAT27" s="1"/>
      <c r="NKO27" s="1"/>
      <c r="NKP27" s="1"/>
      <c r="NUK27" s="1"/>
      <c r="NUL27" s="1"/>
      <c r="OEG27" s="1"/>
      <c r="OEH27" s="1"/>
      <c r="OOC27" s="1"/>
      <c r="OOD27" s="1"/>
      <c r="OXY27" s="1"/>
      <c r="OXZ27" s="1"/>
      <c r="PHU27" s="1"/>
      <c r="PHV27" s="1"/>
      <c r="PRQ27" s="1"/>
      <c r="PRR27" s="1"/>
      <c r="QBM27" s="1"/>
      <c r="QBN27" s="1"/>
      <c r="QLI27" s="1"/>
      <c r="QLJ27" s="1"/>
      <c r="QVE27" s="1"/>
      <c r="QVF27" s="1"/>
      <c r="RFA27" s="1"/>
      <c r="RFB27" s="1"/>
      <c r="ROW27" s="1"/>
      <c r="ROX27" s="1"/>
      <c r="RYS27" s="1"/>
      <c r="RYT27" s="1"/>
      <c r="SIO27" s="1"/>
      <c r="SIP27" s="1"/>
      <c r="SSK27" s="1"/>
      <c r="SSL27" s="1"/>
      <c r="TCG27" s="1"/>
      <c r="TCH27" s="1"/>
      <c r="TMC27" s="1"/>
      <c r="TMD27" s="1"/>
      <c r="TVY27" s="1"/>
      <c r="TVZ27" s="1"/>
      <c r="UFU27" s="1"/>
      <c r="UFV27" s="1"/>
      <c r="UPQ27" s="1"/>
      <c r="UPR27" s="1"/>
      <c r="UZM27" s="1"/>
      <c r="UZN27" s="1"/>
      <c r="VJI27" s="1"/>
      <c r="VJJ27" s="1"/>
      <c r="VTE27" s="1"/>
      <c r="VTF27" s="1"/>
      <c r="WDA27" s="1"/>
      <c r="WDB27" s="1"/>
      <c r="WMW27" s="1"/>
      <c r="WMX27" s="1"/>
      <c r="WWS27" s="1"/>
      <c r="WWT27" s="1"/>
    </row>
    <row r="28" spans="1:806 1061:1830 2085:2854 3109:3878 4133:4902 5157:5926 6181:6950 7205:7974 8229:8998 9253:10022 10277:11046 11301:12070 12325:13094 13349:14118 14373:15142 15397:16166" s="222" customFormat="1" ht="45" hidden="1" customHeight="1" x14ac:dyDescent="0.3">
      <c r="A28" s="209">
        <v>18</v>
      </c>
      <c r="B28" s="210" t="s">
        <v>67</v>
      </c>
      <c r="C28" s="210" t="s">
        <v>24</v>
      </c>
      <c r="D28" s="42" t="s">
        <v>68</v>
      </c>
      <c r="E28" s="42" t="s">
        <v>69</v>
      </c>
      <c r="F28" s="42" t="s">
        <v>70</v>
      </c>
      <c r="G28" s="42" t="s">
        <v>71</v>
      </c>
      <c r="H28" s="72" t="s">
        <v>72</v>
      </c>
      <c r="I28" s="72" t="s">
        <v>72</v>
      </c>
      <c r="J28" s="72" t="s">
        <v>73</v>
      </c>
      <c r="K28" s="72" t="s">
        <v>73</v>
      </c>
      <c r="L28" s="211" t="s">
        <v>74</v>
      </c>
      <c r="M28" s="212" t="s">
        <v>75</v>
      </c>
      <c r="N28" s="210" t="s">
        <v>101</v>
      </c>
      <c r="O28" s="213" t="s">
        <v>90</v>
      </c>
      <c r="P28" s="214" t="str">
        <f t="shared" si="0"/>
        <v>53</v>
      </c>
      <c r="Q28" s="214">
        <v>530301</v>
      </c>
      <c r="R28" s="215" t="s">
        <v>100</v>
      </c>
      <c r="S28" s="225">
        <v>1701</v>
      </c>
      <c r="T28" s="226">
        <v>1</v>
      </c>
      <c r="U28" s="227">
        <v>0</v>
      </c>
      <c r="V28" s="216">
        <v>0</v>
      </c>
      <c r="W28" s="218">
        <v>4938.72</v>
      </c>
      <c r="X28" s="49">
        <v>1</v>
      </c>
      <c r="Y28" s="220" t="s">
        <v>31</v>
      </c>
      <c r="Z28" s="224">
        <v>0</v>
      </c>
      <c r="AA28" s="218">
        <v>4938.72</v>
      </c>
      <c r="AB28" s="224">
        <v>0</v>
      </c>
      <c r="AC28" s="224">
        <v>0</v>
      </c>
      <c r="AD28" s="224">
        <v>0</v>
      </c>
      <c r="AE28" s="224">
        <v>0</v>
      </c>
      <c r="AF28" s="224">
        <v>0</v>
      </c>
      <c r="AG28" s="224">
        <v>0</v>
      </c>
      <c r="AH28" s="224">
        <v>0</v>
      </c>
      <c r="AI28" s="224">
        <v>0</v>
      </c>
      <c r="AJ28" s="224">
        <v>0</v>
      </c>
      <c r="AK28" s="224">
        <v>0</v>
      </c>
      <c r="AL28" s="53">
        <f t="shared" si="1"/>
        <v>0</v>
      </c>
      <c r="AM28" s="1"/>
      <c r="AN28" s="1"/>
      <c r="AO28" s="1"/>
      <c r="AP28" s="1"/>
      <c r="AQ28" s="1"/>
      <c r="KG28" s="1"/>
      <c r="KH28" s="1"/>
      <c r="UC28" s="1"/>
      <c r="UD28" s="1"/>
      <c r="ADY28" s="1"/>
      <c r="ADZ28" s="1"/>
      <c r="ANU28" s="1"/>
      <c r="ANV28" s="1"/>
      <c r="AXQ28" s="1"/>
      <c r="AXR28" s="1"/>
      <c r="BHM28" s="1"/>
      <c r="BHN28" s="1"/>
      <c r="BRI28" s="1"/>
      <c r="BRJ28" s="1"/>
      <c r="CBE28" s="1"/>
      <c r="CBF28" s="1"/>
      <c r="CLA28" s="1"/>
      <c r="CLB28" s="1"/>
      <c r="CUW28" s="1"/>
      <c r="CUX28" s="1"/>
      <c r="DES28" s="1"/>
      <c r="DET28" s="1"/>
      <c r="DOO28" s="1"/>
      <c r="DOP28" s="1"/>
      <c r="DYK28" s="1"/>
      <c r="DYL28" s="1"/>
      <c r="EIG28" s="1"/>
      <c r="EIH28" s="1"/>
      <c r="ESC28" s="1"/>
      <c r="ESD28" s="1"/>
      <c r="FBY28" s="1"/>
      <c r="FBZ28" s="1"/>
      <c r="FLU28" s="1"/>
      <c r="FLV28" s="1"/>
      <c r="FVQ28" s="1"/>
      <c r="FVR28" s="1"/>
      <c r="GFM28" s="1"/>
      <c r="GFN28" s="1"/>
      <c r="GPI28" s="1"/>
      <c r="GPJ28" s="1"/>
      <c r="GZE28" s="1"/>
      <c r="GZF28" s="1"/>
      <c r="HJA28" s="1"/>
      <c r="HJB28" s="1"/>
      <c r="HSW28" s="1"/>
      <c r="HSX28" s="1"/>
      <c r="ICS28" s="1"/>
      <c r="ICT28" s="1"/>
      <c r="IMO28" s="1"/>
      <c r="IMP28" s="1"/>
      <c r="IWK28" s="1"/>
      <c r="IWL28" s="1"/>
      <c r="JGG28" s="1"/>
      <c r="JGH28" s="1"/>
      <c r="JQC28" s="1"/>
      <c r="JQD28" s="1"/>
      <c r="JZY28" s="1"/>
      <c r="JZZ28" s="1"/>
      <c r="KJU28" s="1"/>
      <c r="KJV28" s="1"/>
      <c r="KTQ28" s="1"/>
      <c r="KTR28" s="1"/>
      <c r="LDM28" s="1"/>
      <c r="LDN28" s="1"/>
      <c r="LNI28" s="1"/>
      <c r="LNJ28" s="1"/>
      <c r="LXE28" s="1"/>
      <c r="LXF28" s="1"/>
      <c r="MHA28" s="1"/>
      <c r="MHB28" s="1"/>
      <c r="MQW28" s="1"/>
      <c r="MQX28" s="1"/>
      <c r="NAS28" s="1"/>
      <c r="NAT28" s="1"/>
      <c r="NKO28" s="1"/>
      <c r="NKP28" s="1"/>
      <c r="NUK28" s="1"/>
      <c r="NUL28" s="1"/>
      <c r="OEG28" s="1"/>
      <c r="OEH28" s="1"/>
      <c r="OOC28" s="1"/>
      <c r="OOD28" s="1"/>
      <c r="OXY28" s="1"/>
      <c r="OXZ28" s="1"/>
      <c r="PHU28" s="1"/>
      <c r="PHV28" s="1"/>
      <c r="PRQ28" s="1"/>
      <c r="PRR28" s="1"/>
      <c r="QBM28" s="1"/>
      <c r="QBN28" s="1"/>
      <c r="QLI28" s="1"/>
      <c r="QLJ28" s="1"/>
      <c r="QVE28" s="1"/>
      <c r="QVF28" s="1"/>
      <c r="RFA28" s="1"/>
      <c r="RFB28" s="1"/>
      <c r="ROW28" s="1"/>
      <c r="ROX28" s="1"/>
      <c r="RYS28" s="1"/>
      <c r="RYT28" s="1"/>
      <c r="SIO28" s="1"/>
      <c r="SIP28" s="1"/>
      <c r="SSK28" s="1"/>
      <c r="SSL28" s="1"/>
      <c r="TCG28" s="1"/>
      <c r="TCH28" s="1"/>
      <c r="TMC28" s="1"/>
      <c r="TMD28" s="1"/>
      <c r="TVY28" s="1"/>
      <c r="TVZ28" s="1"/>
      <c r="UFU28" s="1"/>
      <c r="UFV28" s="1"/>
      <c r="UPQ28" s="1"/>
      <c r="UPR28" s="1"/>
      <c r="UZM28" s="1"/>
      <c r="UZN28" s="1"/>
      <c r="VJI28" s="1"/>
      <c r="VJJ28" s="1"/>
      <c r="VTE28" s="1"/>
      <c r="VTF28" s="1"/>
      <c r="WDA28" s="1"/>
      <c r="WDB28" s="1"/>
      <c r="WMW28" s="1"/>
      <c r="WMX28" s="1"/>
      <c r="WWS28" s="1"/>
      <c r="WWT28" s="1"/>
    </row>
    <row r="29" spans="1:806 1061:1830 2085:2854 3109:3878 4133:4902 5157:5926 6181:6950 7205:7974 8229:8998 9253:10022 10277:11046 11301:12070 12325:13094 13349:14118 14373:15142 15397:16166" s="222" customFormat="1" ht="45" hidden="1" customHeight="1" x14ac:dyDescent="0.3">
      <c r="A29" s="209">
        <v>19</v>
      </c>
      <c r="B29" s="72" t="s">
        <v>67</v>
      </c>
      <c r="C29" s="72" t="s">
        <v>24</v>
      </c>
      <c r="D29" s="42" t="s">
        <v>68</v>
      </c>
      <c r="E29" s="42" t="s">
        <v>69</v>
      </c>
      <c r="F29" s="42" t="s">
        <v>70</v>
      </c>
      <c r="G29" s="42" t="s">
        <v>71</v>
      </c>
      <c r="H29" s="72" t="s">
        <v>72</v>
      </c>
      <c r="I29" s="72" t="s">
        <v>72</v>
      </c>
      <c r="J29" s="72" t="s">
        <v>73</v>
      </c>
      <c r="K29" s="72" t="s">
        <v>73</v>
      </c>
      <c r="L29" s="133" t="s">
        <v>74</v>
      </c>
      <c r="M29" s="212" t="s">
        <v>75</v>
      </c>
      <c r="N29" s="210" t="s">
        <v>101</v>
      </c>
      <c r="O29" s="213" t="s">
        <v>90</v>
      </c>
      <c r="P29" s="214" t="str">
        <f t="shared" si="0"/>
        <v>53</v>
      </c>
      <c r="Q29" s="214">
        <v>530302</v>
      </c>
      <c r="R29" s="215" t="s">
        <v>102</v>
      </c>
      <c r="S29" s="225">
        <v>1701</v>
      </c>
      <c r="T29" s="226">
        <v>1</v>
      </c>
      <c r="U29" s="227">
        <v>0</v>
      </c>
      <c r="V29" s="227">
        <v>0</v>
      </c>
      <c r="W29" s="218">
        <v>293.95999999999998</v>
      </c>
      <c r="X29" s="49">
        <v>1</v>
      </c>
      <c r="Y29" s="220" t="s">
        <v>31</v>
      </c>
      <c r="Z29" s="224">
        <v>0</v>
      </c>
      <c r="AA29" s="218">
        <v>293.95999999999998</v>
      </c>
      <c r="AB29" s="224">
        <v>0</v>
      </c>
      <c r="AC29" s="224">
        <v>0</v>
      </c>
      <c r="AD29" s="224">
        <v>0</v>
      </c>
      <c r="AE29" s="224">
        <v>0</v>
      </c>
      <c r="AF29" s="224">
        <v>0</v>
      </c>
      <c r="AG29" s="224">
        <v>0</v>
      </c>
      <c r="AH29" s="224">
        <v>0</v>
      </c>
      <c r="AI29" s="224">
        <v>0</v>
      </c>
      <c r="AJ29" s="224">
        <v>0</v>
      </c>
      <c r="AK29" s="224">
        <v>0</v>
      </c>
      <c r="AL29" s="53">
        <f t="shared" si="1"/>
        <v>0</v>
      </c>
      <c r="AM29" s="1"/>
      <c r="AN29" s="1"/>
      <c r="AO29" s="1"/>
      <c r="AP29" s="1"/>
      <c r="AQ29" s="1"/>
      <c r="KG29" s="1"/>
      <c r="KH29" s="1"/>
      <c r="UC29" s="1"/>
      <c r="UD29" s="1"/>
      <c r="ADY29" s="1"/>
      <c r="ADZ29" s="1"/>
      <c r="ANU29" s="1"/>
      <c r="ANV29" s="1"/>
      <c r="AXQ29" s="1"/>
      <c r="AXR29" s="1"/>
      <c r="BHM29" s="1"/>
      <c r="BHN29" s="1"/>
      <c r="BRI29" s="1"/>
      <c r="BRJ29" s="1"/>
      <c r="CBE29" s="1"/>
      <c r="CBF29" s="1"/>
      <c r="CLA29" s="1"/>
      <c r="CLB29" s="1"/>
      <c r="CUW29" s="1"/>
      <c r="CUX29" s="1"/>
      <c r="DES29" s="1"/>
      <c r="DET29" s="1"/>
      <c r="DOO29" s="1"/>
      <c r="DOP29" s="1"/>
      <c r="DYK29" s="1"/>
      <c r="DYL29" s="1"/>
      <c r="EIG29" s="1"/>
      <c r="EIH29" s="1"/>
      <c r="ESC29" s="1"/>
      <c r="ESD29" s="1"/>
      <c r="FBY29" s="1"/>
      <c r="FBZ29" s="1"/>
      <c r="FLU29" s="1"/>
      <c r="FLV29" s="1"/>
      <c r="FVQ29" s="1"/>
      <c r="FVR29" s="1"/>
      <c r="GFM29" s="1"/>
      <c r="GFN29" s="1"/>
      <c r="GPI29" s="1"/>
      <c r="GPJ29" s="1"/>
      <c r="GZE29" s="1"/>
      <c r="GZF29" s="1"/>
      <c r="HJA29" s="1"/>
      <c r="HJB29" s="1"/>
      <c r="HSW29" s="1"/>
      <c r="HSX29" s="1"/>
      <c r="ICS29" s="1"/>
      <c r="ICT29" s="1"/>
      <c r="IMO29" s="1"/>
      <c r="IMP29" s="1"/>
      <c r="IWK29" s="1"/>
      <c r="IWL29" s="1"/>
      <c r="JGG29" s="1"/>
      <c r="JGH29" s="1"/>
      <c r="JQC29" s="1"/>
      <c r="JQD29" s="1"/>
      <c r="JZY29" s="1"/>
      <c r="JZZ29" s="1"/>
      <c r="KJU29" s="1"/>
      <c r="KJV29" s="1"/>
      <c r="KTQ29" s="1"/>
      <c r="KTR29" s="1"/>
      <c r="LDM29" s="1"/>
      <c r="LDN29" s="1"/>
      <c r="LNI29" s="1"/>
      <c r="LNJ29" s="1"/>
      <c r="LXE29" s="1"/>
      <c r="LXF29" s="1"/>
      <c r="MHA29" s="1"/>
      <c r="MHB29" s="1"/>
      <c r="MQW29" s="1"/>
      <c r="MQX29" s="1"/>
      <c r="NAS29" s="1"/>
      <c r="NAT29" s="1"/>
      <c r="NKO29" s="1"/>
      <c r="NKP29" s="1"/>
      <c r="NUK29" s="1"/>
      <c r="NUL29" s="1"/>
      <c r="OEG29" s="1"/>
      <c r="OEH29" s="1"/>
      <c r="OOC29" s="1"/>
      <c r="OOD29" s="1"/>
      <c r="OXY29" s="1"/>
      <c r="OXZ29" s="1"/>
      <c r="PHU29" s="1"/>
      <c r="PHV29" s="1"/>
      <c r="PRQ29" s="1"/>
      <c r="PRR29" s="1"/>
      <c r="QBM29" s="1"/>
      <c r="QBN29" s="1"/>
      <c r="QLI29" s="1"/>
      <c r="QLJ29" s="1"/>
      <c r="QVE29" s="1"/>
      <c r="QVF29" s="1"/>
      <c r="RFA29" s="1"/>
      <c r="RFB29" s="1"/>
      <c r="ROW29" s="1"/>
      <c r="ROX29" s="1"/>
      <c r="RYS29" s="1"/>
      <c r="RYT29" s="1"/>
      <c r="SIO29" s="1"/>
      <c r="SIP29" s="1"/>
      <c r="SSK29" s="1"/>
      <c r="SSL29" s="1"/>
      <c r="TCG29" s="1"/>
      <c r="TCH29" s="1"/>
      <c r="TMC29" s="1"/>
      <c r="TMD29" s="1"/>
      <c r="TVY29" s="1"/>
      <c r="TVZ29" s="1"/>
      <c r="UFU29" s="1"/>
      <c r="UFV29" s="1"/>
      <c r="UPQ29" s="1"/>
      <c r="UPR29" s="1"/>
      <c r="UZM29" s="1"/>
      <c r="UZN29" s="1"/>
      <c r="VJI29" s="1"/>
      <c r="VJJ29" s="1"/>
      <c r="VTE29" s="1"/>
      <c r="VTF29" s="1"/>
      <c r="WDA29" s="1"/>
      <c r="WDB29" s="1"/>
      <c r="WMW29" s="1"/>
      <c r="WMX29" s="1"/>
      <c r="WWS29" s="1"/>
      <c r="WWT29" s="1"/>
    </row>
    <row r="30" spans="1:806 1061:1830 2085:2854 3109:3878 4133:4902 5157:5926 6181:6950 7205:7974 8229:8998 9253:10022 10277:11046 11301:12070 12325:13094 13349:14118 14373:15142 15397:16166" s="258" customFormat="1" ht="54" hidden="1" x14ac:dyDescent="0.3">
      <c r="A30" s="245">
        <v>20</v>
      </c>
      <c r="B30" s="72" t="s">
        <v>67</v>
      </c>
      <c r="C30" s="72" t="s">
        <v>24</v>
      </c>
      <c r="D30" s="42" t="s">
        <v>68</v>
      </c>
      <c r="E30" s="42" t="s">
        <v>69</v>
      </c>
      <c r="F30" s="42" t="s">
        <v>70</v>
      </c>
      <c r="G30" s="42" t="s">
        <v>71</v>
      </c>
      <c r="H30" s="246" t="s">
        <v>72</v>
      </c>
      <c r="I30" s="246" t="s">
        <v>72</v>
      </c>
      <c r="J30" s="246" t="s">
        <v>73</v>
      </c>
      <c r="K30" s="246" t="s">
        <v>73</v>
      </c>
      <c r="L30" s="247" t="s">
        <v>74</v>
      </c>
      <c r="M30" s="248" t="s">
        <v>75</v>
      </c>
      <c r="N30" s="246" t="s">
        <v>101</v>
      </c>
      <c r="O30" s="249" t="s">
        <v>80</v>
      </c>
      <c r="P30" s="250" t="str">
        <f t="shared" si="0"/>
        <v>53</v>
      </c>
      <c r="Q30" s="250">
        <v>530301</v>
      </c>
      <c r="R30" s="251" t="s">
        <v>100</v>
      </c>
      <c r="S30" s="252">
        <v>1701</v>
      </c>
      <c r="T30" s="253">
        <v>1</v>
      </c>
      <c r="U30" s="254">
        <v>0</v>
      </c>
      <c r="V30" s="262">
        <v>0</v>
      </c>
      <c r="W30" s="255">
        <f>10000-4938.72</f>
        <v>5061.28</v>
      </c>
      <c r="X30" s="49">
        <v>1</v>
      </c>
      <c r="Y30" s="256" t="s">
        <v>31</v>
      </c>
      <c r="Z30" s="257">
        <v>0</v>
      </c>
      <c r="AA30" s="263">
        <v>0</v>
      </c>
      <c r="AB30" s="257">
        <v>0</v>
      </c>
      <c r="AC30" s="257">
        <f t="shared" ref="AC30:AH30" si="5">+$W$30/6</f>
        <v>843.54666666666662</v>
      </c>
      <c r="AD30" s="257">
        <f t="shared" si="5"/>
        <v>843.54666666666662</v>
      </c>
      <c r="AE30" s="257">
        <f t="shared" si="5"/>
        <v>843.54666666666662</v>
      </c>
      <c r="AF30" s="257">
        <f t="shared" si="5"/>
        <v>843.54666666666662</v>
      </c>
      <c r="AG30" s="257">
        <f t="shared" si="5"/>
        <v>843.54666666666662</v>
      </c>
      <c r="AH30" s="257">
        <f t="shared" si="5"/>
        <v>843.54666666666662</v>
      </c>
      <c r="AI30" s="257">
        <v>0</v>
      </c>
      <c r="AJ30" s="257">
        <v>0</v>
      </c>
      <c r="AK30" s="257">
        <v>0</v>
      </c>
      <c r="AL30" s="53">
        <f t="shared" si="1"/>
        <v>0</v>
      </c>
      <c r="AM30" s="1"/>
      <c r="AN30" s="1"/>
      <c r="AO30" s="1"/>
      <c r="AP30" s="1"/>
      <c r="AQ30" s="1"/>
      <c r="KG30" s="1"/>
      <c r="KH30" s="1"/>
      <c r="UC30" s="1"/>
      <c r="UD30" s="1"/>
      <c r="ADY30" s="1"/>
      <c r="ADZ30" s="1"/>
      <c r="ANU30" s="1"/>
      <c r="ANV30" s="1"/>
      <c r="AXQ30" s="1"/>
      <c r="AXR30" s="1"/>
      <c r="BHM30" s="1"/>
      <c r="BHN30" s="1"/>
      <c r="BRI30" s="1"/>
      <c r="BRJ30" s="1"/>
      <c r="CBE30" s="1"/>
      <c r="CBF30" s="1"/>
      <c r="CLA30" s="1"/>
      <c r="CLB30" s="1"/>
      <c r="CUW30" s="1"/>
      <c r="CUX30" s="1"/>
      <c r="DES30" s="1"/>
      <c r="DET30" s="1"/>
      <c r="DOO30" s="1"/>
      <c r="DOP30" s="1"/>
      <c r="DYK30" s="1"/>
      <c r="DYL30" s="1"/>
      <c r="EIG30" s="1"/>
      <c r="EIH30" s="1"/>
      <c r="ESC30" s="1"/>
      <c r="ESD30" s="1"/>
      <c r="FBY30" s="1"/>
      <c r="FBZ30" s="1"/>
      <c r="FLU30" s="1"/>
      <c r="FLV30" s="1"/>
      <c r="FVQ30" s="1"/>
      <c r="FVR30" s="1"/>
      <c r="GFM30" s="1"/>
      <c r="GFN30" s="1"/>
      <c r="GPI30" s="1"/>
      <c r="GPJ30" s="1"/>
      <c r="GZE30" s="1"/>
      <c r="GZF30" s="1"/>
      <c r="HJA30" s="1"/>
      <c r="HJB30" s="1"/>
      <c r="HSW30" s="1"/>
      <c r="HSX30" s="1"/>
      <c r="ICS30" s="1"/>
      <c r="ICT30" s="1"/>
      <c r="IMO30" s="1"/>
      <c r="IMP30" s="1"/>
      <c r="IWK30" s="1"/>
      <c r="IWL30" s="1"/>
      <c r="JGG30" s="1"/>
      <c r="JGH30" s="1"/>
      <c r="JQC30" s="1"/>
      <c r="JQD30" s="1"/>
      <c r="JZY30" s="1"/>
      <c r="JZZ30" s="1"/>
      <c r="KJU30" s="1"/>
      <c r="KJV30" s="1"/>
      <c r="KTQ30" s="1"/>
      <c r="KTR30" s="1"/>
      <c r="LDM30" s="1"/>
      <c r="LDN30" s="1"/>
      <c r="LNI30" s="1"/>
      <c r="LNJ30" s="1"/>
      <c r="LXE30" s="1"/>
      <c r="LXF30" s="1"/>
      <c r="MHA30" s="1"/>
      <c r="MHB30" s="1"/>
      <c r="MQW30" s="1"/>
      <c r="MQX30" s="1"/>
      <c r="NAS30" s="1"/>
      <c r="NAT30" s="1"/>
      <c r="NKO30" s="1"/>
      <c r="NKP30" s="1"/>
      <c r="NUK30" s="1"/>
      <c r="NUL30" s="1"/>
      <c r="OEG30" s="1"/>
      <c r="OEH30" s="1"/>
      <c r="OOC30" s="1"/>
      <c r="OOD30" s="1"/>
      <c r="OXY30" s="1"/>
      <c r="OXZ30" s="1"/>
      <c r="PHU30" s="1"/>
      <c r="PHV30" s="1"/>
      <c r="PRQ30" s="1"/>
      <c r="PRR30" s="1"/>
      <c r="QBM30" s="1"/>
      <c r="QBN30" s="1"/>
      <c r="QLI30" s="1"/>
      <c r="QLJ30" s="1"/>
      <c r="QVE30" s="1"/>
      <c r="QVF30" s="1"/>
      <c r="RFA30" s="1"/>
      <c r="RFB30" s="1"/>
      <c r="ROW30" s="1"/>
      <c r="ROX30" s="1"/>
      <c r="RYS30" s="1"/>
      <c r="RYT30" s="1"/>
      <c r="SIO30" s="1"/>
      <c r="SIP30" s="1"/>
      <c r="SSK30" s="1"/>
      <c r="SSL30" s="1"/>
      <c r="TCG30" s="1"/>
      <c r="TCH30" s="1"/>
      <c r="TMC30" s="1"/>
      <c r="TMD30" s="1"/>
      <c r="TVY30" s="1"/>
      <c r="TVZ30" s="1"/>
      <c r="UFU30" s="1"/>
      <c r="UFV30" s="1"/>
      <c r="UPQ30" s="1"/>
      <c r="UPR30" s="1"/>
      <c r="UZM30" s="1"/>
      <c r="UZN30" s="1"/>
      <c r="VJI30" s="1"/>
      <c r="VJJ30" s="1"/>
      <c r="VTE30" s="1"/>
      <c r="VTF30" s="1"/>
      <c r="WDA30" s="1"/>
      <c r="WDB30" s="1"/>
      <c r="WMW30" s="1"/>
      <c r="WMX30" s="1"/>
      <c r="WWS30" s="1"/>
      <c r="WWT30" s="1"/>
    </row>
    <row r="31" spans="1:806 1061:1830 2085:2854 3109:3878 4133:4902 5157:5926 6181:6950 7205:7974 8229:8998 9253:10022 10277:11046 11301:12070 12325:13094 13349:14118 14373:15142 15397:16166" s="258" customFormat="1" ht="54" hidden="1" x14ac:dyDescent="0.3">
      <c r="A31" s="245">
        <v>21</v>
      </c>
      <c r="B31" s="72" t="s">
        <v>67</v>
      </c>
      <c r="C31" s="72" t="s">
        <v>24</v>
      </c>
      <c r="D31" s="42" t="s">
        <v>68</v>
      </c>
      <c r="E31" s="42" t="s">
        <v>69</v>
      </c>
      <c r="F31" s="42" t="s">
        <v>70</v>
      </c>
      <c r="G31" s="42" t="s">
        <v>71</v>
      </c>
      <c r="H31" s="246" t="s">
        <v>72</v>
      </c>
      <c r="I31" s="246" t="s">
        <v>72</v>
      </c>
      <c r="J31" s="246" t="s">
        <v>73</v>
      </c>
      <c r="K31" s="246" t="s">
        <v>73</v>
      </c>
      <c r="L31" s="247" t="s">
        <v>74</v>
      </c>
      <c r="M31" s="248" t="s">
        <v>75</v>
      </c>
      <c r="N31" s="246" t="s">
        <v>101</v>
      </c>
      <c r="O31" s="249" t="s">
        <v>80</v>
      </c>
      <c r="P31" s="250" t="str">
        <f t="shared" si="0"/>
        <v>53</v>
      </c>
      <c r="Q31" s="250">
        <v>530302</v>
      </c>
      <c r="R31" s="251" t="s">
        <v>102</v>
      </c>
      <c r="S31" s="252">
        <v>1701</v>
      </c>
      <c r="T31" s="253">
        <v>1</v>
      </c>
      <c r="U31" s="254">
        <v>0</v>
      </c>
      <c r="V31" s="254">
        <v>0</v>
      </c>
      <c r="W31" s="255">
        <f>15000-5000</f>
        <v>10000</v>
      </c>
      <c r="X31" s="49">
        <v>1</v>
      </c>
      <c r="Y31" s="256" t="s">
        <v>31</v>
      </c>
      <c r="Z31" s="257">
        <v>0</v>
      </c>
      <c r="AA31" s="263">
        <v>0</v>
      </c>
      <c r="AB31" s="257">
        <v>0</v>
      </c>
      <c r="AC31" s="257">
        <v>1250</v>
      </c>
      <c r="AD31" s="257">
        <v>1250</v>
      </c>
      <c r="AE31" s="257">
        <v>1250</v>
      </c>
      <c r="AF31" s="257">
        <v>1250</v>
      </c>
      <c r="AG31" s="257">
        <v>1250</v>
      </c>
      <c r="AH31" s="257">
        <v>1250</v>
      </c>
      <c r="AI31" s="257">
        <v>1250</v>
      </c>
      <c r="AJ31" s="257">
        <v>1250</v>
      </c>
      <c r="AK31" s="257"/>
      <c r="AL31" s="53">
        <f t="shared" si="1"/>
        <v>0</v>
      </c>
      <c r="AM31" s="1"/>
      <c r="AN31" s="1"/>
      <c r="AO31" s="1"/>
      <c r="AP31" s="1"/>
      <c r="AQ31" s="1"/>
      <c r="KG31" s="1"/>
      <c r="KH31" s="1"/>
      <c r="UC31" s="1"/>
      <c r="UD31" s="1"/>
      <c r="ADY31" s="1"/>
      <c r="ADZ31" s="1"/>
      <c r="ANU31" s="1"/>
      <c r="ANV31" s="1"/>
      <c r="AXQ31" s="1"/>
      <c r="AXR31" s="1"/>
      <c r="BHM31" s="1"/>
      <c r="BHN31" s="1"/>
      <c r="BRI31" s="1"/>
      <c r="BRJ31" s="1"/>
      <c r="CBE31" s="1"/>
      <c r="CBF31" s="1"/>
      <c r="CLA31" s="1"/>
      <c r="CLB31" s="1"/>
      <c r="CUW31" s="1"/>
      <c r="CUX31" s="1"/>
      <c r="DES31" s="1"/>
      <c r="DET31" s="1"/>
      <c r="DOO31" s="1"/>
      <c r="DOP31" s="1"/>
      <c r="DYK31" s="1"/>
      <c r="DYL31" s="1"/>
      <c r="EIG31" s="1"/>
      <c r="EIH31" s="1"/>
      <c r="ESC31" s="1"/>
      <c r="ESD31" s="1"/>
      <c r="FBY31" s="1"/>
      <c r="FBZ31" s="1"/>
      <c r="FLU31" s="1"/>
      <c r="FLV31" s="1"/>
      <c r="FVQ31" s="1"/>
      <c r="FVR31" s="1"/>
      <c r="GFM31" s="1"/>
      <c r="GFN31" s="1"/>
      <c r="GPI31" s="1"/>
      <c r="GPJ31" s="1"/>
      <c r="GZE31" s="1"/>
      <c r="GZF31" s="1"/>
      <c r="HJA31" s="1"/>
      <c r="HJB31" s="1"/>
      <c r="HSW31" s="1"/>
      <c r="HSX31" s="1"/>
      <c r="ICS31" s="1"/>
      <c r="ICT31" s="1"/>
      <c r="IMO31" s="1"/>
      <c r="IMP31" s="1"/>
      <c r="IWK31" s="1"/>
      <c r="IWL31" s="1"/>
      <c r="JGG31" s="1"/>
      <c r="JGH31" s="1"/>
      <c r="JQC31" s="1"/>
      <c r="JQD31" s="1"/>
      <c r="JZY31" s="1"/>
      <c r="JZZ31" s="1"/>
      <c r="KJU31" s="1"/>
      <c r="KJV31" s="1"/>
      <c r="KTQ31" s="1"/>
      <c r="KTR31" s="1"/>
      <c r="LDM31" s="1"/>
      <c r="LDN31" s="1"/>
      <c r="LNI31" s="1"/>
      <c r="LNJ31" s="1"/>
      <c r="LXE31" s="1"/>
      <c r="LXF31" s="1"/>
      <c r="MHA31" s="1"/>
      <c r="MHB31" s="1"/>
      <c r="MQW31" s="1"/>
      <c r="MQX31" s="1"/>
      <c r="NAS31" s="1"/>
      <c r="NAT31" s="1"/>
      <c r="NKO31" s="1"/>
      <c r="NKP31" s="1"/>
      <c r="NUK31" s="1"/>
      <c r="NUL31" s="1"/>
      <c r="OEG31" s="1"/>
      <c r="OEH31" s="1"/>
      <c r="OOC31" s="1"/>
      <c r="OOD31" s="1"/>
      <c r="OXY31" s="1"/>
      <c r="OXZ31" s="1"/>
      <c r="PHU31" s="1"/>
      <c r="PHV31" s="1"/>
      <c r="PRQ31" s="1"/>
      <c r="PRR31" s="1"/>
      <c r="QBM31" s="1"/>
      <c r="QBN31" s="1"/>
      <c r="QLI31" s="1"/>
      <c r="QLJ31" s="1"/>
      <c r="QVE31" s="1"/>
      <c r="QVF31" s="1"/>
      <c r="RFA31" s="1"/>
      <c r="RFB31" s="1"/>
      <c r="ROW31" s="1"/>
      <c r="ROX31" s="1"/>
      <c r="RYS31" s="1"/>
      <c r="RYT31" s="1"/>
      <c r="SIO31" s="1"/>
      <c r="SIP31" s="1"/>
      <c r="SSK31" s="1"/>
      <c r="SSL31" s="1"/>
      <c r="TCG31" s="1"/>
      <c r="TCH31" s="1"/>
      <c r="TMC31" s="1"/>
      <c r="TMD31" s="1"/>
      <c r="TVY31" s="1"/>
      <c r="TVZ31" s="1"/>
      <c r="UFU31" s="1"/>
      <c r="UFV31" s="1"/>
      <c r="UPQ31" s="1"/>
      <c r="UPR31" s="1"/>
      <c r="UZM31" s="1"/>
      <c r="UZN31" s="1"/>
      <c r="VJI31" s="1"/>
      <c r="VJJ31" s="1"/>
      <c r="VTE31" s="1"/>
      <c r="VTF31" s="1"/>
      <c r="WDA31" s="1"/>
      <c r="WDB31" s="1"/>
      <c r="WMW31" s="1"/>
      <c r="WMX31" s="1"/>
      <c r="WWS31" s="1"/>
      <c r="WWT31" s="1"/>
    </row>
    <row r="32" spans="1:806 1061:1830 2085:2854 3109:3878 4133:4902 5157:5926 6181:6950 7205:7974 8229:8998 9253:10022 10277:11046 11301:12070 12325:13094 13349:14118 14373:15142 15397:16166" s="222" customFormat="1" ht="45" hidden="1" customHeight="1" x14ac:dyDescent="0.3">
      <c r="A32" s="209">
        <v>22</v>
      </c>
      <c r="B32" s="210" t="s">
        <v>67</v>
      </c>
      <c r="C32" s="210" t="s">
        <v>24</v>
      </c>
      <c r="D32" s="42" t="s">
        <v>68</v>
      </c>
      <c r="E32" s="42" t="s">
        <v>69</v>
      </c>
      <c r="F32" s="42" t="s">
        <v>70</v>
      </c>
      <c r="G32" s="42" t="s">
        <v>71</v>
      </c>
      <c r="H32" s="72" t="s">
        <v>72</v>
      </c>
      <c r="I32" s="72" t="s">
        <v>72</v>
      </c>
      <c r="J32" s="72" t="s">
        <v>73</v>
      </c>
      <c r="K32" s="72" t="s">
        <v>73</v>
      </c>
      <c r="L32" s="211" t="s">
        <v>74</v>
      </c>
      <c r="M32" s="212" t="s">
        <v>75</v>
      </c>
      <c r="N32" s="210" t="s">
        <v>103</v>
      </c>
      <c r="O32" s="219" t="s">
        <v>80</v>
      </c>
      <c r="P32" s="214" t="str">
        <f t="shared" si="0"/>
        <v>53</v>
      </c>
      <c r="Q32" s="214">
        <v>530301</v>
      </c>
      <c r="R32" s="215" t="s">
        <v>100</v>
      </c>
      <c r="S32" s="225">
        <v>1701</v>
      </c>
      <c r="T32" s="226">
        <v>1</v>
      </c>
      <c r="U32" s="227">
        <v>0</v>
      </c>
      <c r="V32" s="227">
        <v>0</v>
      </c>
      <c r="W32" s="218">
        <v>160</v>
      </c>
      <c r="X32" s="49">
        <v>3</v>
      </c>
      <c r="Y32" s="220" t="s">
        <v>31</v>
      </c>
      <c r="Z32" s="224">
        <v>0</v>
      </c>
      <c r="AA32" s="221">
        <v>16</v>
      </c>
      <c r="AB32" s="221">
        <v>16</v>
      </c>
      <c r="AC32" s="221">
        <v>16</v>
      </c>
      <c r="AD32" s="221">
        <v>16</v>
      </c>
      <c r="AE32" s="221">
        <v>16</v>
      </c>
      <c r="AF32" s="221">
        <v>16</v>
      </c>
      <c r="AG32" s="221">
        <v>16</v>
      </c>
      <c r="AH32" s="221">
        <v>16</v>
      </c>
      <c r="AI32" s="221">
        <v>16</v>
      </c>
      <c r="AJ32" s="221">
        <v>16</v>
      </c>
      <c r="AK32" s="221">
        <v>0</v>
      </c>
      <c r="AL32" s="53">
        <f t="shared" si="1"/>
        <v>0</v>
      </c>
      <c r="AM32" s="1"/>
      <c r="AN32" s="1"/>
      <c r="AO32" s="1"/>
      <c r="AP32" s="1"/>
      <c r="AQ32" s="1"/>
      <c r="KG32" s="1"/>
      <c r="KH32" s="1"/>
      <c r="UC32" s="1"/>
      <c r="UD32" s="1"/>
      <c r="ADY32" s="1"/>
      <c r="ADZ32" s="1"/>
      <c r="ANU32" s="1"/>
      <c r="ANV32" s="1"/>
      <c r="AXQ32" s="1"/>
      <c r="AXR32" s="1"/>
      <c r="BHM32" s="1"/>
      <c r="BHN32" s="1"/>
      <c r="BRI32" s="1"/>
      <c r="BRJ32" s="1"/>
      <c r="CBE32" s="1"/>
      <c r="CBF32" s="1"/>
      <c r="CLA32" s="1"/>
      <c r="CLB32" s="1"/>
      <c r="CUW32" s="1"/>
      <c r="CUX32" s="1"/>
      <c r="DES32" s="1"/>
      <c r="DET32" s="1"/>
      <c r="DOO32" s="1"/>
      <c r="DOP32" s="1"/>
      <c r="DYK32" s="1"/>
      <c r="DYL32" s="1"/>
      <c r="EIG32" s="1"/>
      <c r="EIH32" s="1"/>
      <c r="ESC32" s="1"/>
      <c r="ESD32" s="1"/>
      <c r="FBY32" s="1"/>
      <c r="FBZ32" s="1"/>
      <c r="FLU32" s="1"/>
      <c r="FLV32" s="1"/>
      <c r="FVQ32" s="1"/>
      <c r="FVR32" s="1"/>
      <c r="GFM32" s="1"/>
      <c r="GFN32" s="1"/>
      <c r="GPI32" s="1"/>
      <c r="GPJ32" s="1"/>
      <c r="GZE32" s="1"/>
      <c r="GZF32" s="1"/>
      <c r="HJA32" s="1"/>
      <c r="HJB32" s="1"/>
      <c r="HSW32" s="1"/>
      <c r="HSX32" s="1"/>
      <c r="ICS32" s="1"/>
      <c r="ICT32" s="1"/>
      <c r="IMO32" s="1"/>
      <c r="IMP32" s="1"/>
      <c r="IWK32" s="1"/>
      <c r="IWL32" s="1"/>
      <c r="JGG32" s="1"/>
      <c r="JGH32" s="1"/>
      <c r="JQC32" s="1"/>
      <c r="JQD32" s="1"/>
      <c r="JZY32" s="1"/>
      <c r="JZZ32" s="1"/>
      <c r="KJU32" s="1"/>
      <c r="KJV32" s="1"/>
      <c r="KTQ32" s="1"/>
      <c r="KTR32" s="1"/>
      <c r="LDM32" s="1"/>
      <c r="LDN32" s="1"/>
      <c r="LNI32" s="1"/>
      <c r="LNJ32" s="1"/>
      <c r="LXE32" s="1"/>
      <c r="LXF32" s="1"/>
      <c r="MHA32" s="1"/>
      <c r="MHB32" s="1"/>
      <c r="MQW32" s="1"/>
      <c r="MQX32" s="1"/>
      <c r="NAS32" s="1"/>
      <c r="NAT32" s="1"/>
      <c r="NKO32" s="1"/>
      <c r="NKP32" s="1"/>
      <c r="NUK32" s="1"/>
      <c r="NUL32" s="1"/>
      <c r="OEG32" s="1"/>
      <c r="OEH32" s="1"/>
      <c r="OOC32" s="1"/>
      <c r="OOD32" s="1"/>
      <c r="OXY32" s="1"/>
      <c r="OXZ32" s="1"/>
      <c r="PHU32" s="1"/>
      <c r="PHV32" s="1"/>
      <c r="PRQ32" s="1"/>
      <c r="PRR32" s="1"/>
      <c r="QBM32" s="1"/>
      <c r="QBN32" s="1"/>
      <c r="QLI32" s="1"/>
      <c r="QLJ32" s="1"/>
      <c r="QVE32" s="1"/>
      <c r="QVF32" s="1"/>
      <c r="RFA32" s="1"/>
      <c r="RFB32" s="1"/>
      <c r="ROW32" s="1"/>
      <c r="ROX32" s="1"/>
      <c r="RYS32" s="1"/>
      <c r="RYT32" s="1"/>
      <c r="SIO32" s="1"/>
      <c r="SIP32" s="1"/>
      <c r="SSK32" s="1"/>
      <c r="SSL32" s="1"/>
      <c r="TCG32" s="1"/>
      <c r="TCH32" s="1"/>
      <c r="TMC32" s="1"/>
      <c r="TMD32" s="1"/>
      <c r="TVY32" s="1"/>
      <c r="TVZ32" s="1"/>
      <c r="UFU32" s="1"/>
      <c r="UFV32" s="1"/>
      <c r="UPQ32" s="1"/>
      <c r="UPR32" s="1"/>
      <c r="UZM32" s="1"/>
      <c r="UZN32" s="1"/>
      <c r="VJI32" s="1"/>
      <c r="VJJ32" s="1"/>
      <c r="VTE32" s="1"/>
      <c r="VTF32" s="1"/>
      <c r="WDA32" s="1"/>
      <c r="WDB32" s="1"/>
      <c r="WMW32" s="1"/>
      <c r="WMX32" s="1"/>
      <c r="WWS32" s="1"/>
      <c r="WWT32" s="1"/>
    </row>
    <row r="33" spans="1:806 1061:1830 2085:2854 3109:3878 4133:4902 5157:5926 6181:6950 7205:7974 8229:8998 9253:10022 10277:11046 11301:12070 12325:13094 13349:14118 14373:15142 15397:16166" s="222" customFormat="1" ht="45" hidden="1" customHeight="1" x14ac:dyDescent="0.3">
      <c r="A33" s="209">
        <v>23</v>
      </c>
      <c r="B33" s="72" t="s">
        <v>67</v>
      </c>
      <c r="C33" s="72" t="s">
        <v>24</v>
      </c>
      <c r="D33" s="42" t="s">
        <v>68</v>
      </c>
      <c r="E33" s="42" t="s">
        <v>69</v>
      </c>
      <c r="F33" s="42" t="s">
        <v>70</v>
      </c>
      <c r="G33" s="42" t="s">
        <v>71</v>
      </c>
      <c r="H33" s="72" t="s">
        <v>72</v>
      </c>
      <c r="I33" s="72" t="s">
        <v>72</v>
      </c>
      <c r="J33" s="72" t="s">
        <v>73</v>
      </c>
      <c r="K33" s="72" t="s">
        <v>73</v>
      </c>
      <c r="L33" s="133" t="s">
        <v>74</v>
      </c>
      <c r="M33" s="212" t="s">
        <v>75</v>
      </c>
      <c r="N33" s="210" t="s">
        <v>104</v>
      </c>
      <c r="O33" s="213" t="s">
        <v>80</v>
      </c>
      <c r="P33" s="214" t="str">
        <f t="shared" si="0"/>
        <v>53</v>
      </c>
      <c r="Q33" s="225">
        <v>530302</v>
      </c>
      <c r="R33" s="215" t="s">
        <v>102</v>
      </c>
      <c r="S33" s="216">
        <v>1701</v>
      </c>
      <c r="T33" s="217">
        <v>1</v>
      </c>
      <c r="U33" s="216">
        <v>0</v>
      </c>
      <c r="V33" s="216">
        <v>0</v>
      </c>
      <c r="W33" s="218">
        <f>1000-500</f>
        <v>500</v>
      </c>
      <c r="X33" s="49">
        <v>3</v>
      </c>
      <c r="Y33" s="220" t="s">
        <v>31</v>
      </c>
      <c r="Z33" s="224">
        <v>0</v>
      </c>
      <c r="AA33" s="221">
        <v>500</v>
      </c>
      <c r="AB33" s="224">
        <v>0</v>
      </c>
      <c r="AC33" s="224">
        <v>0</v>
      </c>
      <c r="AD33" s="224">
        <v>0</v>
      </c>
      <c r="AE33" s="224">
        <v>0</v>
      </c>
      <c r="AF33" s="224">
        <v>0</v>
      </c>
      <c r="AG33" s="224">
        <v>0</v>
      </c>
      <c r="AH33" s="221">
        <v>0</v>
      </c>
      <c r="AI33" s="221">
        <v>0</v>
      </c>
      <c r="AJ33" s="221">
        <v>0</v>
      </c>
      <c r="AK33" s="221">
        <v>0</v>
      </c>
      <c r="AL33" s="53">
        <f t="shared" si="1"/>
        <v>0</v>
      </c>
      <c r="AM33" s="1"/>
      <c r="AN33" s="1"/>
      <c r="AO33" s="1"/>
      <c r="AP33" s="1"/>
      <c r="AQ33" s="1"/>
      <c r="KG33" s="1"/>
      <c r="KH33" s="1"/>
      <c r="UC33" s="1"/>
      <c r="UD33" s="1"/>
      <c r="ADY33" s="1"/>
      <c r="ADZ33" s="1"/>
      <c r="ANU33" s="1"/>
      <c r="ANV33" s="1"/>
      <c r="AXQ33" s="1"/>
      <c r="AXR33" s="1"/>
      <c r="BHM33" s="1"/>
      <c r="BHN33" s="1"/>
      <c r="BRI33" s="1"/>
      <c r="BRJ33" s="1"/>
      <c r="CBE33" s="1"/>
      <c r="CBF33" s="1"/>
      <c r="CLA33" s="1"/>
      <c r="CLB33" s="1"/>
      <c r="CUW33" s="1"/>
      <c r="CUX33" s="1"/>
      <c r="DES33" s="1"/>
      <c r="DET33" s="1"/>
      <c r="DOO33" s="1"/>
      <c r="DOP33" s="1"/>
      <c r="DYK33" s="1"/>
      <c r="DYL33" s="1"/>
      <c r="EIG33" s="1"/>
      <c r="EIH33" s="1"/>
      <c r="ESC33" s="1"/>
      <c r="ESD33" s="1"/>
      <c r="FBY33" s="1"/>
      <c r="FBZ33" s="1"/>
      <c r="FLU33" s="1"/>
      <c r="FLV33" s="1"/>
      <c r="FVQ33" s="1"/>
      <c r="FVR33" s="1"/>
      <c r="GFM33" s="1"/>
      <c r="GFN33" s="1"/>
      <c r="GPI33" s="1"/>
      <c r="GPJ33" s="1"/>
      <c r="GZE33" s="1"/>
      <c r="GZF33" s="1"/>
      <c r="HJA33" s="1"/>
      <c r="HJB33" s="1"/>
      <c r="HSW33" s="1"/>
      <c r="HSX33" s="1"/>
      <c r="ICS33" s="1"/>
      <c r="ICT33" s="1"/>
      <c r="IMO33" s="1"/>
      <c r="IMP33" s="1"/>
      <c r="IWK33" s="1"/>
      <c r="IWL33" s="1"/>
      <c r="JGG33" s="1"/>
      <c r="JGH33" s="1"/>
      <c r="JQC33" s="1"/>
      <c r="JQD33" s="1"/>
      <c r="JZY33" s="1"/>
      <c r="JZZ33" s="1"/>
      <c r="KJU33" s="1"/>
      <c r="KJV33" s="1"/>
      <c r="KTQ33" s="1"/>
      <c r="KTR33" s="1"/>
      <c r="LDM33" s="1"/>
      <c r="LDN33" s="1"/>
      <c r="LNI33" s="1"/>
      <c r="LNJ33" s="1"/>
      <c r="LXE33" s="1"/>
      <c r="LXF33" s="1"/>
      <c r="MHA33" s="1"/>
      <c r="MHB33" s="1"/>
      <c r="MQW33" s="1"/>
      <c r="MQX33" s="1"/>
      <c r="NAS33" s="1"/>
      <c r="NAT33" s="1"/>
      <c r="NKO33" s="1"/>
      <c r="NKP33" s="1"/>
      <c r="NUK33" s="1"/>
      <c r="NUL33" s="1"/>
      <c r="OEG33" s="1"/>
      <c r="OEH33" s="1"/>
      <c r="OOC33" s="1"/>
      <c r="OOD33" s="1"/>
      <c r="OXY33" s="1"/>
      <c r="OXZ33" s="1"/>
      <c r="PHU33" s="1"/>
      <c r="PHV33" s="1"/>
      <c r="PRQ33" s="1"/>
      <c r="PRR33" s="1"/>
      <c r="QBM33" s="1"/>
      <c r="QBN33" s="1"/>
      <c r="QLI33" s="1"/>
      <c r="QLJ33" s="1"/>
      <c r="QVE33" s="1"/>
      <c r="QVF33" s="1"/>
      <c r="RFA33" s="1"/>
      <c r="RFB33" s="1"/>
      <c r="ROW33" s="1"/>
      <c r="ROX33" s="1"/>
      <c r="RYS33" s="1"/>
      <c r="RYT33" s="1"/>
      <c r="SIO33" s="1"/>
      <c r="SIP33" s="1"/>
      <c r="SSK33" s="1"/>
      <c r="SSL33" s="1"/>
      <c r="TCG33" s="1"/>
      <c r="TCH33" s="1"/>
      <c r="TMC33" s="1"/>
      <c r="TMD33" s="1"/>
      <c r="TVY33" s="1"/>
      <c r="TVZ33" s="1"/>
      <c r="UFU33" s="1"/>
      <c r="UFV33" s="1"/>
      <c r="UPQ33" s="1"/>
      <c r="UPR33" s="1"/>
      <c r="UZM33" s="1"/>
      <c r="UZN33" s="1"/>
      <c r="VJI33" s="1"/>
      <c r="VJJ33" s="1"/>
      <c r="VTE33" s="1"/>
      <c r="VTF33" s="1"/>
      <c r="WDA33" s="1"/>
      <c r="WDB33" s="1"/>
      <c r="WMW33" s="1"/>
      <c r="WMX33" s="1"/>
      <c r="WWS33" s="1"/>
      <c r="WWT33" s="1"/>
    </row>
    <row r="34" spans="1:806 1061:1830 2085:2854 3109:3878 4133:4902 5157:5926 6181:6950 7205:7974 8229:8998 9253:10022 10277:11046 11301:12070 12325:13094 13349:14118 14373:15142 15397:16166" s="222" customFormat="1" ht="45" hidden="1" customHeight="1" x14ac:dyDescent="0.3">
      <c r="A34" s="209">
        <v>24</v>
      </c>
      <c r="B34" s="72" t="s">
        <v>67</v>
      </c>
      <c r="C34" s="72" t="s">
        <v>24</v>
      </c>
      <c r="D34" s="42" t="s">
        <v>68</v>
      </c>
      <c r="E34" s="42" t="s">
        <v>69</v>
      </c>
      <c r="F34" s="42" t="s">
        <v>70</v>
      </c>
      <c r="G34" s="42" t="s">
        <v>71</v>
      </c>
      <c r="H34" s="210" t="s">
        <v>72</v>
      </c>
      <c r="I34" s="210" t="s">
        <v>72</v>
      </c>
      <c r="J34" s="210" t="s">
        <v>73</v>
      </c>
      <c r="K34" s="210" t="s">
        <v>73</v>
      </c>
      <c r="L34" s="211" t="s">
        <v>74</v>
      </c>
      <c r="M34" s="212" t="s">
        <v>75</v>
      </c>
      <c r="N34" s="210" t="s">
        <v>105</v>
      </c>
      <c r="O34" s="219" t="s">
        <v>80</v>
      </c>
      <c r="P34" s="214" t="str">
        <f t="shared" si="0"/>
        <v>53</v>
      </c>
      <c r="Q34" s="214">
        <v>530303</v>
      </c>
      <c r="R34" s="215" t="s">
        <v>106</v>
      </c>
      <c r="S34" s="216">
        <v>1701</v>
      </c>
      <c r="T34" s="217">
        <v>1</v>
      </c>
      <c r="U34" s="216">
        <v>0</v>
      </c>
      <c r="V34" s="216">
        <v>0</v>
      </c>
      <c r="W34" s="218">
        <v>5000</v>
      </c>
      <c r="X34" s="49">
        <v>1</v>
      </c>
      <c r="Y34" s="220" t="s">
        <v>31</v>
      </c>
      <c r="Z34" s="224">
        <f t="shared" ref="Z34:AE34" si="6">+$W$34/6</f>
        <v>833.33333333333337</v>
      </c>
      <c r="AA34" s="224">
        <f t="shared" si="6"/>
        <v>833.33333333333337</v>
      </c>
      <c r="AB34" s="224">
        <f t="shared" si="6"/>
        <v>833.33333333333337</v>
      </c>
      <c r="AC34" s="224">
        <f t="shared" si="6"/>
        <v>833.33333333333337</v>
      </c>
      <c r="AD34" s="224">
        <f t="shared" si="6"/>
        <v>833.33333333333337</v>
      </c>
      <c r="AE34" s="224">
        <f t="shared" si="6"/>
        <v>833.33333333333337</v>
      </c>
      <c r="AF34" s="224">
        <v>0</v>
      </c>
      <c r="AG34" s="224">
        <v>0</v>
      </c>
      <c r="AH34" s="224">
        <v>0</v>
      </c>
      <c r="AI34" s="224">
        <v>0</v>
      </c>
      <c r="AJ34" s="224">
        <v>0</v>
      </c>
      <c r="AK34" s="224">
        <v>0</v>
      </c>
      <c r="AL34" s="53">
        <f t="shared" si="1"/>
        <v>0</v>
      </c>
      <c r="AM34" s="1"/>
      <c r="AN34" s="1"/>
      <c r="AO34" s="1"/>
      <c r="AP34" s="1"/>
      <c r="AQ34" s="1"/>
      <c r="KG34" s="1"/>
      <c r="KH34" s="1"/>
      <c r="UC34" s="1"/>
      <c r="UD34" s="1"/>
      <c r="ADY34" s="1"/>
      <c r="ADZ34" s="1"/>
      <c r="ANU34" s="1"/>
      <c r="ANV34" s="1"/>
      <c r="AXQ34" s="1"/>
      <c r="AXR34" s="1"/>
      <c r="BHM34" s="1"/>
      <c r="BHN34" s="1"/>
      <c r="BRI34" s="1"/>
      <c r="BRJ34" s="1"/>
      <c r="CBE34" s="1"/>
      <c r="CBF34" s="1"/>
      <c r="CLA34" s="1"/>
      <c r="CLB34" s="1"/>
      <c r="CUW34" s="1"/>
      <c r="CUX34" s="1"/>
      <c r="DES34" s="1"/>
      <c r="DET34" s="1"/>
      <c r="DOO34" s="1"/>
      <c r="DOP34" s="1"/>
      <c r="DYK34" s="1"/>
      <c r="DYL34" s="1"/>
      <c r="EIG34" s="1"/>
      <c r="EIH34" s="1"/>
      <c r="ESC34" s="1"/>
      <c r="ESD34" s="1"/>
      <c r="FBY34" s="1"/>
      <c r="FBZ34" s="1"/>
      <c r="FLU34" s="1"/>
      <c r="FLV34" s="1"/>
      <c r="FVQ34" s="1"/>
      <c r="FVR34" s="1"/>
      <c r="GFM34" s="1"/>
      <c r="GFN34" s="1"/>
      <c r="GPI34" s="1"/>
      <c r="GPJ34" s="1"/>
      <c r="GZE34" s="1"/>
      <c r="GZF34" s="1"/>
      <c r="HJA34" s="1"/>
      <c r="HJB34" s="1"/>
      <c r="HSW34" s="1"/>
      <c r="HSX34" s="1"/>
      <c r="ICS34" s="1"/>
      <c r="ICT34" s="1"/>
      <c r="IMO34" s="1"/>
      <c r="IMP34" s="1"/>
      <c r="IWK34" s="1"/>
      <c r="IWL34" s="1"/>
      <c r="JGG34" s="1"/>
      <c r="JGH34" s="1"/>
      <c r="JQC34" s="1"/>
      <c r="JQD34" s="1"/>
      <c r="JZY34" s="1"/>
      <c r="JZZ34" s="1"/>
      <c r="KJU34" s="1"/>
      <c r="KJV34" s="1"/>
      <c r="KTQ34" s="1"/>
      <c r="KTR34" s="1"/>
      <c r="LDM34" s="1"/>
      <c r="LDN34" s="1"/>
      <c r="LNI34" s="1"/>
      <c r="LNJ34" s="1"/>
      <c r="LXE34" s="1"/>
      <c r="LXF34" s="1"/>
      <c r="MHA34" s="1"/>
      <c r="MHB34" s="1"/>
      <c r="MQW34" s="1"/>
      <c r="MQX34" s="1"/>
      <c r="NAS34" s="1"/>
      <c r="NAT34" s="1"/>
      <c r="NKO34" s="1"/>
      <c r="NKP34" s="1"/>
      <c r="NUK34" s="1"/>
      <c r="NUL34" s="1"/>
      <c r="OEG34" s="1"/>
      <c r="OEH34" s="1"/>
      <c r="OOC34" s="1"/>
      <c r="OOD34" s="1"/>
      <c r="OXY34" s="1"/>
      <c r="OXZ34" s="1"/>
      <c r="PHU34" s="1"/>
      <c r="PHV34" s="1"/>
      <c r="PRQ34" s="1"/>
      <c r="PRR34" s="1"/>
      <c r="QBM34" s="1"/>
      <c r="QBN34" s="1"/>
      <c r="QLI34" s="1"/>
      <c r="QLJ34" s="1"/>
      <c r="QVE34" s="1"/>
      <c r="QVF34" s="1"/>
      <c r="RFA34" s="1"/>
      <c r="RFB34" s="1"/>
      <c r="ROW34" s="1"/>
      <c r="ROX34" s="1"/>
      <c r="RYS34" s="1"/>
      <c r="RYT34" s="1"/>
      <c r="SIO34" s="1"/>
      <c r="SIP34" s="1"/>
      <c r="SSK34" s="1"/>
      <c r="SSL34" s="1"/>
      <c r="TCG34" s="1"/>
      <c r="TCH34" s="1"/>
      <c r="TMC34" s="1"/>
      <c r="TMD34" s="1"/>
      <c r="TVY34" s="1"/>
      <c r="TVZ34" s="1"/>
      <c r="UFU34" s="1"/>
      <c r="UFV34" s="1"/>
      <c r="UPQ34" s="1"/>
      <c r="UPR34" s="1"/>
      <c r="UZM34" s="1"/>
      <c r="UZN34" s="1"/>
      <c r="VJI34" s="1"/>
      <c r="VJJ34" s="1"/>
      <c r="VTE34" s="1"/>
      <c r="VTF34" s="1"/>
      <c r="WDA34" s="1"/>
      <c r="WDB34" s="1"/>
      <c r="WMW34" s="1"/>
      <c r="WMX34" s="1"/>
      <c r="WWS34" s="1"/>
      <c r="WWT34" s="1"/>
    </row>
    <row r="35" spans="1:806 1061:1830 2085:2854 3109:3878 4133:4902 5157:5926 6181:6950 7205:7974 8229:8998 9253:10022 10277:11046 11301:12070 12325:13094 13349:14118 14373:15142 15397:16166" s="222" customFormat="1" ht="45" hidden="1" customHeight="1" x14ac:dyDescent="0.3">
      <c r="A35" s="209">
        <v>25</v>
      </c>
      <c r="B35" s="210" t="s">
        <v>67</v>
      </c>
      <c r="C35" s="210" t="s">
        <v>24</v>
      </c>
      <c r="D35" s="42" t="s">
        <v>68</v>
      </c>
      <c r="E35" s="42" t="s">
        <v>69</v>
      </c>
      <c r="F35" s="42" t="s">
        <v>70</v>
      </c>
      <c r="G35" s="42" t="s">
        <v>71</v>
      </c>
      <c r="H35" s="72" t="s">
        <v>72</v>
      </c>
      <c r="I35" s="72" t="s">
        <v>72</v>
      </c>
      <c r="J35" s="72" t="s">
        <v>73</v>
      </c>
      <c r="K35" s="72" t="s">
        <v>73</v>
      </c>
      <c r="L35" s="211" t="s">
        <v>74</v>
      </c>
      <c r="M35" s="212" t="s">
        <v>75</v>
      </c>
      <c r="N35" s="210" t="s">
        <v>275</v>
      </c>
      <c r="O35" s="219" t="s">
        <v>80</v>
      </c>
      <c r="P35" s="214" t="str">
        <f t="shared" si="0"/>
        <v>53</v>
      </c>
      <c r="Q35" s="214">
        <v>530304</v>
      </c>
      <c r="R35" s="215" t="s">
        <v>276</v>
      </c>
      <c r="S35" s="216">
        <v>1701</v>
      </c>
      <c r="T35" s="217">
        <v>1</v>
      </c>
      <c r="U35" s="216">
        <v>0</v>
      </c>
      <c r="V35" s="216">
        <v>0</v>
      </c>
      <c r="W35" s="218">
        <v>500</v>
      </c>
      <c r="X35" s="49">
        <v>1</v>
      </c>
      <c r="Y35" s="220" t="s">
        <v>31</v>
      </c>
      <c r="Z35" s="224">
        <v>0</v>
      </c>
      <c r="AA35" s="224">
        <v>200</v>
      </c>
      <c r="AB35" s="224">
        <v>200</v>
      </c>
      <c r="AC35" s="224">
        <v>100</v>
      </c>
      <c r="AD35" s="224">
        <v>0</v>
      </c>
      <c r="AE35" s="224">
        <v>0</v>
      </c>
      <c r="AF35" s="224">
        <v>0</v>
      </c>
      <c r="AG35" s="224">
        <v>0</v>
      </c>
      <c r="AH35" s="224">
        <v>0</v>
      </c>
      <c r="AI35" s="224">
        <v>0</v>
      </c>
      <c r="AJ35" s="224">
        <v>0</v>
      </c>
      <c r="AK35" s="224">
        <v>0</v>
      </c>
      <c r="AL35" s="53">
        <f t="shared" si="1"/>
        <v>0</v>
      </c>
      <c r="AM35" s="1"/>
      <c r="AN35" s="1"/>
      <c r="AO35" s="1"/>
      <c r="AP35" s="1"/>
      <c r="AQ35" s="1"/>
      <c r="KG35" s="1"/>
      <c r="KH35" s="1"/>
      <c r="UC35" s="1"/>
      <c r="UD35" s="1"/>
      <c r="ADY35" s="1"/>
      <c r="ADZ35" s="1"/>
      <c r="ANU35" s="1"/>
      <c r="ANV35" s="1"/>
      <c r="AXQ35" s="1"/>
      <c r="AXR35" s="1"/>
      <c r="BHM35" s="1"/>
      <c r="BHN35" s="1"/>
      <c r="BRI35" s="1"/>
      <c r="BRJ35" s="1"/>
      <c r="CBE35" s="1"/>
      <c r="CBF35" s="1"/>
      <c r="CLA35" s="1"/>
      <c r="CLB35" s="1"/>
      <c r="CUW35" s="1"/>
      <c r="CUX35" s="1"/>
      <c r="DES35" s="1"/>
      <c r="DET35" s="1"/>
      <c r="DOO35" s="1"/>
      <c r="DOP35" s="1"/>
      <c r="DYK35" s="1"/>
      <c r="DYL35" s="1"/>
      <c r="EIG35" s="1"/>
      <c r="EIH35" s="1"/>
      <c r="ESC35" s="1"/>
      <c r="ESD35" s="1"/>
      <c r="FBY35" s="1"/>
      <c r="FBZ35" s="1"/>
      <c r="FLU35" s="1"/>
      <c r="FLV35" s="1"/>
      <c r="FVQ35" s="1"/>
      <c r="FVR35" s="1"/>
      <c r="GFM35" s="1"/>
      <c r="GFN35" s="1"/>
      <c r="GPI35" s="1"/>
      <c r="GPJ35" s="1"/>
      <c r="GZE35" s="1"/>
      <c r="GZF35" s="1"/>
      <c r="HJA35" s="1"/>
      <c r="HJB35" s="1"/>
      <c r="HSW35" s="1"/>
      <c r="HSX35" s="1"/>
      <c r="ICS35" s="1"/>
      <c r="ICT35" s="1"/>
      <c r="IMO35" s="1"/>
      <c r="IMP35" s="1"/>
      <c r="IWK35" s="1"/>
      <c r="IWL35" s="1"/>
      <c r="JGG35" s="1"/>
      <c r="JGH35" s="1"/>
      <c r="JQC35" s="1"/>
      <c r="JQD35" s="1"/>
      <c r="JZY35" s="1"/>
      <c r="JZZ35" s="1"/>
      <c r="KJU35" s="1"/>
      <c r="KJV35" s="1"/>
      <c r="KTQ35" s="1"/>
      <c r="KTR35" s="1"/>
      <c r="LDM35" s="1"/>
      <c r="LDN35" s="1"/>
      <c r="LNI35" s="1"/>
      <c r="LNJ35" s="1"/>
      <c r="LXE35" s="1"/>
      <c r="LXF35" s="1"/>
      <c r="MHA35" s="1"/>
      <c r="MHB35" s="1"/>
      <c r="MQW35" s="1"/>
      <c r="MQX35" s="1"/>
      <c r="NAS35" s="1"/>
      <c r="NAT35" s="1"/>
      <c r="NKO35" s="1"/>
      <c r="NKP35" s="1"/>
      <c r="NUK35" s="1"/>
      <c r="NUL35" s="1"/>
      <c r="OEG35" s="1"/>
      <c r="OEH35" s="1"/>
      <c r="OOC35" s="1"/>
      <c r="OOD35" s="1"/>
      <c r="OXY35" s="1"/>
      <c r="OXZ35" s="1"/>
      <c r="PHU35" s="1"/>
      <c r="PHV35" s="1"/>
      <c r="PRQ35" s="1"/>
      <c r="PRR35" s="1"/>
      <c r="QBM35" s="1"/>
      <c r="QBN35" s="1"/>
      <c r="QLI35" s="1"/>
      <c r="QLJ35" s="1"/>
      <c r="QVE35" s="1"/>
      <c r="QVF35" s="1"/>
      <c r="RFA35" s="1"/>
      <c r="RFB35" s="1"/>
      <c r="ROW35" s="1"/>
      <c r="ROX35" s="1"/>
      <c r="RYS35" s="1"/>
      <c r="RYT35" s="1"/>
      <c r="SIO35" s="1"/>
      <c r="SIP35" s="1"/>
      <c r="SSK35" s="1"/>
      <c r="SSL35" s="1"/>
      <c r="TCG35" s="1"/>
      <c r="TCH35" s="1"/>
      <c r="TMC35" s="1"/>
      <c r="TMD35" s="1"/>
      <c r="TVY35" s="1"/>
      <c r="TVZ35" s="1"/>
      <c r="UFU35" s="1"/>
      <c r="UFV35" s="1"/>
      <c r="UPQ35" s="1"/>
      <c r="UPR35" s="1"/>
      <c r="UZM35" s="1"/>
      <c r="UZN35" s="1"/>
      <c r="VJI35" s="1"/>
      <c r="VJJ35" s="1"/>
      <c r="VTE35" s="1"/>
      <c r="VTF35" s="1"/>
      <c r="WDA35" s="1"/>
      <c r="WDB35" s="1"/>
      <c r="WMW35" s="1"/>
      <c r="WMX35" s="1"/>
      <c r="WWS35" s="1"/>
      <c r="WWT35" s="1"/>
    </row>
    <row r="36" spans="1:806 1061:1830 2085:2854 3109:3878 4133:4902 5157:5926 6181:6950 7205:7974 8229:8998 9253:10022 10277:11046 11301:12070 12325:13094 13349:14118 14373:15142 15397:16166" s="222" customFormat="1" ht="45" hidden="1" customHeight="1" x14ac:dyDescent="0.3">
      <c r="A36" s="209">
        <v>26</v>
      </c>
      <c r="B36" s="72" t="s">
        <v>67</v>
      </c>
      <c r="C36" s="72" t="s">
        <v>24</v>
      </c>
      <c r="D36" s="42" t="s">
        <v>68</v>
      </c>
      <c r="E36" s="42" t="s">
        <v>69</v>
      </c>
      <c r="F36" s="42" t="s">
        <v>70</v>
      </c>
      <c r="G36" s="42" t="s">
        <v>71</v>
      </c>
      <c r="H36" s="210" t="s">
        <v>72</v>
      </c>
      <c r="I36" s="210" t="s">
        <v>72</v>
      </c>
      <c r="J36" s="210" t="s">
        <v>73</v>
      </c>
      <c r="K36" s="210" t="s">
        <v>73</v>
      </c>
      <c r="L36" s="211" t="s">
        <v>74</v>
      </c>
      <c r="M36" s="212" t="s">
        <v>75</v>
      </c>
      <c r="N36" s="210" t="s">
        <v>107</v>
      </c>
      <c r="O36" s="219" t="s">
        <v>80</v>
      </c>
      <c r="P36" s="214" t="str">
        <f t="shared" si="0"/>
        <v>53</v>
      </c>
      <c r="Q36" s="214">
        <v>530402</v>
      </c>
      <c r="R36" s="215" t="s">
        <v>108</v>
      </c>
      <c r="S36" s="216">
        <v>1701</v>
      </c>
      <c r="T36" s="217">
        <v>1</v>
      </c>
      <c r="U36" s="216">
        <v>0</v>
      </c>
      <c r="V36" s="216">
        <v>0</v>
      </c>
      <c r="W36" s="218">
        <f>30000-2000</f>
        <v>28000</v>
      </c>
      <c r="X36" s="49">
        <v>1</v>
      </c>
      <c r="Y36" s="220" t="s">
        <v>31</v>
      </c>
      <c r="Z36" s="224">
        <f>+$W$36/12</f>
        <v>2333.3333333333335</v>
      </c>
      <c r="AA36" s="224">
        <f t="shared" ref="AA36:AK36" si="7">+$W$36/12</f>
        <v>2333.3333333333335</v>
      </c>
      <c r="AB36" s="224">
        <f t="shared" si="7"/>
        <v>2333.3333333333335</v>
      </c>
      <c r="AC36" s="224">
        <f t="shared" si="7"/>
        <v>2333.3333333333335</v>
      </c>
      <c r="AD36" s="224">
        <f t="shared" si="7"/>
        <v>2333.3333333333335</v>
      </c>
      <c r="AE36" s="224">
        <f t="shared" si="7"/>
        <v>2333.3333333333335</v>
      </c>
      <c r="AF36" s="224">
        <f t="shared" si="7"/>
        <v>2333.3333333333335</v>
      </c>
      <c r="AG36" s="224">
        <f t="shared" si="7"/>
        <v>2333.3333333333335</v>
      </c>
      <c r="AH36" s="224">
        <f t="shared" si="7"/>
        <v>2333.3333333333335</v>
      </c>
      <c r="AI36" s="224">
        <f t="shared" si="7"/>
        <v>2333.3333333333335</v>
      </c>
      <c r="AJ36" s="224">
        <f t="shared" si="7"/>
        <v>2333.3333333333335</v>
      </c>
      <c r="AK36" s="224">
        <f t="shared" si="7"/>
        <v>2333.3333333333335</v>
      </c>
      <c r="AL36" s="53">
        <f t="shared" si="1"/>
        <v>0</v>
      </c>
      <c r="AM36" s="1"/>
      <c r="AN36" s="1"/>
      <c r="AO36" s="1"/>
      <c r="AP36" s="1"/>
      <c r="AQ36" s="1"/>
      <c r="KG36" s="1"/>
      <c r="KH36" s="1"/>
      <c r="UC36" s="1"/>
      <c r="UD36" s="1"/>
      <c r="ADY36" s="1"/>
      <c r="ADZ36" s="1"/>
      <c r="ANU36" s="1"/>
      <c r="ANV36" s="1"/>
      <c r="AXQ36" s="1"/>
      <c r="AXR36" s="1"/>
      <c r="BHM36" s="1"/>
      <c r="BHN36" s="1"/>
      <c r="BRI36" s="1"/>
      <c r="BRJ36" s="1"/>
      <c r="CBE36" s="1"/>
      <c r="CBF36" s="1"/>
      <c r="CLA36" s="1"/>
      <c r="CLB36" s="1"/>
      <c r="CUW36" s="1"/>
      <c r="CUX36" s="1"/>
      <c r="DES36" s="1"/>
      <c r="DET36" s="1"/>
      <c r="DOO36" s="1"/>
      <c r="DOP36" s="1"/>
      <c r="DYK36" s="1"/>
      <c r="DYL36" s="1"/>
      <c r="EIG36" s="1"/>
      <c r="EIH36" s="1"/>
      <c r="ESC36" s="1"/>
      <c r="ESD36" s="1"/>
      <c r="FBY36" s="1"/>
      <c r="FBZ36" s="1"/>
      <c r="FLU36" s="1"/>
      <c r="FLV36" s="1"/>
      <c r="FVQ36" s="1"/>
      <c r="FVR36" s="1"/>
      <c r="GFM36" s="1"/>
      <c r="GFN36" s="1"/>
      <c r="GPI36" s="1"/>
      <c r="GPJ36" s="1"/>
      <c r="GZE36" s="1"/>
      <c r="GZF36" s="1"/>
      <c r="HJA36" s="1"/>
      <c r="HJB36" s="1"/>
      <c r="HSW36" s="1"/>
      <c r="HSX36" s="1"/>
      <c r="ICS36" s="1"/>
      <c r="ICT36" s="1"/>
      <c r="IMO36" s="1"/>
      <c r="IMP36" s="1"/>
      <c r="IWK36" s="1"/>
      <c r="IWL36" s="1"/>
      <c r="JGG36" s="1"/>
      <c r="JGH36" s="1"/>
      <c r="JQC36" s="1"/>
      <c r="JQD36" s="1"/>
      <c r="JZY36" s="1"/>
      <c r="JZZ36" s="1"/>
      <c r="KJU36" s="1"/>
      <c r="KJV36" s="1"/>
      <c r="KTQ36" s="1"/>
      <c r="KTR36" s="1"/>
      <c r="LDM36" s="1"/>
      <c r="LDN36" s="1"/>
      <c r="LNI36" s="1"/>
      <c r="LNJ36" s="1"/>
      <c r="LXE36" s="1"/>
      <c r="LXF36" s="1"/>
      <c r="MHA36" s="1"/>
      <c r="MHB36" s="1"/>
      <c r="MQW36" s="1"/>
      <c r="MQX36" s="1"/>
      <c r="NAS36" s="1"/>
      <c r="NAT36" s="1"/>
      <c r="NKO36" s="1"/>
      <c r="NKP36" s="1"/>
      <c r="NUK36" s="1"/>
      <c r="NUL36" s="1"/>
      <c r="OEG36" s="1"/>
      <c r="OEH36" s="1"/>
      <c r="OOC36" s="1"/>
      <c r="OOD36" s="1"/>
      <c r="OXY36" s="1"/>
      <c r="OXZ36" s="1"/>
      <c r="PHU36" s="1"/>
      <c r="PHV36" s="1"/>
      <c r="PRQ36" s="1"/>
      <c r="PRR36" s="1"/>
      <c r="QBM36" s="1"/>
      <c r="QBN36" s="1"/>
      <c r="QLI36" s="1"/>
      <c r="QLJ36" s="1"/>
      <c r="QVE36" s="1"/>
      <c r="QVF36" s="1"/>
      <c r="RFA36" s="1"/>
      <c r="RFB36" s="1"/>
      <c r="ROW36" s="1"/>
      <c r="ROX36" s="1"/>
      <c r="RYS36" s="1"/>
      <c r="RYT36" s="1"/>
      <c r="SIO36" s="1"/>
      <c r="SIP36" s="1"/>
      <c r="SSK36" s="1"/>
      <c r="SSL36" s="1"/>
      <c r="TCG36" s="1"/>
      <c r="TCH36" s="1"/>
      <c r="TMC36" s="1"/>
      <c r="TMD36" s="1"/>
      <c r="TVY36" s="1"/>
      <c r="TVZ36" s="1"/>
      <c r="UFU36" s="1"/>
      <c r="UFV36" s="1"/>
      <c r="UPQ36" s="1"/>
      <c r="UPR36" s="1"/>
      <c r="UZM36" s="1"/>
      <c r="UZN36" s="1"/>
      <c r="VJI36" s="1"/>
      <c r="VJJ36" s="1"/>
      <c r="VTE36" s="1"/>
      <c r="VTF36" s="1"/>
      <c r="WDA36" s="1"/>
      <c r="WDB36" s="1"/>
      <c r="WMW36" s="1"/>
      <c r="WMX36" s="1"/>
      <c r="WWS36" s="1"/>
      <c r="WWT36" s="1"/>
    </row>
    <row r="37" spans="1:806 1061:1830 2085:2854 3109:3878 4133:4902 5157:5926 6181:6950 7205:7974 8229:8998 9253:10022 10277:11046 11301:12070 12325:13094 13349:14118 14373:15142 15397:16166" ht="45" hidden="1" customHeight="1" x14ac:dyDescent="0.3">
      <c r="A37" s="41">
        <v>27</v>
      </c>
      <c r="B37" s="72" t="s">
        <v>67</v>
      </c>
      <c r="C37" s="72" t="s">
        <v>24</v>
      </c>
      <c r="D37" s="42" t="s">
        <v>68</v>
      </c>
      <c r="E37" s="42" t="s">
        <v>69</v>
      </c>
      <c r="F37" s="42" t="s">
        <v>70</v>
      </c>
      <c r="G37" s="42" t="s">
        <v>71</v>
      </c>
      <c r="H37" s="72" t="s">
        <v>88</v>
      </c>
      <c r="I37" s="72" t="s">
        <v>462</v>
      </c>
      <c r="J37" s="72" t="s">
        <v>73</v>
      </c>
      <c r="K37" s="72" t="s">
        <v>73</v>
      </c>
      <c r="L37" s="133" t="s">
        <v>74</v>
      </c>
      <c r="M37" s="134" t="s">
        <v>75</v>
      </c>
      <c r="N37" s="72" t="s">
        <v>109</v>
      </c>
      <c r="O37" s="44" t="s">
        <v>77</v>
      </c>
      <c r="P37" s="45" t="str">
        <f t="shared" si="0"/>
        <v>84</v>
      </c>
      <c r="Q37" s="45">
        <v>840103</v>
      </c>
      <c r="R37" s="43" t="s">
        <v>110</v>
      </c>
      <c r="S37" s="27">
        <v>1701</v>
      </c>
      <c r="T37" s="57">
        <v>1</v>
      </c>
      <c r="U37" s="58">
        <v>0</v>
      </c>
      <c r="V37" s="58">
        <v>0</v>
      </c>
      <c r="W37" s="48">
        <v>7182</v>
      </c>
      <c r="X37" s="49">
        <v>1</v>
      </c>
      <c r="Y37" s="51" t="s">
        <v>31</v>
      </c>
      <c r="Z37" s="55">
        <v>0</v>
      </c>
      <c r="AA37" s="52">
        <v>7182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2">
        <v>0</v>
      </c>
      <c r="AI37" s="52">
        <v>0</v>
      </c>
      <c r="AJ37" s="52">
        <v>0</v>
      </c>
      <c r="AK37" s="52">
        <v>0</v>
      </c>
      <c r="AL37" s="53">
        <f t="shared" si="1"/>
        <v>0</v>
      </c>
    </row>
    <row r="38" spans="1:806 1061:1830 2085:2854 3109:3878 4133:4902 5157:5926 6181:6950 7205:7974 8229:8998 9253:10022 10277:11046 11301:12070 12325:13094 13349:14118 14373:15142 15397:16166" s="222" customFormat="1" ht="45" hidden="1" customHeight="1" x14ac:dyDescent="0.3">
      <c r="A38" s="209">
        <v>28</v>
      </c>
      <c r="B38" s="72" t="s">
        <v>67</v>
      </c>
      <c r="C38" s="72" t="s">
        <v>24</v>
      </c>
      <c r="D38" s="42" t="s">
        <v>68</v>
      </c>
      <c r="E38" s="42" t="s">
        <v>69</v>
      </c>
      <c r="F38" s="42" t="s">
        <v>70</v>
      </c>
      <c r="G38" s="42" t="s">
        <v>71</v>
      </c>
      <c r="H38" s="210" t="s">
        <v>88</v>
      </c>
      <c r="I38" s="210" t="s">
        <v>462</v>
      </c>
      <c r="J38" s="210" t="s">
        <v>73</v>
      </c>
      <c r="K38" s="210" t="s">
        <v>73</v>
      </c>
      <c r="L38" s="211" t="s">
        <v>74</v>
      </c>
      <c r="M38" s="212" t="s">
        <v>75</v>
      </c>
      <c r="N38" s="210" t="s">
        <v>109</v>
      </c>
      <c r="O38" s="213" t="s">
        <v>77</v>
      </c>
      <c r="P38" s="214" t="str">
        <f t="shared" si="0"/>
        <v>53</v>
      </c>
      <c r="Q38" s="214">
        <v>530402</v>
      </c>
      <c r="R38" s="215" t="s">
        <v>108</v>
      </c>
      <c r="S38" s="225">
        <v>1701</v>
      </c>
      <c r="T38" s="226">
        <v>1</v>
      </c>
      <c r="U38" s="227">
        <v>0</v>
      </c>
      <c r="V38" s="227">
        <v>0</v>
      </c>
      <c r="W38" s="218">
        <v>1595</v>
      </c>
      <c r="X38" s="49">
        <v>1</v>
      </c>
      <c r="Y38" s="220" t="s">
        <v>31</v>
      </c>
      <c r="Z38" s="224">
        <v>0</v>
      </c>
      <c r="AA38" s="221">
        <v>1595</v>
      </c>
      <c r="AB38" s="224">
        <v>0</v>
      </c>
      <c r="AC38" s="224">
        <v>0</v>
      </c>
      <c r="AD38" s="224">
        <v>0</v>
      </c>
      <c r="AE38" s="224">
        <v>0</v>
      </c>
      <c r="AF38" s="224">
        <v>0</v>
      </c>
      <c r="AG38" s="224">
        <v>0</v>
      </c>
      <c r="AH38" s="221">
        <v>0</v>
      </c>
      <c r="AI38" s="221">
        <v>0</v>
      </c>
      <c r="AJ38" s="221">
        <v>0</v>
      </c>
      <c r="AK38" s="221">
        <v>0</v>
      </c>
      <c r="AL38" s="53">
        <f t="shared" si="1"/>
        <v>0</v>
      </c>
      <c r="AM38" s="1"/>
      <c r="AN38" s="1"/>
      <c r="AO38" s="1"/>
      <c r="AP38" s="1"/>
      <c r="AQ38" s="1"/>
      <c r="KG38" s="1"/>
      <c r="KH38" s="1"/>
      <c r="UC38" s="1"/>
      <c r="UD38" s="1"/>
      <c r="ADY38" s="1"/>
      <c r="ADZ38" s="1"/>
      <c r="ANU38" s="1"/>
      <c r="ANV38" s="1"/>
      <c r="AXQ38" s="1"/>
      <c r="AXR38" s="1"/>
      <c r="BHM38" s="1"/>
      <c r="BHN38" s="1"/>
      <c r="BRI38" s="1"/>
      <c r="BRJ38" s="1"/>
      <c r="CBE38" s="1"/>
      <c r="CBF38" s="1"/>
      <c r="CLA38" s="1"/>
      <c r="CLB38" s="1"/>
      <c r="CUW38" s="1"/>
      <c r="CUX38" s="1"/>
      <c r="DES38" s="1"/>
      <c r="DET38" s="1"/>
      <c r="DOO38" s="1"/>
      <c r="DOP38" s="1"/>
      <c r="DYK38" s="1"/>
      <c r="DYL38" s="1"/>
      <c r="EIG38" s="1"/>
      <c r="EIH38" s="1"/>
      <c r="ESC38" s="1"/>
      <c r="ESD38" s="1"/>
      <c r="FBY38" s="1"/>
      <c r="FBZ38" s="1"/>
      <c r="FLU38" s="1"/>
      <c r="FLV38" s="1"/>
      <c r="FVQ38" s="1"/>
      <c r="FVR38" s="1"/>
      <c r="GFM38" s="1"/>
      <c r="GFN38" s="1"/>
      <c r="GPI38" s="1"/>
      <c r="GPJ38" s="1"/>
      <c r="GZE38" s="1"/>
      <c r="GZF38" s="1"/>
      <c r="HJA38" s="1"/>
      <c r="HJB38" s="1"/>
      <c r="HSW38" s="1"/>
      <c r="HSX38" s="1"/>
      <c r="ICS38" s="1"/>
      <c r="ICT38" s="1"/>
      <c r="IMO38" s="1"/>
      <c r="IMP38" s="1"/>
      <c r="IWK38" s="1"/>
      <c r="IWL38" s="1"/>
      <c r="JGG38" s="1"/>
      <c r="JGH38" s="1"/>
      <c r="JQC38" s="1"/>
      <c r="JQD38" s="1"/>
      <c r="JZY38" s="1"/>
      <c r="JZZ38" s="1"/>
      <c r="KJU38" s="1"/>
      <c r="KJV38" s="1"/>
      <c r="KTQ38" s="1"/>
      <c r="KTR38" s="1"/>
      <c r="LDM38" s="1"/>
      <c r="LDN38" s="1"/>
      <c r="LNI38" s="1"/>
      <c r="LNJ38" s="1"/>
      <c r="LXE38" s="1"/>
      <c r="LXF38" s="1"/>
      <c r="MHA38" s="1"/>
      <c r="MHB38" s="1"/>
      <c r="MQW38" s="1"/>
      <c r="MQX38" s="1"/>
      <c r="NAS38" s="1"/>
      <c r="NAT38" s="1"/>
      <c r="NKO38" s="1"/>
      <c r="NKP38" s="1"/>
      <c r="NUK38" s="1"/>
      <c r="NUL38" s="1"/>
      <c r="OEG38" s="1"/>
      <c r="OEH38" s="1"/>
      <c r="OOC38" s="1"/>
      <c r="OOD38" s="1"/>
      <c r="OXY38" s="1"/>
      <c r="OXZ38" s="1"/>
      <c r="PHU38" s="1"/>
      <c r="PHV38" s="1"/>
      <c r="PRQ38" s="1"/>
      <c r="PRR38" s="1"/>
      <c r="QBM38" s="1"/>
      <c r="QBN38" s="1"/>
      <c r="QLI38" s="1"/>
      <c r="QLJ38" s="1"/>
      <c r="QVE38" s="1"/>
      <c r="QVF38" s="1"/>
      <c r="RFA38" s="1"/>
      <c r="RFB38" s="1"/>
      <c r="ROW38" s="1"/>
      <c r="ROX38" s="1"/>
      <c r="RYS38" s="1"/>
      <c r="RYT38" s="1"/>
      <c r="SIO38" s="1"/>
      <c r="SIP38" s="1"/>
      <c r="SSK38" s="1"/>
      <c r="SSL38" s="1"/>
      <c r="TCG38" s="1"/>
      <c r="TCH38" s="1"/>
      <c r="TMC38" s="1"/>
      <c r="TMD38" s="1"/>
      <c r="TVY38" s="1"/>
      <c r="TVZ38" s="1"/>
      <c r="UFU38" s="1"/>
      <c r="UFV38" s="1"/>
      <c r="UPQ38" s="1"/>
      <c r="UPR38" s="1"/>
      <c r="UZM38" s="1"/>
      <c r="UZN38" s="1"/>
      <c r="VJI38" s="1"/>
      <c r="VJJ38" s="1"/>
      <c r="VTE38" s="1"/>
      <c r="VTF38" s="1"/>
      <c r="WDA38" s="1"/>
      <c r="WDB38" s="1"/>
      <c r="WMW38" s="1"/>
      <c r="WMX38" s="1"/>
      <c r="WWS38" s="1"/>
      <c r="WWT38" s="1"/>
    </row>
    <row r="39" spans="1:806 1061:1830 2085:2854 3109:3878 4133:4902 5157:5926 6181:6950 7205:7974 8229:8998 9253:10022 10277:11046 11301:12070 12325:13094 13349:14118 14373:15142 15397:16166" ht="54" hidden="1" x14ac:dyDescent="0.3">
      <c r="A39" s="41">
        <v>29</v>
      </c>
      <c r="B39" s="72" t="s">
        <v>67</v>
      </c>
      <c r="C39" s="72" t="s">
        <v>24</v>
      </c>
      <c r="D39" s="42" t="s">
        <v>68</v>
      </c>
      <c r="E39" s="42" t="s">
        <v>69</v>
      </c>
      <c r="F39" s="42" t="s">
        <v>70</v>
      </c>
      <c r="G39" s="42" t="s">
        <v>71</v>
      </c>
      <c r="H39" s="72" t="s">
        <v>72</v>
      </c>
      <c r="I39" s="72" t="s">
        <v>72</v>
      </c>
      <c r="J39" s="72" t="s">
        <v>73</v>
      </c>
      <c r="K39" s="72" t="s">
        <v>73</v>
      </c>
      <c r="L39" s="133" t="s">
        <v>74</v>
      </c>
      <c r="M39" s="134" t="s">
        <v>75</v>
      </c>
      <c r="N39" s="72" t="s">
        <v>111</v>
      </c>
      <c r="O39" s="42" t="s">
        <v>80</v>
      </c>
      <c r="P39" s="45" t="str">
        <f t="shared" si="0"/>
        <v>53</v>
      </c>
      <c r="Q39" s="45">
        <v>530804</v>
      </c>
      <c r="R39" s="43" t="s">
        <v>112</v>
      </c>
      <c r="S39" s="27">
        <v>1701</v>
      </c>
      <c r="T39" s="57">
        <v>1</v>
      </c>
      <c r="U39" s="58">
        <v>0</v>
      </c>
      <c r="V39" s="58">
        <v>0</v>
      </c>
      <c r="W39" s="48">
        <v>1000</v>
      </c>
      <c r="X39" s="49">
        <v>2</v>
      </c>
      <c r="Y39" s="51" t="s">
        <v>31</v>
      </c>
      <c r="Z39" s="55">
        <v>0</v>
      </c>
      <c r="AA39" s="55">
        <v>0</v>
      </c>
      <c r="AB39" s="55">
        <v>0</v>
      </c>
      <c r="AC39" s="55">
        <v>1000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3">
        <f t="shared" si="1"/>
        <v>0</v>
      </c>
    </row>
    <row r="40" spans="1:806 1061:1830 2085:2854 3109:3878 4133:4902 5157:5926 6181:6950 7205:7974 8229:8998 9253:10022 10277:11046 11301:12070 12325:13094 13349:14118 14373:15142 15397:16166" s="258" customFormat="1" ht="54" hidden="1" x14ac:dyDescent="0.3">
      <c r="A40" s="245">
        <v>30</v>
      </c>
      <c r="B40" s="72" t="s">
        <v>67</v>
      </c>
      <c r="C40" s="72" t="s">
        <v>24</v>
      </c>
      <c r="D40" s="42" t="s">
        <v>68</v>
      </c>
      <c r="E40" s="42" t="s">
        <v>69</v>
      </c>
      <c r="F40" s="42" t="s">
        <v>70</v>
      </c>
      <c r="G40" s="42" t="s">
        <v>71</v>
      </c>
      <c r="H40" s="246" t="s">
        <v>72</v>
      </c>
      <c r="I40" s="246" t="s">
        <v>72</v>
      </c>
      <c r="J40" s="246" t="s">
        <v>73</v>
      </c>
      <c r="K40" s="246" t="s">
        <v>73</v>
      </c>
      <c r="L40" s="247" t="s">
        <v>74</v>
      </c>
      <c r="M40" s="248" t="s">
        <v>75</v>
      </c>
      <c r="N40" s="246" t="s">
        <v>113</v>
      </c>
      <c r="O40" s="249" t="s">
        <v>80</v>
      </c>
      <c r="P40" s="250" t="str">
        <f t="shared" si="0"/>
        <v>53</v>
      </c>
      <c r="Q40" s="250">
        <v>530804</v>
      </c>
      <c r="R40" s="251" t="s">
        <v>112</v>
      </c>
      <c r="S40" s="252">
        <v>1701</v>
      </c>
      <c r="T40" s="253">
        <v>1</v>
      </c>
      <c r="U40" s="254">
        <v>0</v>
      </c>
      <c r="V40" s="254">
        <v>0</v>
      </c>
      <c r="W40" s="255">
        <v>8000</v>
      </c>
      <c r="X40" s="49">
        <v>1</v>
      </c>
      <c r="Y40" s="256" t="s">
        <v>31</v>
      </c>
      <c r="Z40" s="257">
        <v>0</v>
      </c>
      <c r="AA40" s="257">
        <v>0</v>
      </c>
      <c r="AB40" s="257">
        <v>0</v>
      </c>
      <c r="AC40" s="257">
        <v>8000</v>
      </c>
      <c r="AD40" s="257">
        <v>0</v>
      </c>
      <c r="AE40" s="257">
        <v>0</v>
      </c>
      <c r="AF40" s="257">
        <v>0</v>
      </c>
      <c r="AG40" s="257">
        <v>0</v>
      </c>
      <c r="AH40" s="257">
        <v>0</v>
      </c>
      <c r="AI40" s="257">
        <v>0</v>
      </c>
      <c r="AJ40" s="257">
        <v>0</v>
      </c>
      <c r="AK40" s="257">
        <v>0</v>
      </c>
      <c r="AL40" s="53">
        <f t="shared" si="1"/>
        <v>0</v>
      </c>
      <c r="AM40" s="1"/>
      <c r="AN40" s="1"/>
      <c r="AO40" s="1"/>
      <c r="AP40" s="1"/>
      <c r="AQ40" s="1"/>
      <c r="KG40" s="1"/>
      <c r="KH40" s="1"/>
      <c r="UC40" s="1"/>
      <c r="UD40" s="1"/>
      <c r="ADY40" s="1"/>
      <c r="ADZ40" s="1"/>
      <c r="ANU40" s="1"/>
      <c r="ANV40" s="1"/>
      <c r="AXQ40" s="1"/>
      <c r="AXR40" s="1"/>
      <c r="BHM40" s="1"/>
      <c r="BHN40" s="1"/>
      <c r="BRI40" s="1"/>
      <c r="BRJ40" s="1"/>
      <c r="CBE40" s="1"/>
      <c r="CBF40" s="1"/>
      <c r="CLA40" s="1"/>
      <c r="CLB40" s="1"/>
      <c r="CUW40" s="1"/>
      <c r="CUX40" s="1"/>
      <c r="DES40" s="1"/>
      <c r="DET40" s="1"/>
      <c r="DOO40" s="1"/>
      <c r="DOP40" s="1"/>
      <c r="DYK40" s="1"/>
      <c r="DYL40" s="1"/>
      <c r="EIG40" s="1"/>
      <c r="EIH40" s="1"/>
      <c r="ESC40" s="1"/>
      <c r="ESD40" s="1"/>
      <c r="FBY40" s="1"/>
      <c r="FBZ40" s="1"/>
      <c r="FLU40" s="1"/>
      <c r="FLV40" s="1"/>
      <c r="FVQ40" s="1"/>
      <c r="FVR40" s="1"/>
      <c r="GFM40" s="1"/>
      <c r="GFN40" s="1"/>
      <c r="GPI40" s="1"/>
      <c r="GPJ40" s="1"/>
      <c r="GZE40" s="1"/>
      <c r="GZF40" s="1"/>
      <c r="HJA40" s="1"/>
      <c r="HJB40" s="1"/>
      <c r="HSW40" s="1"/>
      <c r="HSX40" s="1"/>
      <c r="ICS40" s="1"/>
      <c r="ICT40" s="1"/>
      <c r="IMO40" s="1"/>
      <c r="IMP40" s="1"/>
      <c r="IWK40" s="1"/>
      <c r="IWL40" s="1"/>
      <c r="JGG40" s="1"/>
      <c r="JGH40" s="1"/>
      <c r="JQC40" s="1"/>
      <c r="JQD40" s="1"/>
      <c r="JZY40" s="1"/>
      <c r="JZZ40" s="1"/>
      <c r="KJU40" s="1"/>
      <c r="KJV40" s="1"/>
      <c r="KTQ40" s="1"/>
      <c r="KTR40" s="1"/>
      <c r="LDM40" s="1"/>
      <c r="LDN40" s="1"/>
      <c r="LNI40" s="1"/>
      <c r="LNJ40" s="1"/>
      <c r="LXE40" s="1"/>
      <c r="LXF40" s="1"/>
      <c r="MHA40" s="1"/>
      <c r="MHB40" s="1"/>
      <c r="MQW40" s="1"/>
      <c r="MQX40" s="1"/>
      <c r="NAS40" s="1"/>
      <c r="NAT40" s="1"/>
      <c r="NKO40" s="1"/>
      <c r="NKP40" s="1"/>
      <c r="NUK40" s="1"/>
      <c r="NUL40" s="1"/>
      <c r="OEG40" s="1"/>
      <c r="OEH40" s="1"/>
      <c r="OOC40" s="1"/>
      <c r="OOD40" s="1"/>
      <c r="OXY40" s="1"/>
      <c r="OXZ40" s="1"/>
      <c r="PHU40" s="1"/>
      <c r="PHV40" s="1"/>
      <c r="PRQ40" s="1"/>
      <c r="PRR40" s="1"/>
      <c r="QBM40" s="1"/>
      <c r="QBN40" s="1"/>
      <c r="QLI40" s="1"/>
      <c r="QLJ40" s="1"/>
      <c r="QVE40" s="1"/>
      <c r="QVF40" s="1"/>
      <c r="RFA40" s="1"/>
      <c r="RFB40" s="1"/>
      <c r="ROW40" s="1"/>
      <c r="ROX40" s="1"/>
      <c r="RYS40" s="1"/>
      <c r="RYT40" s="1"/>
      <c r="SIO40" s="1"/>
      <c r="SIP40" s="1"/>
      <c r="SSK40" s="1"/>
      <c r="SSL40" s="1"/>
      <c r="TCG40" s="1"/>
      <c r="TCH40" s="1"/>
      <c r="TMC40" s="1"/>
      <c r="TMD40" s="1"/>
      <c r="TVY40" s="1"/>
      <c r="TVZ40" s="1"/>
      <c r="UFU40" s="1"/>
      <c r="UFV40" s="1"/>
      <c r="UPQ40" s="1"/>
      <c r="UPR40" s="1"/>
      <c r="UZM40" s="1"/>
      <c r="UZN40" s="1"/>
      <c r="VJI40" s="1"/>
      <c r="VJJ40" s="1"/>
      <c r="VTE40" s="1"/>
      <c r="VTF40" s="1"/>
      <c r="WDA40" s="1"/>
      <c r="WDB40" s="1"/>
      <c r="WMW40" s="1"/>
      <c r="WMX40" s="1"/>
      <c r="WWS40" s="1"/>
      <c r="WWT40" s="1"/>
    </row>
    <row r="41" spans="1:806 1061:1830 2085:2854 3109:3878 4133:4902 5157:5926 6181:6950 7205:7974 8229:8998 9253:10022 10277:11046 11301:12070 12325:13094 13349:14118 14373:15142 15397:16166" s="222" customFormat="1" ht="54" hidden="1" x14ac:dyDescent="0.3">
      <c r="A41" s="209">
        <v>31</v>
      </c>
      <c r="B41" s="210" t="s">
        <v>67</v>
      </c>
      <c r="C41" s="210" t="s">
        <v>24</v>
      </c>
      <c r="D41" s="42" t="s">
        <v>68</v>
      </c>
      <c r="E41" s="42" t="s">
        <v>69</v>
      </c>
      <c r="F41" s="42" t="s">
        <v>70</v>
      </c>
      <c r="G41" s="42" t="s">
        <v>71</v>
      </c>
      <c r="H41" s="72" t="s">
        <v>72</v>
      </c>
      <c r="I41" s="72" t="s">
        <v>72</v>
      </c>
      <c r="J41" s="72" t="s">
        <v>73</v>
      </c>
      <c r="K41" s="72" t="s">
        <v>73</v>
      </c>
      <c r="L41" s="211" t="s">
        <v>74</v>
      </c>
      <c r="M41" s="212" t="s">
        <v>75</v>
      </c>
      <c r="N41" s="210" t="s">
        <v>113</v>
      </c>
      <c r="O41" s="219" t="s">
        <v>77</v>
      </c>
      <c r="P41" s="214" t="str">
        <f t="shared" si="0"/>
        <v>53</v>
      </c>
      <c r="Q41" s="214">
        <v>530804</v>
      </c>
      <c r="R41" s="215" t="s">
        <v>112</v>
      </c>
      <c r="S41" s="225">
        <v>1701</v>
      </c>
      <c r="T41" s="226">
        <v>1</v>
      </c>
      <c r="U41" s="227">
        <v>0</v>
      </c>
      <c r="V41" s="227">
        <v>0</v>
      </c>
      <c r="W41" s="218">
        <v>667.7</v>
      </c>
      <c r="X41" s="49">
        <v>1</v>
      </c>
      <c r="Y41" s="220" t="s">
        <v>31</v>
      </c>
      <c r="Z41" s="224">
        <v>667.7</v>
      </c>
      <c r="AA41" s="224">
        <v>0</v>
      </c>
      <c r="AB41" s="224">
        <v>0</v>
      </c>
      <c r="AC41" s="224">
        <v>0</v>
      </c>
      <c r="AD41" s="224">
        <v>0</v>
      </c>
      <c r="AE41" s="224">
        <v>0</v>
      </c>
      <c r="AF41" s="224">
        <v>0</v>
      </c>
      <c r="AG41" s="224">
        <v>0</v>
      </c>
      <c r="AH41" s="224">
        <v>0</v>
      </c>
      <c r="AI41" s="224">
        <v>0</v>
      </c>
      <c r="AJ41" s="224">
        <v>0</v>
      </c>
      <c r="AK41" s="224">
        <v>0</v>
      </c>
      <c r="AL41" s="53">
        <f t="shared" si="1"/>
        <v>0</v>
      </c>
      <c r="AM41" s="1"/>
      <c r="AN41" s="1"/>
      <c r="AO41" s="1"/>
      <c r="AP41" s="1"/>
      <c r="AQ41" s="1"/>
      <c r="KG41" s="1"/>
      <c r="KH41" s="1"/>
      <c r="UC41" s="1"/>
      <c r="UD41" s="1"/>
      <c r="ADY41" s="1"/>
      <c r="ADZ41" s="1"/>
      <c r="ANU41" s="1"/>
      <c r="ANV41" s="1"/>
      <c r="AXQ41" s="1"/>
      <c r="AXR41" s="1"/>
      <c r="BHM41" s="1"/>
      <c r="BHN41" s="1"/>
      <c r="BRI41" s="1"/>
      <c r="BRJ41" s="1"/>
      <c r="CBE41" s="1"/>
      <c r="CBF41" s="1"/>
      <c r="CLA41" s="1"/>
      <c r="CLB41" s="1"/>
      <c r="CUW41" s="1"/>
      <c r="CUX41" s="1"/>
      <c r="DES41" s="1"/>
      <c r="DET41" s="1"/>
      <c r="DOO41" s="1"/>
      <c r="DOP41" s="1"/>
      <c r="DYK41" s="1"/>
      <c r="DYL41" s="1"/>
      <c r="EIG41" s="1"/>
      <c r="EIH41" s="1"/>
      <c r="ESC41" s="1"/>
      <c r="ESD41" s="1"/>
      <c r="FBY41" s="1"/>
      <c r="FBZ41" s="1"/>
      <c r="FLU41" s="1"/>
      <c r="FLV41" s="1"/>
      <c r="FVQ41" s="1"/>
      <c r="FVR41" s="1"/>
      <c r="GFM41" s="1"/>
      <c r="GFN41" s="1"/>
      <c r="GPI41" s="1"/>
      <c r="GPJ41" s="1"/>
      <c r="GZE41" s="1"/>
      <c r="GZF41" s="1"/>
      <c r="HJA41" s="1"/>
      <c r="HJB41" s="1"/>
      <c r="HSW41" s="1"/>
      <c r="HSX41" s="1"/>
      <c r="ICS41" s="1"/>
      <c r="ICT41" s="1"/>
      <c r="IMO41" s="1"/>
      <c r="IMP41" s="1"/>
      <c r="IWK41" s="1"/>
      <c r="IWL41" s="1"/>
      <c r="JGG41" s="1"/>
      <c r="JGH41" s="1"/>
      <c r="JQC41" s="1"/>
      <c r="JQD41" s="1"/>
      <c r="JZY41" s="1"/>
      <c r="JZZ41" s="1"/>
      <c r="KJU41" s="1"/>
      <c r="KJV41" s="1"/>
      <c r="KTQ41" s="1"/>
      <c r="KTR41" s="1"/>
      <c r="LDM41" s="1"/>
      <c r="LDN41" s="1"/>
      <c r="LNI41" s="1"/>
      <c r="LNJ41" s="1"/>
      <c r="LXE41" s="1"/>
      <c r="LXF41" s="1"/>
      <c r="MHA41" s="1"/>
      <c r="MHB41" s="1"/>
      <c r="MQW41" s="1"/>
      <c r="MQX41" s="1"/>
      <c r="NAS41" s="1"/>
      <c r="NAT41" s="1"/>
      <c r="NKO41" s="1"/>
      <c r="NKP41" s="1"/>
      <c r="NUK41" s="1"/>
      <c r="NUL41" s="1"/>
      <c r="OEG41" s="1"/>
      <c r="OEH41" s="1"/>
      <c r="OOC41" s="1"/>
      <c r="OOD41" s="1"/>
      <c r="OXY41" s="1"/>
      <c r="OXZ41" s="1"/>
      <c r="PHU41" s="1"/>
      <c r="PHV41" s="1"/>
      <c r="PRQ41" s="1"/>
      <c r="PRR41" s="1"/>
      <c r="QBM41" s="1"/>
      <c r="QBN41" s="1"/>
      <c r="QLI41" s="1"/>
      <c r="QLJ41" s="1"/>
      <c r="QVE41" s="1"/>
      <c r="QVF41" s="1"/>
      <c r="RFA41" s="1"/>
      <c r="RFB41" s="1"/>
      <c r="ROW41" s="1"/>
      <c r="ROX41" s="1"/>
      <c r="RYS41" s="1"/>
      <c r="RYT41" s="1"/>
      <c r="SIO41" s="1"/>
      <c r="SIP41" s="1"/>
      <c r="SSK41" s="1"/>
      <c r="SSL41" s="1"/>
      <c r="TCG41" s="1"/>
      <c r="TCH41" s="1"/>
      <c r="TMC41" s="1"/>
      <c r="TMD41" s="1"/>
      <c r="TVY41" s="1"/>
      <c r="TVZ41" s="1"/>
      <c r="UFU41" s="1"/>
      <c r="UFV41" s="1"/>
      <c r="UPQ41" s="1"/>
      <c r="UPR41" s="1"/>
      <c r="UZM41" s="1"/>
      <c r="UZN41" s="1"/>
      <c r="VJI41" s="1"/>
      <c r="VJJ41" s="1"/>
      <c r="VTE41" s="1"/>
      <c r="VTF41" s="1"/>
      <c r="WDA41" s="1"/>
      <c r="WDB41" s="1"/>
      <c r="WMW41" s="1"/>
      <c r="WMX41" s="1"/>
      <c r="WWS41" s="1"/>
      <c r="WWT41" s="1"/>
    </row>
    <row r="42" spans="1:806 1061:1830 2085:2854 3109:3878 4133:4902 5157:5926 6181:6950 7205:7974 8229:8998 9253:10022 10277:11046 11301:12070 12325:13094 13349:14118 14373:15142 15397:16166" s="222" customFormat="1" ht="64.8" hidden="1" x14ac:dyDescent="0.3">
      <c r="A42" s="209">
        <v>32</v>
      </c>
      <c r="B42" s="210" t="s">
        <v>67</v>
      </c>
      <c r="C42" s="210" t="s">
        <v>24</v>
      </c>
      <c r="D42" s="42" t="s">
        <v>68</v>
      </c>
      <c r="E42" s="42" t="s">
        <v>69</v>
      </c>
      <c r="F42" s="42" t="s">
        <v>70</v>
      </c>
      <c r="G42" s="42" t="s">
        <v>71</v>
      </c>
      <c r="H42" s="72" t="s">
        <v>88</v>
      </c>
      <c r="I42" s="72" t="s">
        <v>462</v>
      </c>
      <c r="J42" s="72" t="s">
        <v>73</v>
      </c>
      <c r="K42" s="72" t="s">
        <v>73</v>
      </c>
      <c r="L42" s="211" t="s">
        <v>74</v>
      </c>
      <c r="M42" s="212" t="s">
        <v>75</v>
      </c>
      <c r="N42" s="210" t="s">
        <v>114</v>
      </c>
      <c r="O42" s="219" t="s">
        <v>77</v>
      </c>
      <c r="P42" s="214" t="str">
        <f t="shared" si="0"/>
        <v>53</v>
      </c>
      <c r="Q42" s="228">
        <v>530405</v>
      </c>
      <c r="R42" s="215" t="s">
        <v>115</v>
      </c>
      <c r="S42" s="225">
        <v>1701</v>
      </c>
      <c r="T42" s="226">
        <v>1</v>
      </c>
      <c r="U42" s="227">
        <v>0</v>
      </c>
      <c r="V42" s="227">
        <v>0</v>
      </c>
      <c r="W42" s="218">
        <v>1500</v>
      </c>
      <c r="X42" s="49">
        <v>1</v>
      </c>
      <c r="Y42" s="220" t="s">
        <v>31</v>
      </c>
      <c r="Z42" s="224">
        <v>0</v>
      </c>
      <c r="AA42" s="224">
        <v>1500</v>
      </c>
      <c r="AB42" s="224">
        <v>0</v>
      </c>
      <c r="AC42" s="224">
        <v>0</v>
      </c>
      <c r="AD42" s="224">
        <v>0</v>
      </c>
      <c r="AE42" s="224">
        <v>0</v>
      </c>
      <c r="AF42" s="224">
        <v>0</v>
      </c>
      <c r="AG42" s="224">
        <v>0</v>
      </c>
      <c r="AH42" s="224">
        <v>0</v>
      </c>
      <c r="AI42" s="224">
        <v>0</v>
      </c>
      <c r="AJ42" s="224">
        <v>0</v>
      </c>
      <c r="AK42" s="224">
        <v>0</v>
      </c>
      <c r="AL42" s="53">
        <f t="shared" si="1"/>
        <v>0</v>
      </c>
      <c r="AM42" s="1"/>
      <c r="AN42" s="1"/>
      <c r="AO42" s="1"/>
      <c r="AP42" s="1"/>
      <c r="AQ42" s="1"/>
      <c r="KG42" s="1"/>
      <c r="KH42" s="1"/>
      <c r="UC42" s="1"/>
      <c r="UD42" s="1"/>
      <c r="ADY42" s="1"/>
      <c r="ADZ42" s="1"/>
      <c r="ANU42" s="1"/>
      <c r="ANV42" s="1"/>
      <c r="AXQ42" s="1"/>
      <c r="AXR42" s="1"/>
      <c r="BHM42" s="1"/>
      <c r="BHN42" s="1"/>
      <c r="BRI42" s="1"/>
      <c r="BRJ42" s="1"/>
      <c r="CBE42" s="1"/>
      <c r="CBF42" s="1"/>
      <c r="CLA42" s="1"/>
      <c r="CLB42" s="1"/>
      <c r="CUW42" s="1"/>
      <c r="CUX42" s="1"/>
      <c r="DES42" s="1"/>
      <c r="DET42" s="1"/>
      <c r="DOO42" s="1"/>
      <c r="DOP42" s="1"/>
      <c r="DYK42" s="1"/>
      <c r="DYL42" s="1"/>
      <c r="EIG42" s="1"/>
      <c r="EIH42" s="1"/>
      <c r="ESC42" s="1"/>
      <c r="ESD42" s="1"/>
      <c r="FBY42" s="1"/>
      <c r="FBZ42" s="1"/>
      <c r="FLU42" s="1"/>
      <c r="FLV42" s="1"/>
      <c r="FVQ42" s="1"/>
      <c r="FVR42" s="1"/>
      <c r="GFM42" s="1"/>
      <c r="GFN42" s="1"/>
      <c r="GPI42" s="1"/>
      <c r="GPJ42" s="1"/>
      <c r="GZE42" s="1"/>
      <c r="GZF42" s="1"/>
      <c r="HJA42" s="1"/>
      <c r="HJB42" s="1"/>
      <c r="HSW42" s="1"/>
      <c r="HSX42" s="1"/>
      <c r="ICS42" s="1"/>
      <c r="ICT42" s="1"/>
      <c r="IMO42" s="1"/>
      <c r="IMP42" s="1"/>
      <c r="IWK42" s="1"/>
      <c r="IWL42" s="1"/>
      <c r="JGG42" s="1"/>
      <c r="JGH42" s="1"/>
      <c r="JQC42" s="1"/>
      <c r="JQD42" s="1"/>
      <c r="JZY42" s="1"/>
      <c r="JZZ42" s="1"/>
      <c r="KJU42" s="1"/>
      <c r="KJV42" s="1"/>
      <c r="KTQ42" s="1"/>
      <c r="KTR42" s="1"/>
      <c r="LDM42" s="1"/>
      <c r="LDN42" s="1"/>
      <c r="LNI42" s="1"/>
      <c r="LNJ42" s="1"/>
      <c r="LXE42" s="1"/>
      <c r="LXF42" s="1"/>
      <c r="MHA42" s="1"/>
      <c r="MHB42" s="1"/>
      <c r="MQW42" s="1"/>
      <c r="MQX42" s="1"/>
      <c r="NAS42" s="1"/>
      <c r="NAT42" s="1"/>
      <c r="NKO42" s="1"/>
      <c r="NKP42" s="1"/>
      <c r="NUK42" s="1"/>
      <c r="NUL42" s="1"/>
      <c r="OEG42" s="1"/>
      <c r="OEH42" s="1"/>
      <c r="OOC42" s="1"/>
      <c r="OOD42" s="1"/>
      <c r="OXY42" s="1"/>
      <c r="OXZ42" s="1"/>
      <c r="PHU42" s="1"/>
      <c r="PHV42" s="1"/>
      <c r="PRQ42" s="1"/>
      <c r="PRR42" s="1"/>
      <c r="QBM42" s="1"/>
      <c r="QBN42" s="1"/>
      <c r="QLI42" s="1"/>
      <c r="QLJ42" s="1"/>
      <c r="QVE42" s="1"/>
      <c r="QVF42" s="1"/>
      <c r="RFA42" s="1"/>
      <c r="RFB42" s="1"/>
      <c r="ROW42" s="1"/>
      <c r="ROX42" s="1"/>
      <c r="RYS42" s="1"/>
      <c r="RYT42" s="1"/>
      <c r="SIO42" s="1"/>
      <c r="SIP42" s="1"/>
      <c r="SSK42" s="1"/>
      <c r="SSL42" s="1"/>
      <c r="TCG42" s="1"/>
      <c r="TCH42" s="1"/>
      <c r="TMC42" s="1"/>
      <c r="TMD42" s="1"/>
      <c r="TVY42" s="1"/>
      <c r="TVZ42" s="1"/>
      <c r="UFU42" s="1"/>
      <c r="UFV42" s="1"/>
      <c r="UPQ42" s="1"/>
      <c r="UPR42" s="1"/>
      <c r="UZM42" s="1"/>
      <c r="UZN42" s="1"/>
      <c r="VJI42" s="1"/>
      <c r="VJJ42" s="1"/>
      <c r="VTE42" s="1"/>
      <c r="VTF42" s="1"/>
      <c r="WDA42" s="1"/>
      <c r="WDB42" s="1"/>
      <c r="WMW42" s="1"/>
      <c r="WMX42" s="1"/>
      <c r="WWS42" s="1"/>
      <c r="WWT42" s="1"/>
    </row>
    <row r="43" spans="1:806 1061:1830 2085:2854 3109:3878 4133:4902 5157:5926 6181:6950 7205:7974 8229:8998 9253:10022 10277:11046 11301:12070 12325:13094 13349:14118 14373:15142 15397:16166" ht="64.8" hidden="1" x14ac:dyDescent="0.3">
      <c r="A43" s="41">
        <v>33</v>
      </c>
      <c r="B43" s="72" t="s">
        <v>67</v>
      </c>
      <c r="C43" s="72" t="s">
        <v>24</v>
      </c>
      <c r="D43" s="42" t="s">
        <v>68</v>
      </c>
      <c r="E43" s="42" t="s">
        <v>69</v>
      </c>
      <c r="F43" s="42" t="s">
        <v>70</v>
      </c>
      <c r="G43" s="42" t="s">
        <v>71</v>
      </c>
      <c r="H43" s="72" t="s">
        <v>72</v>
      </c>
      <c r="I43" s="72" t="s">
        <v>72</v>
      </c>
      <c r="J43" s="72" t="s">
        <v>73</v>
      </c>
      <c r="K43" s="72" t="s">
        <v>73</v>
      </c>
      <c r="L43" s="133" t="s">
        <v>74</v>
      </c>
      <c r="M43" s="134" t="s">
        <v>75</v>
      </c>
      <c r="N43" s="72" t="s">
        <v>116</v>
      </c>
      <c r="O43" s="42" t="s">
        <v>80</v>
      </c>
      <c r="P43" s="45" t="str">
        <f t="shared" si="0"/>
        <v>53</v>
      </c>
      <c r="Q43" s="62">
        <v>530405</v>
      </c>
      <c r="R43" s="43" t="s">
        <v>115</v>
      </c>
      <c r="S43" s="27">
        <v>1701</v>
      </c>
      <c r="T43" s="57">
        <v>1</v>
      </c>
      <c r="U43" s="58">
        <v>0</v>
      </c>
      <c r="V43" s="58">
        <v>0</v>
      </c>
      <c r="W43" s="48">
        <v>4000</v>
      </c>
      <c r="X43" s="49">
        <v>1</v>
      </c>
      <c r="Y43" s="51" t="s">
        <v>31</v>
      </c>
      <c r="Z43" s="55">
        <v>0</v>
      </c>
      <c r="AA43" s="55">
        <v>0</v>
      </c>
      <c r="AB43" s="55">
        <v>400</v>
      </c>
      <c r="AC43" s="55">
        <v>400</v>
      </c>
      <c r="AD43" s="55">
        <v>400</v>
      </c>
      <c r="AE43" s="55">
        <v>400</v>
      </c>
      <c r="AF43" s="55">
        <v>400</v>
      </c>
      <c r="AG43" s="55">
        <v>400</v>
      </c>
      <c r="AH43" s="55">
        <v>400</v>
      </c>
      <c r="AI43" s="55">
        <v>400</v>
      </c>
      <c r="AJ43" s="55">
        <v>400</v>
      </c>
      <c r="AK43" s="55">
        <v>400</v>
      </c>
      <c r="AL43" s="53">
        <f t="shared" si="1"/>
        <v>0</v>
      </c>
    </row>
    <row r="44" spans="1:806 1061:1830 2085:2854 3109:3878 4133:4902 5157:5926 6181:6950 7205:7974 8229:8998 9253:10022 10277:11046 11301:12070 12325:13094 13349:14118 14373:15142 15397:16166" ht="64.8" hidden="1" x14ac:dyDescent="0.3">
      <c r="A44" s="41">
        <v>34</v>
      </c>
      <c r="B44" s="72" t="s">
        <v>67</v>
      </c>
      <c r="C44" s="72" t="s">
        <v>24</v>
      </c>
      <c r="D44" s="42" t="s">
        <v>68</v>
      </c>
      <c r="E44" s="42" t="s">
        <v>69</v>
      </c>
      <c r="F44" s="42" t="s">
        <v>70</v>
      </c>
      <c r="G44" s="42" t="s">
        <v>71</v>
      </c>
      <c r="H44" s="72" t="s">
        <v>72</v>
      </c>
      <c r="I44" s="72" t="s">
        <v>72</v>
      </c>
      <c r="J44" s="72" t="s">
        <v>73</v>
      </c>
      <c r="K44" s="72" t="s">
        <v>73</v>
      </c>
      <c r="L44" s="133" t="s">
        <v>74</v>
      </c>
      <c r="M44" s="134" t="s">
        <v>75</v>
      </c>
      <c r="N44" s="72" t="s">
        <v>114</v>
      </c>
      <c r="O44" s="42" t="s">
        <v>80</v>
      </c>
      <c r="P44" s="45" t="str">
        <f t="shared" si="0"/>
        <v>53</v>
      </c>
      <c r="Q44" s="62">
        <v>530405</v>
      </c>
      <c r="R44" s="43" t="s">
        <v>115</v>
      </c>
      <c r="S44" s="27">
        <v>1701</v>
      </c>
      <c r="T44" s="57">
        <v>1</v>
      </c>
      <c r="U44" s="58">
        <v>0</v>
      </c>
      <c r="V44" s="58">
        <v>0</v>
      </c>
      <c r="W44" s="48">
        <v>4000</v>
      </c>
      <c r="X44" s="49">
        <v>1</v>
      </c>
      <c r="Y44" s="51" t="s">
        <v>31</v>
      </c>
      <c r="Z44" s="55">
        <v>0</v>
      </c>
      <c r="AA44" s="55">
        <v>0</v>
      </c>
      <c r="AB44" s="55">
        <v>400</v>
      </c>
      <c r="AC44" s="55">
        <v>400</v>
      </c>
      <c r="AD44" s="55">
        <v>400</v>
      </c>
      <c r="AE44" s="55">
        <v>400</v>
      </c>
      <c r="AF44" s="55">
        <v>400</v>
      </c>
      <c r="AG44" s="55">
        <v>400</v>
      </c>
      <c r="AH44" s="55">
        <v>400</v>
      </c>
      <c r="AI44" s="55">
        <v>400</v>
      </c>
      <c r="AJ44" s="55">
        <v>400</v>
      </c>
      <c r="AK44" s="55">
        <v>400</v>
      </c>
      <c r="AL44" s="53">
        <f t="shared" si="1"/>
        <v>0</v>
      </c>
    </row>
    <row r="45" spans="1:806 1061:1830 2085:2854 3109:3878 4133:4902 5157:5926 6181:6950 7205:7974 8229:8998 9253:10022 10277:11046 11301:12070 12325:13094 13349:14118 14373:15142 15397:16166" ht="64.8" hidden="1" x14ac:dyDescent="0.3">
      <c r="A45" s="41">
        <v>35</v>
      </c>
      <c r="B45" s="72" t="s">
        <v>67</v>
      </c>
      <c r="C45" s="72" t="s">
        <v>24</v>
      </c>
      <c r="D45" s="42" t="s">
        <v>68</v>
      </c>
      <c r="E45" s="42" t="s">
        <v>69</v>
      </c>
      <c r="F45" s="42" t="s">
        <v>70</v>
      </c>
      <c r="G45" s="42" t="s">
        <v>71</v>
      </c>
      <c r="H45" s="72" t="s">
        <v>72</v>
      </c>
      <c r="I45" s="72" t="s">
        <v>72</v>
      </c>
      <c r="J45" s="72" t="s">
        <v>73</v>
      </c>
      <c r="K45" s="72" t="s">
        <v>73</v>
      </c>
      <c r="L45" s="133" t="s">
        <v>74</v>
      </c>
      <c r="M45" s="134" t="s">
        <v>75</v>
      </c>
      <c r="N45" s="72" t="s">
        <v>117</v>
      </c>
      <c r="O45" s="42" t="s">
        <v>80</v>
      </c>
      <c r="P45" s="45" t="str">
        <f t="shared" si="0"/>
        <v>53</v>
      </c>
      <c r="Q45" s="62">
        <v>530405</v>
      </c>
      <c r="R45" s="43" t="s">
        <v>115</v>
      </c>
      <c r="S45" s="27">
        <v>1701</v>
      </c>
      <c r="T45" s="57">
        <v>1</v>
      </c>
      <c r="U45" s="58">
        <v>0</v>
      </c>
      <c r="V45" s="58">
        <v>0</v>
      </c>
      <c r="W45" s="48">
        <v>5500</v>
      </c>
      <c r="X45" s="49">
        <v>1</v>
      </c>
      <c r="Y45" s="51" t="s">
        <v>31</v>
      </c>
      <c r="Z45" s="55">
        <v>0</v>
      </c>
      <c r="AA45" s="55">
        <v>0</v>
      </c>
      <c r="AB45" s="55">
        <v>550</v>
      </c>
      <c r="AC45" s="55">
        <v>550</v>
      </c>
      <c r="AD45" s="55">
        <v>550</v>
      </c>
      <c r="AE45" s="55">
        <v>550</v>
      </c>
      <c r="AF45" s="55">
        <v>550</v>
      </c>
      <c r="AG45" s="55">
        <v>550</v>
      </c>
      <c r="AH45" s="55">
        <v>550</v>
      </c>
      <c r="AI45" s="55">
        <v>550</v>
      </c>
      <c r="AJ45" s="55">
        <v>550</v>
      </c>
      <c r="AK45" s="55">
        <v>550</v>
      </c>
      <c r="AL45" s="53">
        <f t="shared" si="1"/>
        <v>0</v>
      </c>
    </row>
    <row r="46" spans="1:806 1061:1830 2085:2854 3109:3878 4133:4902 5157:5926 6181:6950 7205:7974 8229:8998 9253:10022 10277:11046 11301:12070 12325:13094 13349:14118 14373:15142 15397:16166" s="222" customFormat="1" ht="45" hidden="1" customHeight="1" x14ac:dyDescent="0.3">
      <c r="A46" s="209">
        <v>36</v>
      </c>
      <c r="B46" s="210" t="s">
        <v>67</v>
      </c>
      <c r="C46" s="210" t="s">
        <v>24</v>
      </c>
      <c r="D46" s="42" t="s">
        <v>68</v>
      </c>
      <c r="E46" s="42" t="s">
        <v>69</v>
      </c>
      <c r="F46" s="42" t="s">
        <v>70</v>
      </c>
      <c r="G46" s="42" t="s">
        <v>71</v>
      </c>
      <c r="H46" s="72" t="s">
        <v>72</v>
      </c>
      <c r="I46" s="72" t="s">
        <v>72</v>
      </c>
      <c r="J46" s="72" t="s">
        <v>73</v>
      </c>
      <c r="K46" s="72" t="s">
        <v>73</v>
      </c>
      <c r="L46" s="211" t="s">
        <v>74</v>
      </c>
      <c r="M46" s="212" t="s">
        <v>75</v>
      </c>
      <c r="N46" s="210" t="s">
        <v>119</v>
      </c>
      <c r="O46" s="219" t="s">
        <v>80</v>
      </c>
      <c r="P46" s="214" t="str">
        <f t="shared" si="0"/>
        <v>57</v>
      </c>
      <c r="Q46" s="214">
        <v>570201</v>
      </c>
      <c r="R46" s="215" t="s">
        <v>118</v>
      </c>
      <c r="S46" s="225">
        <v>1701</v>
      </c>
      <c r="T46" s="226">
        <v>1</v>
      </c>
      <c r="U46" s="227">
        <v>0</v>
      </c>
      <c r="V46" s="227">
        <v>0</v>
      </c>
      <c r="W46" s="218">
        <v>500</v>
      </c>
      <c r="X46" s="49">
        <v>1</v>
      </c>
      <c r="Y46" s="220" t="s">
        <v>31</v>
      </c>
      <c r="Z46" s="224">
        <v>0</v>
      </c>
      <c r="AA46" s="224">
        <v>500</v>
      </c>
      <c r="AB46" s="224">
        <v>0</v>
      </c>
      <c r="AC46" s="224">
        <v>0</v>
      </c>
      <c r="AD46" s="224">
        <v>0</v>
      </c>
      <c r="AE46" s="224"/>
      <c r="AF46" s="224">
        <v>0</v>
      </c>
      <c r="AG46" s="224">
        <v>0</v>
      </c>
      <c r="AH46" s="224">
        <v>0</v>
      </c>
      <c r="AI46" s="224">
        <v>0</v>
      </c>
      <c r="AJ46" s="224">
        <v>0</v>
      </c>
      <c r="AK46" s="224">
        <v>0</v>
      </c>
      <c r="AL46" s="53">
        <f t="shared" si="1"/>
        <v>0</v>
      </c>
      <c r="AM46" s="1"/>
      <c r="AN46" s="1"/>
      <c r="AO46" s="1"/>
      <c r="AP46" s="1"/>
      <c r="AQ46" s="1"/>
      <c r="KG46" s="1"/>
      <c r="KH46" s="1"/>
      <c r="UC46" s="1"/>
      <c r="UD46" s="1"/>
      <c r="ADY46" s="1"/>
      <c r="ADZ46" s="1"/>
      <c r="ANU46" s="1"/>
      <c r="ANV46" s="1"/>
      <c r="AXQ46" s="1"/>
      <c r="AXR46" s="1"/>
      <c r="BHM46" s="1"/>
      <c r="BHN46" s="1"/>
      <c r="BRI46" s="1"/>
      <c r="BRJ46" s="1"/>
      <c r="CBE46" s="1"/>
      <c r="CBF46" s="1"/>
      <c r="CLA46" s="1"/>
      <c r="CLB46" s="1"/>
      <c r="CUW46" s="1"/>
      <c r="CUX46" s="1"/>
      <c r="DES46" s="1"/>
      <c r="DET46" s="1"/>
      <c r="DOO46" s="1"/>
      <c r="DOP46" s="1"/>
      <c r="DYK46" s="1"/>
      <c r="DYL46" s="1"/>
      <c r="EIG46" s="1"/>
      <c r="EIH46" s="1"/>
      <c r="ESC46" s="1"/>
      <c r="ESD46" s="1"/>
      <c r="FBY46" s="1"/>
      <c r="FBZ46" s="1"/>
      <c r="FLU46" s="1"/>
      <c r="FLV46" s="1"/>
      <c r="FVQ46" s="1"/>
      <c r="FVR46" s="1"/>
      <c r="GFM46" s="1"/>
      <c r="GFN46" s="1"/>
      <c r="GPI46" s="1"/>
      <c r="GPJ46" s="1"/>
      <c r="GZE46" s="1"/>
      <c r="GZF46" s="1"/>
      <c r="HJA46" s="1"/>
      <c r="HJB46" s="1"/>
      <c r="HSW46" s="1"/>
      <c r="HSX46" s="1"/>
      <c r="ICS46" s="1"/>
      <c r="ICT46" s="1"/>
      <c r="IMO46" s="1"/>
      <c r="IMP46" s="1"/>
      <c r="IWK46" s="1"/>
      <c r="IWL46" s="1"/>
      <c r="JGG46" s="1"/>
      <c r="JGH46" s="1"/>
      <c r="JQC46" s="1"/>
      <c r="JQD46" s="1"/>
      <c r="JZY46" s="1"/>
      <c r="JZZ46" s="1"/>
      <c r="KJU46" s="1"/>
      <c r="KJV46" s="1"/>
      <c r="KTQ46" s="1"/>
      <c r="KTR46" s="1"/>
      <c r="LDM46" s="1"/>
      <c r="LDN46" s="1"/>
      <c r="LNI46" s="1"/>
      <c r="LNJ46" s="1"/>
      <c r="LXE46" s="1"/>
      <c r="LXF46" s="1"/>
      <c r="MHA46" s="1"/>
      <c r="MHB46" s="1"/>
      <c r="MQW46" s="1"/>
      <c r="MQX46" s="1"/>
      <c r="NAS46" s="1"/>
      <c r="NAT46" s="1"/>
      <c r="NKO46" s="1"/>
      <c r="NKP46" s="1"/>
      <c r="NUK46" s="1"/>
      <c r="NUL46" s="1"/>
      <c r="OEG46" s="1"/>
      <c r="OEH46" s="1"/>
      <c r="OOC46" s="1"/>
      <c r="OOD46" s="1"/>
      <c r="OXY46" s="1"/>
      <c r="OXZ46" s="1"/>
      <c r="PHU46" s="1"/>
      <c r="PHV46" s="1"/>
      <c r="PRQ46" s="1"/>
      <c r="PRR46" s="1"/>
      <c r="QBM46" s="1"/>
      <c r="QBN46" s="1"/>
      <c r="QLI46" s="1"/>
      <c r="QLJ46" s="1"/>
      <c r="QVE46" s="1"/>
      <c r="QVF46" s="1"/>
      <c r="RFA46" s="1"/>
      <c r="RFB46" s="1"/>
      <c r="ROW46" s="1"/>
      <c r="ROX46" s="1"/>
      <c r="RYS46" s="1"/>
      <c r="RYT46" s="1"/>
      <c r="SIO46" s="1"/>
      <c r="SIP46" s="1"/>
      <c r="SSK46" s="1"/>
      <c r="SSL46" s="1"/>
      <c r="TCG46" s="1"/>
      <c r="TCH46" s="1"/>
      <c r="TMC46" s="1"/>
      <c r="TMD46" s="1"/>
      <c r="TVY46" s="1"/>
      <c r="TVZ46" s="1"/>
      <c r="UFU46" s="1"/>
      <c r="UFV46" s="1"/>
      <c r="UPQ46" s="1"/>
      <c r="UPR46" s="1"/>
      <c r="UZM46" s="1"/>
      <c r="UZN46" s="1"/>
      <c r="VJI46" s="1"/>
      <c r="VJJ46" s="1"/>
      <c r="VTE46" s="1"/>
      <c r="VTF46" s="1"/>
      <c r="WDA46" s="1"/>
      <c r="WDB46" s="1"/>
      <c r="WMW46" s="1"/>
      <c r="WMX46" s="1"/>
      <c r="WWS46" s="1"/>
      <c r="WWT46" s="1"/>
    </row>
    <row r="47" spans="1:806 1061:1830 2085:2854 3109:3878 4133:4902 5157:5926 6181:6950 7205:7974 8229:8998 9253:10022 10277:11046 11301:12070 12325:13094 13349:14118 14373:15142 15397:16166" ht="45" hidden="1" customHeight="1" x14ac:dyDescent="0.3">
      <c r="A47" s="41">
        <v>37</v>
      </c>
      <c r="B47" s="72" t="s">
        <v>67</v>
      </c>
      <c r="C47" s="72" t="s">
        <v>24</v>
      </c>
      <c r="D47" s="42" t="s">
        <v>68</v>
      </c>
      <c r="E47" s="42" t="s">
        <v>69</v>
      </c>
      <c r="F47" s="42" t="s">
        <v>70</v>
      </c>
      <c r="G47" s="42" t="s">
        <v>71</v>
      </c>
      <c r="H47" s="72" t="s">
        <v>72</v>
      </c>
      <c r="I47" s="72" t="s">
        <v>72</v>
      </c>
      <c r="J47" s="72" t="s">
        <v>73</v>
      </c>
      <c r="K47" s="72" t="s">
        <v>73</v>
      </c>
      <c r="L47" s="133" t="s">
        <v>74</v>
      </c>
      <c r="M47" s="134" t="s">
        <v>75</v>
      </c>
      <c r="N47" s="72" t="s">
        <v>120</v>
      </c>
      <c r="O47" s="42" t="s">
        <v>80</v>
      </c>
      <c r="P47" s="45" t="str">
        <f t="shared" si="0"/>
        <v>53</v>
      </c>
      <c r="Q47" s="45">
        <v>530807</v>
      </c>
      <c r="R47" s="43" t="s">
        <v>121</v>
      </c>
      <c r="S47" s="27">
        <v>1701</v>
      </c>
      <c r="T47" s="57">
        <v>2</v>
      </c>
      <c r="U47" s="58">
        <v>0</v>
      </c>
      <c r="V47" s="58">
        <v>0</v>
      </c>
      <c r="W47" s="48">
        <v>3200</v>
      </c>
      <c r="X47" s="49">
        <v>1</v>
      </c>
      <c r="Y47" s="51" t="s">
        <v>31</v>
      </c>
      <c r="Z47" s="55">
        <v>0</v>
      </c>
      <c r="AA47" s="55">
        <v>3200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3">
        <f t="shared" si="1"/>
        <v>0</v>
      </c>
    </row>
    <row r="48" spans="1:806 1061:1830 2085:2854 3109:3878 4133:4902 5157:5926 6181:6950 7205:7974 8229:8998 9253:10022 10277:11046 11301:12070 12325:13094 13349:14118 14373:15142 15397:16166" s="258" customFormat="1" ht="45" hidden="1" customHeight="1" x14ac:dyDescent="0.3">
      <c r="A48" s="245">
        <v>38</v>
      </c>
      <c r="B48" s="72" t="s">
        <v>67</v>
      </c>
      <c r="C48" s="72" t="s">
        <v>24</v>
      </c>
      <c r="D48" s="42" t="s">
        <v>68</v>
      </c>
      <c r="E48" s="42" t="s">
        <v>69</v>
      </c>
      <c r="F48" s="42" t="s">
        <v>70</v>
      </c>
      <c r="G48" s="42" t="s">
        <v>71</v>
      </c>
      <c r="H48" s="246" t="s">
        <v>72</v>
      </c>
      <c r="I48" s="246" t="s">
        <v>72</v>
      </c>
      <c r="J48" s="246" t="s">
        <v>73</v>
      </c>
      <c r="K48" s="246" t="s">
        <v>73</v>
      </c>
      <c r="L48" s="247" t="s">
        <v>74</v>
      </c>
      <c r="M48" s="248" t="s">
        <v>75</v>
      </c>
      <c r="N48" s="246" t="s">
        <v>122</v>
      </c>
      <c r="O48" s="249" t="s">
        <v>80</v>
      </c>
      <c r="P48" s="250" t="str">
        <f t="shared" si="0"/>
        <v>53</v>
      </c>
      <c r="Q48" s="250">
        <v>530807</v>
      </c>
      <c r="R48" s="251" t="s">
        <v>121</v>
      </c>
      <c r="S48" s="252">
        <v>1701</v>
      </c>
      <c r="T48" s="253">
        <v>1</v>
      </c>
      <c r="U48" s="254">
        <v>0</v>
      </c>
      <c r="V48" s="254">
        <v>0</v>
      </c>
      <c r="W48" s="255">
        <f>5000+800</f>
        <v>5800</v>
      </c>
      <c r="X48" s="49">
        <v>1</v>
      </c>
      <c r="Y48" s="256" t="s">
        <v>31</v>
      </c>
      <c r="Z48" s="257">
        <v>0</v>
      </c>
      <c r="AA48" s="257">
        <v>5800</v>
      </c>
      <c r="AB48" s="257">
        <v>0</v>
      </c>
      <c r="AC48" s="257">
        <v>0</v>
      </c>
      <c r="AD48" s="257">
        <v>0</v>
      </c>
      <c r="AE48" s="257">
        <v>0</v>
      </c>
      <c r="AF48" s="257">
        <v>0</v>
      </c>
      <c r="AG48" s="257">
        <v>0</v>
      </c>
      <c r="AH48" s="257">
        <v>0</v>
      </c>
      <c r="AI48" s="257">
        <v>0</v>
      </c>
      <c r="AJ48" s="257">
        <v>0</v>
      </c>
      <c r="AK48" s="257">
        <v>0</v>
      </c>
      <c r="AL48" s="53">
        <f t="shared" si="1"/>
        <v>0</v>
      </c>
      <c r="AM48" s="1"/>
      <c r="AN48" s="1"/>
      <c r="AO48" s="1"/>
      <c r="AP48" s="1"/>
      <c r="AQ48" s="1"/>
      <c r="KG48" s="1"/>
      <c r="KH48" s="1"/>
      <c r="UC48" s="1"/>
      <c r="UD48" s="1"/>
      <c r="ADY48" s="1"/>
      <c r="ADZ48" s="1"/>
      <c r="ANU48" s="1"/>
      <c r="ANV48" s="1"/>
      <c r="AXQ48" s="1"/>
      <c r="AXR48" s="1"/>
      <c r="BHM48" s="1"/>
      <c r="BHN48" s="1"/>
      <c r="BRI48" s="1"/>
      <c r="BRJ48" s="1"/>
      <c r="CBE48" s="1"/>
      <c r="CBF48" s="1"/>
      <c r="CLA48" s="1"/>
      <c r="CLB48" s="1"/>
      <c r="CUW48" s="1"/>
      <c r="CUX48" s="1"/>
      <c r="DES48" s="1"/>
      <c r="DET48" s="1"/>
      <c r="DOO48" s="1"/>
      <c r="DOP48" s="1"/>
      <c r="DYK48" s="1"/>
      <c r="DYL48" s="1"/>
      <c r="EIG48" s="1"/>
      <c r="EIH48" s="1"/>
      <c r="ESC48" s="1"/>
      <c r="ESD48" s="1"/>
      <c r="FBY48" s="1"/>
      <c r="FBZ48" s="1"/>
      <c r="FLU48" s="1"/>
      <c r="FLV48" s="1"/>
      <c r="FVQ48" s="1"/>
      <c r="FVR48" s="1"/>
      <c r="GFM48" s="1"/>
      <c r="GFN48" s="1"/>
      <c r="GPI48" s="1"/>
      <c r="GPJ48" s="1"/>
      <c r="GZE48" s="1"/>
      <c r="GZF48" s="1"/>
      <c r="HJA48" s="1"/>
      <c r="HJB48" s="1"/>
      <c r="HSW48" s="1"/>
      <c r="HSX48" s="1"/>
      <c r="ICS48" s="1"/>
      <c r="ICT48" s="1"/>
      <c r="IMO48" s="1"/>
      <c r="IMP48" s="1"/>
      <c r="IWK48" s="1"/>
      <c r="IWL48" s="1"/>
      <c r="JGG48" s="1"/>
      <c r="JGH48" s="1"/>
      <c r="JQC48" s="1"/>
      <c r="JQD48" s="1"/>
      <c r="JZY48" s="1"/>
      <c r="JZZ48" s="1"/>
      <c r="KJU48" s="1"/>
      <c r="KJV48" s="1"/>
      <c r="KTQ48" s="1"/>
      <c r="KTR48" s="1"/>
      <c r="LDM48" s="1"/>
      <c r="LDN48" s="1"/>
      <c r="LNI48" s="1"/>
      <c r="LNJ48" s="1"/>
      <c r="LXE48" s="1"/>
      <c r="LXF48" s="1"/>
      <c r="MHA48" s="1"/>
      <c r="MHB48" s="1"/>
      <c r="MQW48" s="1"/>
      <c r="MQX48" s="1"/>
      <c r="NAS48" s="1"/>
      <c r="NAT48" s="1"/>
      <c r="NKO48" s="1"/>
      <c r="NKP48" s="1"/>
      <c r="NUK48" s="1"/>
      <c r="NUL48" s="1"/>
      <c r="OEG48" s="1"/>
      <c r="OEH48" s="1"/>
      <c r="OOC48" s="1"/>
      <c r="OOD48" s="1"/>
      <c r="OXY48" s="1"/>
      <c r="OXZ48" s="1"/>
      <c r="PHU48" s="1"/>
      <c r="PHV48" s="1"/>
      <c r="PRQ48" s="1"/>
      <c r="PRR48" s="1"/>
      <c r="QBM48" s="1"/>
      <c r="QBN48" s="1"/>
      <c r="QLI48" s="1"/>
      <c r="QLJ48" s="1"/>
      <c r="QVE48" s="1"/>
      <c r="QVF48" s="1"/>
      <c r="RFA48" s="1"/>
      <c r="RFB48" s="1"/>
      <c r="ROW48" s="1"/>
      <c r="ROX48" s="1"/>
      <c r="RYS48" s="1"/>
      <c r="RYT48" s="1"/>
      <c r="SIO48" s="1"/>
      <c r="SIP48" s="1"/>
      <c r="SSK48" s="1"/>
      <c r="SSL48" s="1"/>
      <c r="TCG48" s="1"/>
      <c r="TCH48" s="1"/>
      <c r="TMC48" s="1"/>
      <c r="TMD48" s="1"/>
      <c r="TVY48" s="1"/>
      <c r="TVZ48" s="1"/>
      <c r="UFU48" s="1"/>
      <c r="UFV48" s="1"/>
      <c r="UPQ48" s="1"/>
      <c r="UPR48" s="1"/>
      <c r="UZM48" s="1"/>
      <c r="UZN48" s="1"/>
      <c r="VJI48" s="1"/>
      <c r="VJJ48" s="1"/>
      <c r="VTE48" s="1"/>
      <c r="VTF48" s="1"/>
      <c r="WDA48" s="1"/>
      <c r="WDB48" s="1"/>
      <c r="WMW48" s="1"/>
      <c r="WMX48" s="1"/>
      <c r="WWS48" s="1"/>
      <c r="WWT48" s="1"/>
    </row>
    <row r="49" spans="1:806 1061:1830 2085:2854 3109:3878 4133:4902 5157:5926 6181:6950 7205:7974 8229:8998 9253:10022 10277:11046 11301:12070 12325:13094 13349:14118 14373:15142 15397:16166" ht="45" hidden="1" customHeight="1" x14ac:dyDescent="0.3">
      <c r="A49" s="41">
        <v>39</v>
      </c>
      <c r="B49" s="72" t="s">
        <v>67</v>
      </c>
      <c r="C49" s="72" t="s">
        <v>24</v>
      </c>
      <c r="D49" s="42" t="s">
        <v>68</v>
      </c>
      <c r="E49" s="42" t="s">
        <v>69</v>
      </c>
      <c r="F49" s="42" t="s">
        <v>70</v>
      </c>
      <c r="G49" s="42" t="s">
        <v>71</v>
      </c>
      <c r="H49" s="72" t="s">
        <v>72</v>
      </c>
      <c r="I49" s="72" t="s">
        <v>72</v>
      </c>
      <c r="J49" s="72" t="s">
        <v>73</v>
      </c>
      <c r="K49" s="72" t="s">
        <v>73</v>
      </c>
      <c r="L49" s="133" t="s">
        <v>74</v>
      </c>
      <c r="M49" s="134" t="s">
        <v>75</v>
      </c>
      <c r="N49" s="72" t="s">
        <v>123</v>
      </c>
      <c r="O49" s="42" t="s">
        <v>80</v>
      </c>
      <c r="P49" s="45" t="str">
        <f t="shared" si="0"/>
        <v>53</v>
      </c>
      <c r="Q49" s="45">
        <v>530807</v>
      </c>
      <c r="R49" s="43" t="s">
        <v>121</v>
      </c>
      <c r="S49" s="27">
        <v>1701</v>
      </c>
      <c r="T49" s="57">
        <v>1</v>
      </c>
      <c r="U49" s="58">
        <v>0</v>
      </c>
      <c r="V49" s="58">
        <v>0</v>
      </c>
      <c r="W49" s="48">
        <v>2000</v>
      </c>
      <c r="X49" s="49">
        <v>1</v>
      </c>
      <c r="Y49" s="51" t="s">
        <v>31</v>
      </c>
      <c r="Z49" s="55">
        <v>0</v>
      </c>
      <c r="AA49" s="55">
        <v>2000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3">
        <f t="shared" si="1"/>
        <v>0</v>
      </c>
    </row>
    <row r="50" spans="1:806 1061:1830 2085:2854 3109:3878 4133:4902 5157:5926 6181:6950 7205:7974 8229:8998 9253:10022 10277:11046 11301:12070 12325:13094 13349:14118 14373:15142 15397:16166" ht="45" hidden="1" customHeight="1" x14ac:dyDescent="0.3">
      <c r="A50" s="41">
        <v>40</v>
      </c>
      <c r="B50" s="72" t="s">
        <v>67</v>
      </c>
      <c r="C50" s="72" t="s">
        <v>24</v>
      </c>
      <c r="D50" s="42" t="s">
        <v>68</v>
      </c>
      <c r="E50" s="42" t="s">
        <v>69</v>
      </c>
      <c r="F50" s="42" t="s">
        <v>70</v>
      </c>
      <c r="G50" s="42" t="s">
        <v>71</v>
      </c>
      <c r="H50" s="72" t="s">
        <v>72</v>
      </c>
      <c r="I50" s="72" t="s">
        <v>72</v>
      </c>
      <c r="J50" s="72" t="s">
        <v>73</v>
      </c>
      <c r="K50" s="72" t="s">
        <v>73</v>
      </c>
      <c r="L50" s="133" t="s">
        <v>74</v>
      </c>
      <c r="M50" s="134" t="s">
        <v>75</v>
      </c>
      <c r="N50" s="72" t="s">
        <v>124</v>
      </c>
      <c r="O50" s="42" t="s">
        <v>80</v>
      </c>
      <c r="P50" s="45" t="str">
        <f t="shared" si="0"/>
        <v>53</v>
      </c>
      <c r="Q50" s="45">
        <v>530402</v>
      </c>
      <c r="R50" s="43" t="s">
        <v>108</v>
      </c>
      <c r="S50" s="27">
        <v>1701</v>
      </c>
      <c r="T50" s="57">
        <v>2</v>
      </c>
      <c r="U50" s="58">
        <v>0</v>
      </c>
      <c r="V50" s="58">
        <v>0</v>
      </c>
      <c r="W50" s="48">
        <v>6000</v>
      </c>
      <c r="X50" s="49">
        <v>1</v>
      </c>
      <c r="Y50" s="51" t="s">
        <v>31</v>
      </c>
      <c r="Z50" s="55">
        <v>0</v>
      </c>
      <c r="AA50" s="55">
        <v>6000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3">
        <f t="shared" si="1"/>
        <v>0</v>
      </c>
    </row>
    <row r="51" spans="1:806 1061:1830 2085:2854 3109:3878 4133:4902 5157:5926 6181:6950 7205:7974 8229:8998 9253:10022 10277:11046 11301:12070 12325:13094 13349:14118 14373:15142 15397:16166" s="258" customFormat="1" ht="64.8" hidden="1" x14ac:dyDescent="0.3">
      <c r="A51" s="245">
        <v>41</v>
      </c>
      <c r="B51" s="72" t="s">
        <v>67</v>
      </c>
      <c r="C51" s="72" t="s">
        <v>24</v>
      </c>
      <c r="D51" s="42" t="s">
        <v>68</v>
      </c>
      <c r="E51" s="42" t="s">
        <v>69</v>
      </c>
      <c r="F51" s="42" t="s">
        <v>70</v>
      </c>
      <c r="G51" s="42" t="s">
        <v>71</v>
      </c>
      <c r="H51" s="246" t="s">
        <v>72</v>
      </c>
      <c r="I51" s="246" t="s">
        <v>72</v>
      </c>
      <c r="J51" s="246" t="s">
        <v>73</v>
      </c>
      <c r="K51" s="246" t="s">
        <v>73</v>
      </c>
      <c r="L51" s="247" t="s">
        <v>74</v>
      </c>
      <c r="M51" s="248" t="s">
        <v>75</v>
      </c>
      <c r="N51" s="246" t="s">
        <v>125</v>
      </c>
      <c r="O51" s="249" t="s">
        <v>80</v>
      </c>
      <c r="P51" s="250" t="str">
        <f t="shared" si="0"/>
        <v>53</v>
      </c>
      <c r="Q51" s="260">
        <v>530404</v>
      </c>
      <c r="R51" s="251" t="s">
        <v>126</v>
      </c>
      <c r="S51" s="252">
        <v>1701</v>
      </c>
      <c r="T51" s="253">
        <v>1</v>
      </c>
      <c r="U51" s="254">
        <v>0</v>
      </c>
      <c r="V51" s="254">
        <v>0</v>
      </c>
      <c r="W51" s="255">
        <v>5000</v>
      </c>
      <c r="X51" s="49">
        <v>1</v>
      </c>
      <c r="Y51" s="256" t="s">
        <v>31</v>
      </c>
      <c r="Z51" s="257">
        <v>0</v>
      </c>
      <c r="AA51" s="257">
        <v>0</v>
      </c>
      <c r="AB51" s="257">
        <v>0</v>
      </c>
      <c r="AC51" s="257">
        <v>0</v>
      </c>
      <c r="AD51" s="257">
        <v>0</v>
      </c>
      <c r="AE51" s="257">
        <v>0</v>
      </c>
      <c r="AF51" s="257">
        <v>833.33</v>
      </c>
      <c r="AG51" s="257">
        <v>833.33</v>
      </c>
      <c r="AH51" s="257">
        <v>833.33</v>
      </c>
      <c r="AI51" s="257">
        <v>833.33</v>
      </c>
      <c r="AJ51" s="257">
        <v>833.33</v>
      </c>
      <c r="AK51" s="257">
        <v>833.35</v>
      </c>
      <c r="AL51" s="53">
        <f t="shared" si="1"/>
        <v>0</v>
      </c>
      <c r="AM51" s="1"/>
      <c r="AN51" s="1"/>
      <c r="AO51" s="1"/>
      <c r="AP51" s="1"/>
      <c r="AQ51" s="1"/>
      <c r="KG51" s="1"/>
      <c r="KH51" s="1"/>
      <c r="UC51" s="1"/>
      <c r="UD51" s="1"/>
      <c r="ADY51" s="1"/>
      <c r="ADZ51" s="1"/>
      <c r="ANU51" s="1"/>
      <c r="ANV51" s="1"/>
      <c r="AXQ51" s="1"/>
      <c r="AXR51" s="1"/>
      <c r="BHM51" s="1"/>
      <c r="BHN51" s="1"/>
      <c r="BRI51" s="1"/>
      <c r="BRJ51" s="1"/>
      <c r="CBE51" s="1"/>
      <c r="CBF51" s="1"/>
      <c r="CLA51" s="1"/>
      <c r="CLB51" s="1"/>
      <c r="CUW51" s="1"/>
      <c r="CUX51" s="1"/>
      <c r="DES51" s="1"/>
      <c r="DET51" s="1"/>
      <c r="DOO51" s="1"/>
      <c r="DOP51" s="1"/>
      <c r="DYK51" s="1"/>
      <c r="DYL51" s="1"/>
      <c r="EIG51" s="1"/>
      <c r="EIH51" s="1"/>
      <c r="ESC51" s="1"/>
      <c r="ESD51" s="1"/>
      <c r="FBY51" s="1"/>
      <c r="FBZ51" s="1"/>
      <c r="FLU51" s="1"/>
      <c r="FLV51" s="1"/>
      <c r="FVQ51" s="1"/>
      <c r="FVR51" s="1"/>
      <c r="GFM51" s="1"/>
      <c r="GFN51" s="1"/>
      <c r="GPI51" s="1"/>
      <c r="GPJ51" s="1"/>
      <c r="GZE51" s="1"/>
      <c r="GZF51" s="1"/>
      <c r="HJA51" s="1"/>
      <c r="HJB51" s="1"/>
      <c r="HSW51" s="1"/>
      <c r="HSX51" s="1"/>
      <c r="ICS51" s="1"/>
      <c r="ICT51" s="1"/>
      <c r="IMO51" s="1"/>
      <c r="IMP51" s="1"/>
      <c r="IWK51" s="1"/>
      <c r="IWL51" s="1"/>
      <c r="JGG51" s="1"/>
      <c r="JGH51" s="1"/>
      <c r="JQC51" s="1"/>
      <c r="JQD51" s="1"/>
      <c r="JZY51" s="1"/>
      <c r="JZZ51" s="1"/>
      <c r="KJU51" s="1"/>
      <c r="KJV51" s="1"/>
      <c r="KTQ51" s="1"/>
      <c r="KTR51" s="1"/>
      <c r="LDM51" s="1"/>
      <c r="LDN51" s="1"/>
      <c r="LNI51" s="1"/>
      <c r="LNJ51" s="1"/>
      <c r="LXE51" s="1"/>
      <c r="LXF51" s="1"/>
      <c r="MHA51" s="1"/>
      <c r="MHB51" s="1"/>
      <c r="MQW51" s="1"/>
      <c r="MQX51" s="1"/>
      <c r="NAS51" s="1"/>
      <c r="NAT51" s="1"/>
      <c r="NKO51" s="1"/>
      <c r="NKP51" s="1"/>
      <c r="NUK51" s="1"/>
      <c r="NUL51" s="1"/>
      <c r="OEG51" s="1"/>
      <c r="OEH51" s="1"/>
      <c r="OOC51" s="1"/>
      <c r="OOD51" s="1"/>
      <c r="OXY51" s="1"/>
      <c r="OXZ51" s="1"/>
      <c r="PHU51" s="1"/>
      <c r="PHV51" s="1"/>
      <c r="PRQ51" s="1"/>
      <c r="PRR51" s="1"/>
      <c r="QBM51" s="1"/>
      <c r="QBN51" s="1"/>
      <c r="QLI51" s="1"/>
      <c r="QLJ51" s="1"/>
      <c r="QVE51" s="1"/>
      <c r="QVF51" s="1"/>
      <c r="RFA51" s="1"/>
      <c r="RFB51" s="1"/>
      <c r="ROW51" s="1"/>
      <c r="ROX51" s="1"/>
      <c r="RYS51" s="1"/>
      <c r="RYT51" s="1"/>
      <c r="SIO51" s="1"/>
      <c r="SIP51" s="1"/>
      <c r="SSK51" s="1"/>
      <c r="SSL51" s="1"/>
      <c r="TCG51" s="1"/>
      <c r="TCH51" s="1"/>
      <c r="TMC51" s="1"/>
      <c r="TMD51" s="1"/>
      <c r="TVY51" s="1"/>
      <c r="TVZ51" s="1"/>
      <c r="UFU51" s="1"/>
      <c r="UFV51" s="1"/>
      <c r="UPQ51" s="1"/>
      <c r="UPR51" s="1"/>
      <c r="UZM51" s="1"/>
      <c r="UZN51" s="1"/>
      <c r="VJI51" s="1"/>
      <c r="VJJ51" s="1"/>
      <c r="VTE51" s="1"/>
      <c r="VTF51" s="1"/>
      <c r="WDA51" s="1"/>
      <c r="WDB51" s="1"/>
      <c r="WMW51" s="1"/>
      <c r="WMX51" s="1"/>
      <c r="WWS51" s="1"/>
      <c r="WWT51" s="1"/>
    </row>
    <row r="52" spans="1:806 1061:1830 2085:2854 3109:3878 4133:4902 5157:5926 6181:6950 7205:7974 8229:8998 9253:10022 10277:11046 11301:12070 12325:13094 13349:14118 14373:15142 15397:16166" s="222" customFormat="1" ht="64.8" hidden="1" x14ac:dyDescent="0.3">
      <c r="A52" s="209">
        <v>42</v>
      </c>
      <c r="B52" s="210" t="s">
        <v>67</v>
      </c>
      <c r="C52" s="210" t="s">
        <v>24</v>
      </c>
      <c r="D52" s="42" t="s">
        <v>68</v>
      </c>
      <c r="E52" s="42" t="s">
        <v>69</v>
      </c>
      <c r="F52" s="42" t="s">
        <v>70</v>
      </c>
      <c r="G52" s="42" t="s">
        <v>71</v>
      </c>
      <c r="H52" s="72" t="s">
        <v>88</v>
      </c>
      <c r="I52" s="72" t="s">
        <v>462</v>
      </c>
      <c r="J52" s="72" t="s">
        <v>73</v>
      </c>
      <c r="K52" s="72" t="s">
        <v>73</v>
      </c>
      <c r="L52" s="211" t="s">
        <v>74</v>
      </c>
      <c r="M52" s="212" t="s">
        <v>75</v>
      </c>
      <c r="N52" s="210" t="s">
        <v>125</v>
      </c>
      <c r="O52" s="219" t="s">
        <v>90</v>
      </c>
      <c r="P52" s="214" t="str">
        <f t="shared" si="0"/>
        <v>53</v>
      </c>
      <c r="Q52" s="228">
        <v>530404</v>
      </c>
      <c r="R52" s="215" t="s">
        <v>126</v>
      </c>
      <c r="S52" s="225">
        <v>1701</v>
      </c>
      <c r="T52" s="226">
        <v>1</v>
      </c>
      <c r="U52" s="227">
        <v>0</v>
      </c>
      <c r="V52" s="227">
        <v>0</v>
      </c>
      <c r="W52" s="218">
        <v>800</v>
      </c>
      <c r="X52" s="49">
        <v>1</v>
      </c>
      <c r="Y52" s="220" t="s">
        <v>31</v>
      </c>
      <c r="Z52" s="224">
        <v>0</v>
      </c>
      <c r="AA52" s="224">
        <v>200</v>
      </c>
      <c r="AB52" s="224">
        <v>150</v>
      </c>
      <c r="AC52" s="224">
        <v>150</v>
      </c>
      <c r="AD52" s="224">
        <v>100</v>
      </c>
      <c r="AE52" s="224">
        <v>100</v>
      </c>
      <c r="AF52" s="224">
        <v>100</v>
      </c>
      <c r="AG52" s="224">
        <v>0</v>
      </c>
      <c r="AH52" s="224">
        <v>0</v>
      </c>
      <c r="AI52" s="224">
        <v>0</v>
      </c>
      <c r="AJ52" s="224">
        <v>0</v>
      </c>
      <c r="AK52" s="224">
        <v>0</v>
      </c>
      <c r="AL52" s="53">
        <f t="shared" si="1"/>
        <v>0</v>
      </c>
      <c r="AM52" s="1"/>
      <c r="AN52" s="1"/>
      <c r="AO52" s="1"/>
      <c r="AP52" s="1"/>
      <c r="AQ52" s="1"/>
      <c r="KG52" s="1"/>
      <c r="KH52" s="1"/>
      <c r="UC52" s="1"/>
      <c r="UD52" s="1"/>
      <c r="ADY52" s="1"/>
      <c r="ADZ52" s="1"/>
      <c r="ANU52" s="1"/>
      <c r="ANV52" s="1"/>
      <c r="AXQ52" s="1"/>
      <c r="AXR52" s="1"/>
      <c r="BHM52" s="1"/>
      <c r="BHN52" s="1"/>
      <c r="BRI52" s="1"/>
      <c r="BRJ52" s="1"/>
      <c r="CBE52" s="1"/>
      <c r="CBF52" s="1"/>
      <c r="CLA52" s="1"/>
      <c r="CLB52" s="1"/>
      <c r="CUW52" s="1"/>
      <c r="CUX52" s="1"/>
      <c r="DES52" s="1"/>
      <c r="DET52" s="1"/>
      <c r="DOO52" s="1"/>
      <c r="DOP52" s="1"/>
      <c r="DYK52" s="1"/>
      <c r="DYL52" s="1"/>
      <c r="EIG52" s="1"/>
      <c r="EIH52" s="1"/>
      <c r="ESC52" s="1"/>
      <c r="ESD52" s="1"/>
      <c r="FBY52" s="1"/>
      <c r="FBZ52" s="1"/>
      <c r="FLU52" s="1"/>
      <c r="FLV52" s="1"/>
      <c r="FVQ52" s="1"/>
      <c r="FVR52" s="1"/>
      <c r="GFM52" s="1"/>
      <c r="GFN52" s="1"/>
      <c r="GPI52" s="1"/>
      <c r="GPJ52" s="1"/>
      <c r="GZE52" s="1"/>
      <c r="GZF52" s="1"/>
      <c r="HJA52" s="1"/>
      <c r="HJB52" s="1"/>
      <c r="HSW52" s="1"/>
      <c r="HSX52" s="1"/>
      <c r="ICS52" s="1"/>
      <c r="ICT52" s="1"/>
      <c r="IMO52" s="1"/>
      <c r="IMP52" s="1"/>
      <c r="IWK52" s="1"/>
      <c r="IWL52" s="1"/>
      <c r="JGG52" s="1"/>
      <c r="JGH52" s="1"/>
      <c r="JQC52" s="1"/>
      <c r="JQD52" s="1"/>
      <c r="JZY52" s="1"/>
      <c r="JZZ52" s="1"/>
      <c r="KJU52" s="1"/>
      <c r="KJV52" s="1"/>
      <c r="KTQ52" s="1"/>
      <c r="KTR52" s="1"/>
      <c r="LDM52" s="1"/>
      <c r="LDN52" s="1"/>
      <c r="LNI52" s="1"/>
      <c r="LNJ52" s="1"/>
      <c r="LXE52" s="1"/>
      <c r="LXF52" s="1"/>
      <c r="MHA52" s="1"/>
      <c r="MHB52" s="1"/>
      <c r="MQW52" s="1"/>
      <c r="MQX52" s="1"/>
      <c r="NAS52" s="1"/>
      <c r="NAT52" s="1"/>
      <c r="NKO52" s="1"/>
      <c r="NKP52" s="1"/>
      <c r="NUK52" s="1"/>
      <c r="NUL52" s="1"/>
      <c r="OEG52" s="1"/>
      <c r="OEH52" s="1"/>
      <c r="OOC52" s="1"/>
      <c r="OOD52" s="1"/>
      <c r="OXY52" s="1"/>
      <c r="OXZ52" s="1"/>
      <c r="PHU52" s="1"/>
      <c r="PHV52" s="1"/>
      <c r="PRQ52" s="1"/>
      <c r="PRR52" s="1"/>
      <c r="QBM52" s="1"/>
      <c r="QBN52" s="1"/>
      <c r="QLI52" s="1"/>
      <c r="QLJ52" s="1"/>
      <c r="QVE52" s="1"/>
      <c r="QVF52" s="1"/>
      <c r="RFA52" s="1"/>
      <c r="RFB52" s="1"/>
      <c r="ROW52" s="1"/>
      <c r="ROX52" s="1"/>
      <c r="RYS52" s="1"/>
      <c r="RYT52" s="1"/>
      <c r="SIO52" s="1"/>
      <c r="SIP52" s="1"/>
      <c r="SSK52" s="1"/>
      <c r="SSL52" s="1"/>
      <c r="TCG52" s="1"/>
      <c r="TCH52" s="1"/>
      <c r="TMC52" s="1"/>
      <c r="TMD52" s="1"/>
      <c r="TVY52" s="1"/>
      <c r="TVZ52" s="1"/>
      <c r="UFU52" s="1"/>
      <c r="UFV52" s="1"/>
      <c r="UPQ52" s="1"/>
      <c r="UPR52" s="1"/>
      <c r="UZM52" s="1"/>
      <c r="UZN52" s="1"/>
      <c r="VJI52" s="1"/>
      <c r="VJJ52" s="1"/>
      <c r="VTE52" s="1"/>
      <c r="VTF52" s="1"/>
      <c r="WDA52" s="1"/>
      <c r="WDB52" s="1"/>
      <c r="WMW52" s="1"/>
      <c r="WMX52" s="1"/>
      <c r="WWS52" s="1"/>
      <c r="WWT52" s="1"/>
    </row>
    <row r="53" spans="1:806 1061:1830 2085:2854 3109:3878 4133:4902 5157:5926 6181:6950 7205:7974 8229:8998 9253:10022 10277:11046 11301:12070 12325:13094 13349:14118 14373:15142 15397:16166" s="258" customFormat="1" ht="64.8" hidden="1" x14ac:dyDescent="0.3">
      <c r="A53" s="245">
        <v>43</v>
      </c>
      <c r="B53" s="72" t="s">
        <v>67</v>
      </c>
      <c r="C53" s="72" t="s">
        <v>24</v>
      </c>
      <c r="D53" s="42" t="s">
        <v>68</v>
      </c>
      <c r="E53" s="42" t="s">
        <v>69</v>
      </c>
      <c r="F53" s="42" t="s">
        <v>70</v>
      </c>
      <c r="G53" s="42" t="s">
        <v>71</v>
      </c>
      <c r="H53" s="246" t="s">
        <v>72</v>
      </c>
      <c r="I53" s="246" t="s">
        <v>72</v>
      </c>
      <c r="J53" s="246" t="s">
        <v>73</v>
      </c>
      <c r="K53" s="246" t="s">
        <v>73</v>
      </c>
      <c r="L53" s="247" t="s">
        <v>74</v>
      </c>
      <c r="M53" s="248" t="s">
        <v>75</v>
      </c>
      <c r="N53" s="246" t="s">
        <v>127</v>
      </c>
      <c r="O53" s="249" t="s">
        <v>80</v>
      </c>
      <c r="P53" s="250" t="str">
        <f t="shared" si="0"/>
        <v>53</v>
      </c>
      <c r="Q53" s="260">
        <v>530404</v>
      </c>
      <c r="R53" s="251" t="s">
        <v>126</v>
      </c>
      <c r="S53" s="252">
        <v>1701</v>
      </c>
      <c r="T53" s="253">
        <v>1</v>
      </c>
      <c r="U53" s="254">
        <v>0</v>
      </c>
      <c r="V53" s="254">
        <v>0</v>
      </c>
      <c r="W53" s="255">
        <v>4000</v>
      </c>
      <c r="X53" s="49">
        <v>1</v>
      </c>
      <c r="Y53" s="256" t="s">
        <v>31</v>
      </c>
      <c r="Z53" s="257">
        <v>0</v>
      </c>
      <c r="AA53" s="257">
        <f>+$W$53/11</f>
        <v>363.63636363636363</v>
      </c>
      <c r="AB53" s="257">
        <f t="shared" ref="AB53:AK53" si="8">+$W$53/11</f>
        <v>363.63636363636363</v>
      </c>
      <c r="AC53" s="257">
        <f t="shared" si="8"/>
        <v>363.63636363636363</v>
      </c>
      <c r="AD53" s="257">
        <f t="shared" si="8"/>
        <v>363.63636363636363</v>
      </c>
      <c r="AE53" s="257">
        <f t="shared" si="8"/>
        <v>363.63636363636363</v>
      </c>
      <c r="AF53" s="257">
        <f t="shared" si="8"/>
        <v>363.63636363636363</v>
      </c>
      <c r="AG53" s="257">
        <f t="shared" si="8"/>
        <v>363.63636363636363</v>
      </c>
      <c r="AH53" s="257">
        <f t="shared" si="8"/>
        <v>363.63636363636363</v>
      </c>
      <c r="AI53" s="257">
        <f t="shared" si="8"/>
        <v>363.63636363636363</v>
      </c>
      <c r="AJ53" s="257">
        <f t="shared" si="8"/>
        <v>363.63636363636363</v>
      </c>
      <c r="AK53" s="257">
        <f t="shared" si="8"/>
        <v>363.63636363636363</v>
      </c>
      <c r="AL53" s="53">
        <f t="shared" si="1"/>
        <v>0</v>
      </c>
      <c r="AM53" s="1"/>
      <c r="AN53" s="1"/>
      <c r="AO53" s="1"/>
      <c r="AP53" s="1"/>
      <c r="AQ53" s="1"/>
      <c r="KG53" s="1"/>
      <c r="KH53" s="1"/>
      <c r="UC53" s="1"/>
      <c r="UD53" s="1"/>
      <c r="ADY53" s="1"/>
      <c r="ADZ53" s="1"/>
      <c r="ANU53" s="1"/>
      <c r="ANV53" s="1"/>
      <c r="AXQ53" s="1"/>
      <c r="AXR53" s="1"/>
      <c r="BHM53" s="1"/>
      <c r="BHN53" s="1"/>
      <c r="BRI53" s="1"/>
      <c r="BRJ53" s="1"/>
      <c r="CBE53" s="1"/>
      <c r="CBF53" s="1"/>
      <c r="CLA53" s="1"/>
      <c r="CLB53" s="1"/>
      <c r="CUW53" s="1"/>
      <c r="CUX53" s="1"/>
      <c r="DES53" s="1"/>
      <c r="DET53" s="1"/>
      <c r="DOO53" s="1"/>
      <c r="DOP53" s="1"/>
      <c r="DYK53" s="1"/>
      <c r="DYL53" s="1"/>
      <c r="EIG53" s="1"/>
      <c r="EIH53" s="1"/>
      <c r="ESC53" s="1"/>
      <c r="ESD53" s="1"/>
      <c r="FBY53" s="1"/>
      <c r="FBZ53" s="1"/>
      <c r="FLU53" s="1"/>
      <c r="FLV53" s="1"/>
      <c r="FVQ53" s="1"/>
      <c r="FVR53" s="1"/>
      <c r="GFM53" s="1"/>
      <c r="GFN53" s="1"/>
      <c r="GPI53" s="1"/>
      <c r="GPJ53" s="1"/>
      <c r="GZE53" s="1"/>
      <c r="GZF53" s="1"/>
      <c r="HJA53" s="1"/>
      <c r="HJB53" s="1"/>
      <c r="HSW53" s="1"/>
      <c r="HSX53" s="1"/>
      <c r="ICS53" s="1"/>
      <c r="ICT53" s="1"/>
      <c r="IMO53" s="1"/>
      <c r="IMP53" s="1"/>
      <c r="IWK53" s="1"/>
      <c r="IWL53" s="1"/>
      <c r="JGG53" s="1"/>
      <c r="JGH53" s="1"/>
      <c r="JQC53" s="1"/>
      <c r="JQD53" s="1"/>
      <c r="JZY53" s="1"/>
      <c r="JZZ53" s="1"/>
      <c r="KJU53" s="1"/>
      <c r="KJV53" s="1"/>
      <c r="KTQ53" s="1"/>
      <c r="KTR53" s="1"/>
      <c r="LDM53" s="1"/>
      <c r="LDN53" s="1"/>
      <c r="LNI53" s="1"/>
      <c r="LNJ53" s="1"/>
      <c r="LXE53" s="1"/>
      <c r="LXF53" s="1"/>
      <c r="MHA53" s="1"/>
      <c r="MHB53" s="1"/>
      <c r="MQW53" s="1"/>
      <c r="MQX53" s="1"/>
      <c r="NAS53" s="1"/>
      <c r="NAT53" s="1"/>
      <c r="NKO53" s="1"/>
      <c r="NKP53" s="1"/>
      <c r="NUK53" s="1"/>
      <c r="NUL53" s="1"/>
      <c r="OEG53" s="1"/>
      <c r="OEH53" s="1"/>
      <c r="OOC53" s="1"/>
      <c r="OOD53" s="1"/>
      <c r="OXY53" s="1"/>
      <c r="OXZ53" s="1"/>
      <c r="PHU53" s="1"/>
      <c r="PHV53" s="1"/>
      <c r="PRQ53" s="1"/>
      <c r="PRR53" s="1"/>
      <c r="QBM53" s="1"/>
      <c r="QBN53" s="1"/>
      <c r="QLI53" s="1"/>
      <c r="QLJ53" s="1"/>
      <c r="QVE53" s="1"/>
      <c r="QVF53" s="1"/>
      <c r="RFA53" s="1"/>
      <c r="RFB53" s="1"/>
      <c r="ROW53" s="1"/>
      <c r="ROX53" s="1"/>
      <c r="RYS53" s="1"/>
      <c r="RYT53" s="1"/>
      <c r="SIO53" s="1"/>
      <c r="SIP53" s="1"/>
      <c r="SSK53" s="1"/>
      <c r="SSL53" s="1"/>
      <c r="TCG53" s="1"/>
      <c r="TCH53" s="1"/>
      <c r="TMC53" s="1"/>
      <c r="TMD53" s="1"/>
      <c r="TVY53" s="1"/>
      <c r="TVZ53" s="1"/>
      <c r="UFU53" s="1"/>
      <c r="UFV53" s="1"/>
      <c r="UPQ53" s="1"/>
      <c r="UPR53" s="1"/>
      <c r="UZM53" s="1"/>
      <c r="UZN53" s="1"/>
      <c r="VJI53" s="1"/>
      <c r="VJJ53" s="1"/>
      <c r="VTE53" s="1"/>
      <c r="VTF53" s="1"/>
      <c r="WDA53" s="1"/>
      <c r="WDB53" s="1"/>
      <c r="WMW53" s="1"/>
      <c r="WMX53" s="1"/>
      <c r="WWS53" s="1"/>
      <c r="WWT53" s="1"/>
    </row>
    <row r="54" spans="1:806 1061:1830 2085:2854 3109:3878 4133:4902 5157:5926 6181:6950 7205:7974 8229:8998 9253:10022 10277:11046 11301:12070 12325:13094 13349:14118 14373:15142 15397:16166" s="222" customFormat="1" ht="45" hidden="1" customHeight="1" x14ac:dyDescent="0.3">
      <c r="A54" s="209">
        <v>44</v>
      </c>
      <c r="B54" s="72" t="s">
        <v>67</v>
      </c>
      <c r="C54" s="72" t="s">
        <v>24</v>
      </c>
      <c r="D54" s="42" t="s">
        <v>68</v>
      </c>
      <c r="E54" s="42" t="s">
        <v>69</v>
      </c>
      <c r="F54" s="42" t="s">
        <v>70</v>
      </c>
      <c r="G54" s="42" t="s">
        <v>71</v>
      </c>
      <c r="H54" s="210" t="s">
        <v>72</v>
      </c>
      <c r="I54" s="210" t="s">
        <v>72</v>
      </c>
      <c r="J54" s="210" t="s">
        <v>73</v>
      </c>
      <c r="K54" s="210" t="s">
        <v>73</v>
      </c>
      <c r="L54" s="211" t="s">
        <v>74</v>
      </c>
      <c r="M54" s="212" t="s">
        <v>75</v>
      </c>
      <c r="N54" s="210" t="s">
        <v>128</v>
      </c>
      <c r="O54" s="213" t="s">
        <v>80</v>
      </c>
      <c r="P54" s="214" t="str">
        <f t="shared" si="0"/>
        <v>53</v>
      </c>
      <c r="Q54" s="214">
        <v>530811</v>
      </c>
      <c r="R54" s="215" t="s">
        <v>129</v>
      </c>
      <c r="S54" s="216">
        <v>1701</v>
      </c>
      <c r="T54" s="217">
        <v>2</v>
      </c>
      <c r="U54" s="216">
        <v>0</v>
      </c>
      <c r="V54" s="216">
        <v>0</v>
      </c>
      <c r="W54" s="218">
        <v>500</v>
      </c>
      <c r="X54" s="49">
        <v>2</v>
      </c>
      <c r="Y54" s="220" t="s">
        <v>31</v>
      </c>
      <c r="Z54" s="224">
        <v>0</v>
      </c>
      <c r="AA54" s="224">
        <v>50</v>
      </c>
      <c r="AB54" s="224">
        <v>50</v>
      </c>
      <c r="AC54" s="224">
        <v>50</v>
      </c>
      <c r="AD54" s="224">
        <v>50</v>
      </c>
      <c r="AE54" s="224">
        <v>50</v>
      </c>
      <c r="AF54" s="224">
        <v>50</v>
      </c>
      <c r="AG54" s="224">
        <v>50</v>
      </c>
      <c r="AH54" s="224">
        <v>50</v>
      </c>
      <c r="AI54" s="224">
        <v>50</v>
      </c>
      <c r="AJ54" s="224">
        <v>50</v>
      </c>
      <c r="AK54" s="224">
        <v>0</v>
      </c>
      <c r="AL54" s="53">
        <f t="shared" si="1"/>
        <v>0</v>
      </c>
      <c r="AM54" s="1"/>
      <c r="AN54" s="1"/>
      <c r="AO54" s="1"/>
      <c r="AP54" s="1"/>
      <c r="AQ54" s="1"/>
      <c r="KG54" s="1"/>
      <c r="KH54" s="1"/>
      <c r="UC54" s="1"/>
      <c r="UD54" s="1"/>
      <c r="ADY54" s="1"/>
      <c r="ADZ54" s="1"/>
      <c r="ANU54" s="1"/>
      <c r="ANV54" s="1"/>
      <c r="AXQ54" s="1"/>
      <c r="AXR54" s="1"/>
      <c r="BHM54" s="1"/>
      <c r="BHN54" s="1"/>
      <c r="BRI54" s="1"/>
      <c r="BRJ54" s="1"/>
      <c r="CBE54" s="1"/>
      <c r="CBF54" s="1"/>
      <c r="CLA54" s="1"/>
      <c r="CLB54" s="1"/>
      <c r="CUW54" s="1"/>
      <c r="CUX54" s="1"/>
      <c r="DES54" s="1"/>
      <c r="DET54" s="1"/>
      <c r="DOO54" s="1"/>
      <c r="DOP54" s="1"/>
      <c r="DYK54" s="1"/>
      <c r="DYL54" s="1"/>
      <c r="EIG54" s="1"/>
      <c r="EIH54" s="1"/>
      <c r="ESC54" s="1"/>
      <c r="ESD54" s="1"/>
      <c r="FBY54" s="1"/>
      <c r="FBZ54" s="1"/>
      <c r="FLU54" s="1"/>
      <c r="FLV54" s="1"/>
      <c r="FVQ54" s="1"/>
      <c r="FVR54" s="1"/>
      <c r="GFM54" s="1"/>
      <c r="GFN54" s="1"/>
      <c r="GPI54" s="1"/>
      <c r="GPJ54" s="1"/>
      <c r="GZE54" s="1"/>
      <c r="GZF54" s="1"/>
      <c r="HJA54" s="1"/>
      <c r="HJB54" s="1"/>
      <c r="HSW54" s="1"/>
      <c r="HSX54" s="1"/>
      <c r="ICS54" s="1"/>
      <c r="ICT54" s="1"/>
      <c r="IMO54" s="1"/>
      <c r="IMP54" s="1"/>
      <c r="IWK54" s="1"/>
      <c r="IWL54" s="1"/>
      <c r="JGG54" s="1"/>
      <c r="JGH54" s="1"/>
      <c r="JQC54" s="1"/>
      <c r="JQD54" s="1"/>
      <c r="JZY54" s="1"/>
      <c r="JZZ54" s="1"/>
      <c r="KJU54" s="1"/>
      <c r="KJV54" s="1"/>
      <c r="KTQ54" s="1"/>
      <c r="KTR54" s="1"/>
      <c r="LDM54" s="1"/>
      <c r="LDN54" s="1"/>
      <c r="LNI54" s="1"/>
      <c r="LNJ54" s="1"/>
      <c r="LXE54" s="1"/>
      <c r="LXF54" s="1"/>
      <c r="MHA54" s="1"/>
      <c r="MHB54" s="1"/>
      <c r="MQW54" s="1"/>
      <c r="MQX54" s="1"/>
      <c r="NAS54" s="1"/>
      <c r="NAT54" s="1"/>
      <c r="NKO54" s="1"/>
      <c r="NKP54" s="1"/>
      <c r="NUK54" s="1"/>
      <c r="NUL54" s="1"/>
      <c r="OEG54" s="1"/>
      <c r="OEH54" s="1"/>
      <c r="OOC54" s="1"/>
      <c r="OOD54" s="1"/>
      <c r="OXY54" s="1"/>
      <c r="OXZ54" s="1"/>
      <c r="PHU54" s="1"/>
      <c r="PHV54" s="1"/>
      <c r="PRQ54" s="1"/>
      <c r="PRR54" s="1"/>
      <c r="QBM54" s="1"/>
      <c r="QBN54" s="1"/>
      <c r="QLI54" s="1"/>
      <c r="QLJ54" s="1"/>
      <c r="QVE54" s="1"/>
      <c r="QVF54" s="1"/>
      <c r="RFA54" s="1"/>
      <c r="RFB54" s="1"/>
      <c r="ROW54" s="1"/>
      <c r="ROX54" s="1"/>
      <c r="RYS54" s="1"/>
      <c r="RYT54" s="1"/>
      <c r="SIO54" s="1"/>
      <c r="SIP54" s="1"/>
      <c r="SSK54" s="1"/>
      <c r="SSL54" s="1"/>
      <c r="TCG54" s="1"/>
      <c r="TCH54" s="1"/>
      <c r="TMC54" s="1"/>
      <c r="TMD54" s="1"/>
      <c r="TVY54" s="1"/>
      <c r="TVZ54" s="1"/>
      <c r="UFU54" s="1"/>
      <c r="UFV54" s="1"/>
      <c r="UPQ54" s="1"/>
      <c r="UPR54" s="1"/>
      <c r="UZM54" s="1"/>
      <c r="UZN54" s="1"/>
      <c r="VJI54" s="1"/>
      <c r="VJJ54" s="1"/>
      <c r="VTE54" s="1"/>
      <c r="VTF54" s="1"/>
      <c r="WDA54" s="1"/>
      <c r="WDB54" s="1"/>
      <c r="WMW54" s="1"/>
      <c r="WMX54" s="1"/>
      <c r="WWS54" s="1"/>
      <c r="WWT54" s="1"/>
    </row>
    <row r="55" spans="1:806 1061:1830 2085:2854 3109:3878 4133:4902 5157:5926 6181:6950 7205:7974 8229:8998 9253:10022 10277:11046 11301:12070 12325:13094 13349:14118 14373:15142 15397:16166" ht="45" hidden="1" customHeight="1" x14ac:dyDescent="0.3">
      <c r="A55" s="41">
        <v>45</v>
      </c>
      <c r="B55" s="72" t="s">
        <v>67</v>
      </c>
      <c r="C55" s="72" t="s">
        <v>24</v>
      </c>
      <c r="D55" s="42" t="s">
        <v>68</v>
      </c>
      <c r="E55" s="42" t="s">
        <v>69</v>
      </c>
      <c r="F55" s="42" t="s">
        <v>70</v>
      </c>
      <c r="G55" s="42" t="s">
        <v>71</v>
      </c>
      <c r="H55" s="72" t="s">
        <v>72</v>
      </c>
      <c r="I55" s="72" t="s">
        <v>72</v>
      </c>
      <c r="J55" s="72" t="s">
        <v>73</v>
      </c>
      <c r="K55" s="72" t="s">
        <v>73</v>
      </c>
      <c r="L55" s="133" t="s">
        <v>74</v>
      </c>
      <c r="M55" s="134" t="s">
        <v>75</v>
      </c>
      <c r="N55" s="136" t="s">
        <v>130</v>
      </c>
      <c r="O55" s="60" t="s">
        <v>80</v>
      </c>
      <c r="P55" s="45" t="str">
        <f t="shared" si="0"/>
        <v>57</v>
      </c>
      <c r="Q55" s="61">
        <v>570102</v>
      </c>
      <c r="R55" s="59" t="s">
        <v>131</v>
      </c>
      <c r="S55" s="65">
        <v>1701</v>
      </c>
      <c r="T55" s="66">
        <v>1</v>
      </c>
      <c r="U55" s="65">
        <v>0</v>
      </c>
      <c r="V55" s="65">
        <v>0</v>
      </c>
      <c r="W55" s="64">
        <v>1000</v>
      </c>
      <c r="X55" s="49">
        <v>2</v>
      </c>
      <c r="Y55" s="51" t="s">
        <v>31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1000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3">
        <f t="shared" si="1"/>
        <v>0</v>
      </c>
    </row>
    <row r="56" spans="1:806 1061:1830 2085:2854 3109:3878 4133:4902 5157:5926 6181:6950 7205:7974 8229:8998 9253:10022 10277:11046 11301:12070 12325:13094 13349:14118 14373:15142 15397:16166" ht="45" hidden="1" customHeight="1" x14ac:dyDescent="0.3">
      <c r="A56" s="41">
        <v>46</v>
      </c>
      <c r="B56" s="72" t="s">
        <v>67</v>
      </c>
      <c r="C56" s="72" t="s">
        <v>24</v>
      </c>
      <c r="D56" s="42" t="s">
        <v>68</v>
      </c>
      <c r="E56" s="42" t="s">
        <v>69</v>
      </c>
      <c r="F56" s="42" t="s">
        <v>70</v>
      </c>
      <c r="G56" s="42" t="s">
        <v>71</v>
      </c>
      <c r="H56" s="72" t="s">
        <v>72</v>
      </c>
      <c r="I56" s="72" t="s">
        <v>72</v>
      </c>
      <c r="J56" s="72" t="s">
        <v>73</v>
      </c>
      <c r="K56" s="72" t="s">
        <v>73</v>
      </c>
      <c r="L56" s="133" t="s">
        <v>74</v>
      </c>
      <c r="M56" s="134" t="s">
        <v>75</v>
      </c>
      <c r="N56" s="72" t="s">
        <v>132</v>
      </c>
      <c r="O56" s="42" t="s">
        <v>80</v>
      </c>
      <c r="P56" s="45" t="str">
        <f t="shared" si="0"/>
        <v>57</v>
      </c>
      <c r="Q56" s="45">
        <v>570102</v>
      </c>
      <c r="R56" s="43" t="s">
        <v>131</v>
      </c>
      <c r="S56" s="46">
        <v>1701</v>
      </c>
      <c r="T56" s="47">
        <v>1</v>
      </c>
      <c r="U56" s="46">
        <v>0</v>
      </c>
      <c r="V56" s="46">
        <v>0</v>
      </c>
      <c r="W56" s="48">
        <v>1000</v>
      </c>
      <c r="X56" s="49">
        <v>2</v>
      </c>
      <c r="Y56" s="51" t="s">
        <v>31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1000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3">
        <f t="shared" si="1"/>
        <v>0</v>
      </c>
    </row>
    <row r="57" spans="1:806 1061:1830 2085:2854 3109:3878 4133:4902 5157:5926 6181:6950 7205:7974 8229:8998 9253:10022 10277:11046 11301:12070 12325:13094 13349:14118 14373:15142 15397:16166" ht="45" hidden="1" customHeight="1" x14ac:dyDescent="0.3">
      <c r="A57" s="41">
        <v>47</v>
      </c>
      <c r="B57" s="72" t="s">
        <v>67</v>
      </c>
      <c r="C57" s="72" t="s">
        <v>24</v>
      </c>
      <c r="D57" s="42" t="s">
        <v>68</v>
      </c>
      <c r="E57" s="42" t="s">
        <v>69</v>
      </c>
      <c r="F57" s="42" t="s">
        <v>70</v>
      </c>
      <c r="G57" s="42" t="s">
        <v>71</v>
      </c>
      <c r="H57" s="72" t="s">
        <v>72</v>
      </c>
      <c r="I57" s="72" t="s">
        <v>72</v>
      </c>
      <c r="J57" s="72" t="s">
        <v>73</v>
      </c>
      <c r="K57" s="72" t="s">
        <v>73</v>
      </c>
      <c r="L57" s="133" t="s">
        <v>74</v>
      </c>
      <c r="M57" s="134" t="s">
        <v>75</v>
      </c>
      <c r="N57" s="72" t="s">
        <v>133</v>
      </c>
      <c r="O57" s="42" t="s">
        <v>80</v>
      </c>
      <c r="P57" s="45" t="str">
        <f t="shared" si="0"/>
        <v>57</v>
      </c>
      <c r="Q57" s="62">
        <v>570102</v>
      </c>
      <c r="R57" s="43" t="s">
        <v>131</v>
      </c>
      <c r="S57" s="27">
        <v>1701</v>
      </c>
      <c r="T57" s="57">
        <v>1</v>
      </c>
      <c r="U57" s="58">
        <v>0</v>
      </c>
      <c r="V57" s="58">
        <v>0</v>
      </c>
      <c r="W57" s="48">
        <v>300</v>
      </c>
      <c r="X57" s="49">
        <v>1</v>
      </c>
      <c r="Y57" s="51" t="s">
        <v>31</v>
      </c>
      <c r="Z57" s="55">
        <v>25</v>
      </c>
      <c r="AA57" s="55">
        <v>25</v>
      </c>
      <c r="AB57" s="55">
        <v>25</v>
      </c>
      <c r="AC57" s="55">
        <v>25</v>
      </c>
      <c r="AD57" s="55">
        <v>25</v>
      </c>
      <c r="AE57" s="55">
        <v>25</v>
      </c>
      <c r="AF57" s="55">
        <v>25</v>
      </c>
      <c r="AG57" s="55">
        <v>25</v>
      </c>
      <c r="AH57" s="55">
        <v>25</v>
      </c>
      <c r="AI57" s="55">
        <v>25</v>
      </c>
      <c r="AJ57" s="55">
        <v>25</v>
      </c>
      <c r="AK57" s="55">
        <v>25</v>
      </c>
      <c r="AL57" s="53">
        <f t="shared" si="1"/>
        <v>0</v>
      </c>
    </row>
    <row r="58" spans="1:806 1061:1830 2085:2854 3109:3878 4133:4902 5157:5926 6181:6950 7205:7974 8229:8998 9253:10022 10277:11046 11301:12070 12325:13094 13349:14118 14373:15142 15397:16166" ht="45" hidden="1" customHeight="1" x14ac:dyDescent="0.3">
      <c r="A58" s="41">
        <v>48</v>
      </c>
      <c r="B58" s="72" t="s">
        <v>67</v>
      </c>
      <c r="C58" s="72" t="s">
        <v>24</v>
      </c>
      <c r="D58" s="42" t="s">
        <v>68</v>
      </c>
      <c r="E58" s="42" t="s">
        <v>69</v>
      </c>
      <c r="F58" s="42" t="s">
        <v>70</v>
      </c>
      <c r="G58" s="42" t="s">
        <v>71</v>
      </c>
      <c r="H58" s="72" t="s">
        <v>72</v>
      </c>
      <c r="I58" s="72" t="s">
        <v>72</v>
      </c>
      <c r="J58" s="72" t="s">
        <v>73</v>
      </c>
      <c r="K58" s="72" t="s">
        <v>73</v>
      </c>
      <c r="L58" s="133" t="s">
        <v>74</v>
      </c>
      <c r="M58" s="134" t="s">
        <v>75</v>
      </c>
      <c r="N58" s="72" t="s">
        <v>134</v>
      </c>
      <c r="O58" s="42" t="s">
        <v>80</v>
      </c>
      <c r="P58" s="45" t="str">
        <f t="shared" si="0"/>
        <v>57</v>
      </c>
      <c r="Q58" s="62">
        <v>570102</v>
      </c>
      <c r="R58" s="43" t="s">
        <v>131</v>
      </c>
      <c r="S58" s="27">
        <v>1701</v>
      </c>
      <c r="T58" s="57">
        <v>1</v>
      </c>
      <c r="U58" s="58">
        <v>0</v>
      </c>
      <c r="V58" s="58">
        <v>0</v>
      </c>
      <c r="W58" s="48">
        <v>1600</v>
      </c>
      <c r="X58" s="49">
        <v>1</v>
      </c>
      <c r="Y58" s="51" t="s">
        <v>31</v>
      </c>
      <c r="Z58" s="55">
        <v>0</v>
      </c>
      <c r="AA58" s="55">
        <v>0</v>
      </c>
      <c r="AB58" s="55">
        <v>1600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3">
        <f t="shared" si="1"/>
        <v>0</v>
      </c>
    </row>
    <row r="59" spans="1:806 1061:1830 2085:2854 3109:3878 4133:4902 5157:5926 6181:6950 7205:7974 8229:8998 9253:10022 10277:11046 11301:12070 12325:13094 13349:14118 14373:15142 15397:16166" ht="45" hidden="1" customHeight="1" x14ac:dyDescent="0.3">
      <c r="A59" s="41">
        <v>49</v>
      </c>
      <c r="B59" s="72" t="s">
        <v>67</v>
      </c>
      <c r="C59" s="72" t="s">
        <v>24</v>
      </c>
      <c r="D59" s="42" t="s">
        <v>68</v>
      </c>
      <c r="E59" s="42" t="s">
        <v>69</v>
      </c>
      <c r="F59" s="42" t="s">
        <v>70</v>
      </c>
      <c r="G59" s="42" t="s">
        <v>71</v>
      </c>
      <c r="H59" s="72" t="s">
        <v>72</v>
      </c>
      <c r="I59" s="72" t="s">
        <v>72</v>
      </c>
      <c r="J59" s="72" t="s">
        <v>73</v>
      </c>
      <c r="K59" s="72" t="s">
        <v>73</v>
      </c>
      <c r="L59" s="72" t="s">
        <v>74</v>
      </c>
      <c r="M59" s="72" t="s">
        <v>75</v>
      </c>
      <c r="N59" s="72" t="s">
        <v>135</v>
      </c>
      <c r="O59" s="42" t="s">
        <v>80</v>
      </c>
      <c r="P59" s="45" t="str">
        <f t="shared" si="0"/>
        <v>84</v>
      </c>
      <c r="Q59" s="63">
        <v>840103</v>
      </c>
      <c r="R59" s="56" t="s">
        <v>110</v>
      </c>
      <c r="S59" s="27">
        <v>1701</v>
      </c>
      <c r="T59" s="57">
        <v>2</v>
      </c>
      <c r="U59" s="58">
        <v>0</v>
      </c>
      <c r="V59" s="58">
        <v>0</v>
      </c>
      <c r="W59" s="48">
        <v>1500</v>
      </c>
      <c r="X59" s="68">
        <v>1</v>
      </c>
      <c r="Y59" s="51" t="s">
        <v>31</v>
      </c>
      <c r="Z59" s="69">
        <v>0</v>
      </c>
      <c r="AA59" s="69">
        <v>0</v>
      </c>
      <c r="AB59" s="69">
        <v>0</v>
      </c>
      <c r="AC59" s="69">
        <v>1500</v>
      </c>
      <c r="AD59" s="69">
        <v>0</v>
      </c>
      <c r="AE59" s="69">
        <v>0</v>
      </c>
      <c r="AF59" s="69">
        <v>0</v>
      </c>
      <c r="AG59" s="69">
        <v>0</v>
      </c>
      <c r="AH59" s="69">
        <v>0</v>
      </c>
      <c r="AI59" s="69">
        <v>0</v>
      </c>
      <c r="AJ59" s="69">
        <v>0</v>
      </c>
      <c r="AK59" s="69">
        <v>0</v>
      </c>
      <c r="AL59" s="53">
        <f t="shared" si="1"/>
        <v>0</v>
      </c>
    </row>
    <row r="60" spans="1:806 1061:1830 2085:2854 3109:3878 4133:4902 5157:5926 6181:6950 7205:7974 8229:8998 9253:10022 10277:11046 11301:12070 12325:13094 13349:14118 14373:15142 15397:16166" ht="54" hidden="1" x14ac:dyDescent="0.3">
      <c r="A60" s="41">
        <v>50</v>
      </c>
      <c r="B60" s="72" t="s">
        <v>67</v>
      </c>
      <c r="C60" s="72" t="s">
        <v>24</v>
      </c>
      <c r="D60" s="42" t="s">
        <v>68</v>
      </c>
      <c r="E60" s="42" t="s">
        <v>69</v>
      </c>
      <c r="F60" s="42" t="s">
        <v>70</v>
      </c>
      <c r="G60" s="42" t="s">
        <v>137</v>
      </c>
      <c r="H60" s="72" t="s">
        <v>140</v>
      </c>
      <c r="I60" s="72" t="s">
        <v>478</v>
      </c>
      <c r="J60" s="72" t="s">
        <v>73</v>
      </c>
      <c r="K60" s="72" t="s">
        <v>73</v>
      </c>
      <c r="L60" s="133" t="s">
        <v>74</v>
      </c>
      <c r="M60" s="72" t="s">
        <v>138</v>
      </c>
      <c r="N60" s="72" t="s">
        <v>141</v>
      </c>
      <c r="O60" s="42" t="s">
        <v>80</v>
      </c>
      <c r="P60" s="45" t="str">
        <f t="shared" si="0"/>
        <v>53</v>
      </c>
      <c r="Q60" s="62">
        <v>530702</v>
      </c>
      <c r="R60" s="43" t="s">
        <v>139</v>
      </c>
      <c r="S60" s="27">
        <v>1701</v>
      </c>
      <c r="T60" s="57">
        <v>1</v>
      </c>
      <c r="U60" s="58">
        <v>0</v>
      </c>
      <c r="V60" s="58">
        <v>0</v>
      </c>
      <c r="W60" s="48">
        <v>1</v>
      </c>
      <c r="X60" s="49">
        <v>1</v>
      </c>
      <c r="Y60" s="51" t="s">
        <v>66</v>
      </c>
      <c r="Z60" s="69">
        <v>0</v>
      </c>
      <c r="AA60" s="69">
        <v>0</v>
      </c>
      <c r="AB60" s="69">
        <v>0</v>
      </c>
      <c r="AC60" s="69">
        <v>0</v>
      </c>
      <c r="AD60" s="69">
        <v>0</v>
      </c>
      <c r="AE60" s="69">
        <v>0</v>
      </c>
      <c r="AF60" s="69">
        <v>0</v>
      </c>
      <c r="AG60" s="69">
        <v>0</v>
      </c>
      <c r="AH60" s="69">
        <v>0</v>
      </c>
      <c r="AI60" s="69">
        <v>0</v>
      </c>
      <c r="AJ60" s="69">
        <v>0</v>
      </c>
      <c r="AK60" s="69">
        <v>1</v>
      </c>
      <c r="AL60" s="53">
        <f t="shared" si="1"/>
        <v>0</v>
      </c>
    </row>
    <row r="61" spans="1:806 1061:1830 2085:2854 3109:3878 4133:4902 5157:5926 6181:6950 7205:7974 8229:8998 9253:10022 10277:11046 11301:12070 12325:13094 13349:14118 14373:15142 15397:16166" ht="45" hidden="1" customHeight="1" x14ac:dyDescent="0.3">
      <c r="A61" s="41">
        <v>51</v>
      </c>
      <c r="B61" s="72" t="s">
        <v>67</v>
      </c>
      <c r="C61" s="72" t="s">
        <v>24</v>
      </c>
      <c r="D61" s="42" t="s">
        <v>68</v>
      </c>
      <c r="E61" s="42" t="s">
        <v>69</v>
      </c>
      <c r="F61" s="42" t="s">
        <v>70</v>
      </c>
      <c r="G61" s="42" t="s">
        <v>137</v>
      </c>
      <c r="H61" s="72" t="s">
        <v>88</v>
      </c>
      <c r="I61" s="72" t="s">
        <v>462</v>
      </c>
      <c r="J61" s="72" t="s">
        <v>73</v>
      </c>
      <c r="K61" s="72" t="s">
        <v>73</v>
      </c>
      <c r="L61" s="133" t="s">
        <v>74</v>
      </c>
      <c r="M61" s="72" t="s">
        <v>138</v>
      </c>
      <c r="N61" s="72" t="s">
        <v>142</v>
      </c>
      <c r="O61" s="42" t="s">
        <v>77</v>
      </c>
      <c r="P61" s="45" t="str">
        <f t="shared" si="0"/>
        <v>84</v>
      </c>
      <c r="Q61" s="62">
        <v>840107</v>
      </c>
      <c r="R61" s="43" t="s">
        <v>143</v>
      </c>
      <c r="S61" s="27">
        <v>1701</v>
      </c>
      <c r="T61" s="57">
        <v>1</v>
      </c>
      <c r="U61" s="58">
        <v>0</v>
      </c>
      <c r="V61" s="58">
        <v>0</v>
      </c>
      <c r="W61" s="64">
        <v>3587</v>
      </c>
      <c r="X61" s="49">
        <v>1</v>
      </c>
      <c r="Y61" s="51" t="s">
        <v>31</v>
      </c>
      <c r="Z61" s="71">
        <v>3587</v>
      </c>
      <c r="AA61" s="69">
        <v>0</v>
      </c>
      <c r="AB61" s="69">
        <v>0</v>
      </c>
      <c r="AC61" s="69">
        <v>0</v>
      </c>
      <c r="AD61" s="69">
        <v>0</v>
      </c>
      <c r="AE61" s="69">
        <v>0</v>
      </c>
      <c r="AF61" s="69">
        <v>0</v>
      </c>
      <c r="AG61" s="69">
        <v>0</v>
      </c>
      <c r="AH61" s="69">
        <v>0</v>
      </c>
      <c r="AI61" s="69">
        <v>0</v>
      </c>
      <c r="AJ61" s="69">
        <v>0</v>
      </c>
      <c r="AK61" s="69">
        <v>0</v>
      </c>
      <c r="AL61" s="53">
        <f t="shared" si="1"/>
        <v>0</v>
      </c>
    </row>
    <row r="62" spans="1:806 1061:1830 2085:2854 3109:3878 4133:4902 5157:5926 6181:6950 7205:7974 8229:8998 9253:10022 10277:11046 11301:12070 12325:13094 13349:14118 14373:15142 15397:16166" ht="45" hidden="1" customHeight="1" x14ac:dyDescent="0.3">
      <c r="A62" s="41">
        <v>52</v>
      </c>
      <c r="B62" s="72" t="s">
        <v>67</v>
      </c>
      <c r="C62" s="72" t="s">
        <v>24</v>
      </c>
      <c r="D62" s="42" t="s">
        <v>68</v>
      </c>
      <c r="E62" s="42" t="s">
        <v>69</v>
      </c>
      <c r="F62" s="42" t="s">
        <v>70</v>
      </c>
      <c r="G62" s="42" t="s">
        <v>137</v>
      </c>
      <c r="H62" s="72" t="s">
        <v>88</v>
      </c>
      <c r="I62" s="72" t="s">
        <v>462</v>
      </c>
      <c r="J62" s="72" t="s">
        <v>73</v>
      </c>
      <c r="K62" s="72" t="s">
        <v>73</v>
      </c>
      <c r="L62" s="133" t="s">
        <v>74</v>
      </c>
      <c r="M62" s="72" t="s">
        <v>138</v>
      </c>
      <c r="N62" s="72" t="s">
        <v>144</v>
      </c>
      <c r="O62" s="42" t="s">
        <v>77</v>
      </c>
      <c r="P62" s="45" t="str">
        <f t="shared" si="0"/>
        <v>84</v>
      </c>
      <c r="Q62" s="62">
        <v>840107</v>
      </c>
      <c r="R62" s="43" t="s">
        <v>143</v>
      </c>
      <c r="S62" s="27">
        <v>1701</v>
      </c>
      <c r="T62" s="57">
        <v>1</v>
      </c>
      <c r="U62" s="58">
        <v>0</v>
      </c>
      <c r="V62" s="58">
        <v>0</v>
      </c>
      <c r="W62" s="64">
        <v>5964.6</v>
      </c>
      <c r="X62" s="49">
        <v>1</v>
      </c>
      <c r="Y62" s="51" t="s">
        <v>31</v>
      </c>
      <c r="Z62" s="71">
        <v>5964.6</v>
      </c>
      <c r="AA62" s="69">
        <v>0</v>
      </c>
      <c r="AB62" s="69">
        <v>0</v>
      </c>
      <c r="AC62" s="69">
        <v>0</v>
      </c>
      <c r="AD62" s="69">
        <v>0</v>
      </c>
      <c r="AE62" s="69">
        <v>0</v>
      </c>
      <c r="AF62" s="69">
        <v>0</v>
      </c>
      <c r="AG62" s="69">
        <v>0</v>
      </c>
      <c r="AH62" s="69">
        <v>0</v>
      </c>
      <c r="AI62" s="69">
        <v>0</v>
      </c>
      <c r="AJ62" s="69">
        <v>0</v>
      </c>
      <c r="AK62" s="69">
        <v>0</v>
      </c>
      <c r="AL62" s="53">
        <f t="shared" si="1"/>
        <v>0</v>
      </c>
    </row>
    <row r="63" spans="1:806 1061:1830 2085:2854 3109:3878 4133:4902 5157:5926 6181:6950 7205:7974 8229:8998 9253:10022 10277:11046 11301:12070 12325:13094 13349:14118 14373:15142 15397:16166" s="222" customFormat="1" ht="54" hidden="1" customHeight="1" x14ac:dyDescent="0.3">
      <c r="A63" s="209">
        <v>53</v>
      </c>
      <c r="B63" s="72" t="s">
        <v>67</v>
      </c>
      <c r="C63" s="72" t="s">
        <v>24</v>
      </c>
      <c r="D63" s="42" t="s">
        <v>68</v>
      </c>
      <c r="E63" s="42" t="s">
        <v>69</v>
      </c>
      <c r="F63" s="42" t="s">
        <v>70</v>
      </c>
      <c r="G63" s="42" t="s">
        <v>137</v>
      </c>
      <c r="H63" s="72" t="s">
        <v>88</v>
      </c>
      <c r="I63" s="72" t="s">
        <v>462</v>
      </c>
      <c r="J63" s="72" t="s">
        <v>73</v>
      </c>
      <c r="K63" s="72" t="s">
        <v>73</v>
      </c>
      <c r="L63" s="133" t="s">
        <v>74</v>
      </c>
      <c r="M63" s="210" t="s">
        <v>138</v>
      </c>
      <c r="N63" s="210" t="s">
        <v>145</v>
      </c>
      <c r="O63" s="219" t="s">
        <v>90</v>
      </c>
      <c r="P63" s="214" t="str">
        <f t="shared" ref="P63:P92" si="9">LEFT(Q63,2)</f>
        <v>53</v>
      </c>
      <c r="Q63" s="228">
        <v>530704</v>
      </c>
      <c r="R63" s="215" t="s">
        <v>146</v>
      </c>
      <c r="S63" s="225">
        <v>1701</v>
      </c>
      <c r="T63" s="226">
        <v>1</v>
      </c>
      <c r="U63" s="227">
        <v>0</v>
      </c>
      <c r="V63" s="227">
        <v>0</v>
      </c>
      <c r="W63" s="218">
        <v>3075</v>
      </c>
      <c r="X63" s="49">
        <v>1</v>
      </c>
      <c r="Y63" s="220" t="s">
        <v>31</v>
      </c>
      <c r="Z63" s="238">
        <v>3075</v>
      </c>
      <c r="AA63" s="229">
        <v>0</v>
      </c>
      <c r="AB63" s="229">
        <v>0</v>
      </c>
      <c r="AC63" s="229">
        <v>0</v>
      </c>
      <c r="AD63" s="229">
        <v>0</v>
      </c>
      <c r="AE63" s="229">
        <v>0</v>
      </c>
      <c r="AF63" s="229">
        <v>0</v>
      </c>
      <c r="AG63" s="229">
        <v>0</v>
      </c>
      <c r="AH63" s="229">
        <v>0</v>
      </c>
      <c r="AI63" s="229">
        <v>0</v>
      </c>
      <c r="AJ63" s="229">
        <v>0</v>
      </c>
      <c r="AK63" s="229">
        <v>0</v>
      </c>
      <c r="AL63" s="53">
        <f t="shared" si="1"/>
        <v>0</v>
      </c>
      <c r="AM63" s="1"/>
      <c r="AN63" s="1"/>
      <c r="AO63" s="1"/>
      <c r="AP63" s="1"/>
      <c r="AQ63" s="1"/>
      <c r="KG63" s="1"/>
      <c r="KH63" s="1"/>
      <c r="UC63" s="1"/>
      <c r="UD63" s="1"/>
      <c r="ADY63" s="1"/>
      <c r="ADZ63" s="1"/>
      <c r="ANU63" s="1"/>
      <c r="ANV63" s="1"/>
      <c r="AXQ63" s="1"/>
      <c r="AXR63" s="1"/>
      <c r="BHM63" s="1"/>
      <c r="BHN63" s="1"/>
      <c r="BRI63" s="1"/>
      <c r="BRJ63" s="1"/>
      <c r="CBE63" s="1"/>
      <c r="CBF63" s="1"/>
      <c r="CLA63" s="1"/>
      <c r="CLB63" s="1"/>
      <c r="CUW63" s="1"/>
      <c r="CUX63" s="1"/>
      <c r="DES63" s="1"/>
      <c r="DET63" s="1"/>
      <c r="DOO63" s="1"/>
      <c r="DOP63" s="1"/>
      <c r="DYK63" s="1"/>
      <c r="DYL63" s="1"/>
      <c r="EIG63" s="1"/>
      <c r="EIH63" s="1"/>
      <c r="ESC63" s="1"/>
      <c r="ESD63" s="1"/>
      <c r="FBY63" s="1"/>
      <c r="FBZ63" s="1"/>
      <c r="FLU63" s="1"/>
      <c r="FLV63" s="1"/>
      <c r="FVQ63" s="1"/>
      <c r="FVR63" s="1"/>
      <c r="GFM63" s="1"/>
      <c r="GFN63" s="1"/>
      <c r="GPI63" s="1"/>
      <c r="GPJ63" s="1"/>
      <c r="GZE63" s="1"/>
      <c r="GZF63" s="1"/>
      <c r="HJA63" s="1"/>
      <c r="HJB63" s="1"/>
      <c r="HSW63" s="1"/>
      <c r="HSX63" s="1"/>
      <c r="ICS63" s="1"/>
      <c r="ICT63" s="1"/>
      <c r="IMO63" s="1"/>
      <c r="IMP63" s="1"/>
      <c r="IWK63" s="1"/>
      <c r="IWL63" s="1"/>
      <c r="JGG63" s="1"/>
      <c r="JGH63" s="1"/>
      <c r="JQC63" s="1"/>
      <c r="JQD63" s="1"/>
      <c r="JZY63" s="1"/>
      <c r="JZZ63" s="1"/>
      <c r="KJU63" s="1"/>
      <c r="KJV63" s="1"/>
      <c r="KTQ63" s="1"/>
      <c r="KTR63" s="1"/>
      <c r="LDM63" s="1"/>
      <c r="LDN63" s="1"/>
      <c r="LNI63" s="1"/>
      <c r="LNJ63" s="1"/>
      <c r="LXE63" s="1"/>
      <c r="LXF63" s="1"/>
      <c r="MHA63" s="1"/>
      <c r="MHB63" s="1"/>
      <c r="MQW63" s="1"/>
      <c r="MQX63" s="1"/>
      <c r="NAS63" s="1"/>
      <c r="NAT63" s="1"/>
      <c r="NKO63" s="1"/>
      <c r="NKP63" s="1"/>
      <c r="NUK63" s="1"/>
      <c r="NUL63" s="1"/>
      <c r="OEG63" s="1"/>
      <c r="OEH63" s="1"/>
      <c r="OOC63" s="1"/>
      <c r="OOD63" s="1"/>
      <c r="OXY63" s="1"/>
      <c r="OXZ63" s="1"/>
      <c r="PHU63" s="1"/>
      <c r="PHV63" s="1"/>
      <c r="PRQ63" s="1"/>
      <c r="PRR63" s="1"/>
      <c r="QBM63" s="1"/>
      <c r="QBN63" s="1"/>
      <c r="QLI63" s="1"/>
      <c r="QLJ63" s="1"/>
      <c r="QVE63" s="1"/>
      <c r="QVF63" s="1"/>
      <c r="RFA63" s="1"/>
      <c r="RFB63" s="1"/>
      <c r="ROW63" s="1"/>
      <c r="ROX63" s="1"/>
      <c r="RYS63" s="1"/>
      <c r="RYT63" s="1"/>
      <c r="SIO63" s="1"/>
      <c r="SIP63" s="1"/>
      <c r="SSK63" s="1"/>
      <c r="SSL63" s="1"/>
      <c r="TCG63" s="1"/>
      <c r="TCH63" s="1"/>
      <c r="TMC63" s="1"/>
      <c r="TMD63" s="1"/>
      <c r="TVY63" s="1"/>
      <c r="TVZ63" s="1"/>
      <c r="UFU63" s="1"/>
      <c r="UFV63" s="1"/>
      <c r="UPQ63" s="1"/>
      <c r="UPR63" s="1"/>
      <c r="UZM63" s="1"/>
      <c r="UZN63" s="1"/>
      <c r="VJI63" s="1"/>
      <c r="VJJ63" s="1"/>
      <c r="VTE63" s="1"/>
      <c r="VTF63" s="1"/>
      <c r="WDA63" s="1"/>
      <c r="WDB63" s="1"/>
      <c r="WMW63" s="1"/>
      <c r="WMX63" s="1"/>
      <c r="WWS63" s="1"/>
      <c r="WWT63" s="1"/>
    </row>
    <row r="64" spans="1:806 1061:1830 2085:2854 3109:3878 4133:4902 5157:5926 6181:6950 7205:7974 8229:8998 9253:10022 10277:11046 11301:12070 12325:13094 13349:14118 14373:15142 15397:16166" s="222" customFormat="1" ht="45" hidden="1" customHeight="1" x14ac:dyDescent="0.3">
      <c r="A64" s="209">
        <v>54</v>
      </c>
      <c r="B64" s="72" t="s">
        <v>67</v>
      </c>
      <c r="C64" s="72" t="s">
        <v>24</v>
      </c>
      <c r="D64" s="42" t="s">
        <v>68</v>
      </c>
      <c r="E64" s="42" t="s">
        <v>69</v>
      </c>
      <c r="F64" s="42" t="s">
        <v>70</v>
      </c>
      <c r="G64" s="42" t="s">
        <v>137</v>
      </c>
      <c r="H64" s="72" t="s">
        <v>140</v>
      </c>
      <c r="I64" s="72" t="s">
        <v>478</v>
      </c>
      <c r="J64" s="72" t="s">
        <v>73</v>
      </c>
      <c r="K64" s="72" t="s">
        <v>73</v>
      </c>
      <c r="L64" s="133" t="s">
        <v>74</v>
      </c>
      <c r="M64" s="210" t="s">
        <v>138</v>
      </c>
      <c r="N64" s="210" t="s">
        <v>284</v>
      </c>
      <c r="O64" s="219" t="s">
        <v>90</v>
      </c>
      <c r="P64" s="214" t="str">
        <f t="shared" si="9"/>
        <v>53</v>
      </c>
      <c r="Q64" s="228">
        <v>530702</v>
      </c>
      <c r="R64" s="215" t="s">
        <v>139</v>
      </c>
      <c r="S64" s="225">
        <v>1701</v>
      </c>
      <c r="T64" s="226">
        <v>1</v>
      </c>
      <c r="U64" s="227">
        <v>0</v>
      </c>
      <c r="V64" s="227">
        <v>0</v>
      </c>
      <c r="W64" s="218">
        <v>7748.4</v>
      </c>
      <c r="X64" s="49">
        <v>1</v>
      </c>
      <c r="Y64" s="220" t="s">
        <v>31</v>
      </c>
      <c r="Z64" s="238">
        <v>7748.4</v>
      </c>
      <c r="AA64" s="229">
        <v>0</v>
      </c>
      <c r="AB64" s="229">
        <v>0</v>
      </c>
      <c r="AC64" s="229">
        <v>0</v>
      </c>
      <c r="AD64" s="229">
        <v>0</v>
      </c>
      <c r="AE64" s="229">
        <v>0</v>
      </c>
      <c r="AF64" s="229">
        <v>0</v>
      </c>
      <c r="AG64" s="229">
        <v>0</v>
      </c>
      <c r="AH64" s="229">
        <v>0</v>
      </c>
      <c r="AI64" s="229">
        <v>0</v>
      </c>
      <c r="AJ64" s="229">
        <v>0</v>
      </c>
      <c r="AK64" s="229">
        <v>0</v>
      </c>
      <c r="AL64" s="53">
        <f t="shared" si="1"/>
        <v>0</v>
      </c>
      <c r="AM64" s="1"/>
      <c r="AN64" s="1"/>
      <c r="AO64" s="1"/>
      <c r="AP64" s="1"/>
      <c r="AQ64" s="1"/>
      <c r="KG64" s="1"/>
      <c r="KH64" s="1"/>
      <c r="UC64" s="1"/>
      <c r="UD64" s="1"/>
      <c r="ADY64" s="1"/>
      <c r="ADZ64" s="1"/>
      <c r="ANU64" s="1"/>
      <c r="ANV64" s="1"/>
      <c r="AXQ64" s="1"/>
      <c r="AXR64" s="1"/>
      <c r="BHM64" s="1"/>
      <c r="BHN64" s="1"/>
      <c r="BRI64" s="1"/>
      <c r="BRJ64" s="1"/>
      <c r="CBE64" s="1"/>
      <c r="CBF64" s="1"/>
      <c r="CLA64" s="1"/>
      <c r="CLB64" s="1"/>
      <c r="CUW64" s="1"/>
      <c r="CUX64" s="1"/>
      <c r="DES64" s="1"/>
      <c r="DET64" s="1"/>
      <c r="DOO64" s="1"/>
      <c r="DOP64" s="1"/>
      <c r="DYK64" s="1"/>
      <c r="DYL64" s="1"/>
      <c r="EIG64" s="1"/>
      <c r="EIH64" s="1"/>
      <c r="ESC64" s="1"/>
      <c r="ESD64" s="1"/>
      <c r="FBY64" s="1"/>
      <c r="FBZ64" s="1"/>
      <c r="FLU64" s="1"/>
      <c r="FLV64" s="1"/>
      <c r="FVQ64" s="1"/>
      <c r="FVR64" s="1"/>
      <c r="GFM64" s="1"/>
      <c r="GFN64" s="1"/>
      <c r="GPI64" s="1"/>
      <c r="GPJ64" s="1"/>
      <c r="GZE64" s="1"/>
      <c r="GZF64" s="1"/>
      <c r="HJA64" s="1"/>
      <c r="HJB64" s="1"/>
      <c r="HSW64" s="1"/>
      <c r="HSX64" s="1"/>
      <c r="ICS64" s="1"/>
      <c r="ICT64" s="1"/>
      <c r="IMO64" s="1"/>
      <c r="IMP64" s="1"/>
      <c r="IWK64" s="1"/>
      <c r="IWL64" s="1"/>
      <c r="JGG64" s="1"/>
      <c r="JGH64" s="1"/>
      <c r="JQC64" s="1"/>
      <c r="JQD64" s="1"/>
      <c r="JZY64" s="1"/>
      <c r="JZZ64" s="1"/>
      <c r="KJU64" s="1"/>
      <c r="KJV64" s="1"/>
      <c r="KTQ64" s="1"/>
      <c r="KTR64" s="1"/>
      <c r="LDM64" s="1"/>
      <c r="LDN64" s="1"/>
      <c r="LNI64" s="1"/>
      <c r="LNJ64" s="1"/>
      <c r="LXE64" s="1"/>
      <c r="LXF64" s="1"/>
      <c r="MHA64" s="1"/>
      <c r="MHB64" s="1"/>
      <c r="MQW64" s="1"/>
      <c r="MQX64" s="1"/>
      <c r="NAS64" s="1"/>
      <c r="NAT64" s="1"/>
      <c r="NKO64" s="1"/>
      <c r="NKP64" s="1"/>
      <c r="NUK64" s="1"/>
      <c r="NUL64" s="1"/>
      <c r="OEG64" s="1"/>
      <c r="OEH64" s="1"/>
      <c r="OOC64" s="1"/>
      <c r="OOD64" s="1"/>
      <c r="OXY64" s="1"/>
      <c r="OXZ64" s="1"/>
      <c r="PHU64" s="1"/>
      <c r="PHV64" s="1"/>
      <c r="PRQ64" s="1"/>
      <c r="PRR64" s="1"/>
      <c r="QBM64" s="1"/>
      <c r="QBN64" s="1"/>
      <c r="QLI64" s="1"/>
      <c r="QLJ64" s="1"/>
      <c r="QVE64" s="1"/>
      <c r="QVF64" s="1"/>
      <c r="RFA64" s="1"/>
      <c r="RFB64" s="1"/>
      <c r="ROW64" s="1"/>
      <c r="ROX64" s="1"/>
      <c r="RYS64" s="1"/>
      <c r="RYT64" s="1"/>
      <c r="SIO64" s="1"/>
      <c r="SIP64" s="1"/>
      <c r="SSK64" s="1"/>
      <c r="SSL64" s="1"/>
      <c r="TCG64" s="1"/>
      <c r="TCH64" s="1"/>
      <c r="TMC64" s="1"/>
      <c r="TMD64" s="1"/>
      <c r="TVY64" s="1"/>
      <c r="TVZ64" s="1"/>
      <c r="UFU64" s="1"/>
      <c r="UFV64" s="1"/>
      <c r="UPQ64" s="1"/>
      <c r="UPR64" s="1"/>
      <c r="UZM64" s="1"/>
      <c r="UZN64" s="1"/>
      <c r="VJI64" s="1"/>
      <c r="VJJ64" s="1"/>
      <c r="VTE64" s="1"/>
      <c r="VTF64" s="1"/>
      <c r="WDA64" s="1"/>
      <c r="WDB64" s="1"/>
      <c r="WMW64" s="1"/>
      <c r="WMX64" s="1"/>
      <c r="WWS64" s="1"/>
      <c r="WWT64" s="1"/>
    </row>
    <row r="65" spans="1:806 1061:1830 2085:2854 3109:3878 4133:4902 5157:5926 6181:6950 7205:7974 8229:8998 9253:10022 10277:11046 11301:12070 12325:13094 13349:14118 14373:15142 15397:16166" s="222" customFormat="1" ht="45" hidden="1" customHeight="1" x14ac:dyDescent="0.3">
      <c r="A65" s="209">
        <v>55</v>
      </c>
      <c r="B65" s="72" t="s">
        <v>67</v>
      </c>
      <c r="C65" s="72" t="s">
        <v>24</v>
      </c>
      <c r="D65" s="42" t="s">
        <v>68</v>
      </c>
      <c r="E65" s="42" t="s">
        <v>69</v>
      </c>
      <c r="F65" s="42" t="s">
        <v>70</v>
      </c>
      <c r="G65" s="42" t="s">
        <v>137</v>
      </c>
      <c r="H65" s="72" t="s">
        <v>140</v>
      </c>
      <c r="I65" s="72" t="s">
        <v>478</v>
      </c>
      <c r="J65" s="72" t="s">
        <v>73</v>
      </c>
      <c r="K65" s="72" t="s">
        <v>73</v>
      </c>
      <c r="L65" s="133" t="s">
        <v>74</v>
      </c>
      <c r="M65" s="210" t="s">
        <v>138</v>
      </c>
      <c r="N65" s="210" t="s">
        <v>285</v>
      </c>
      <c r="O65" s="219" t="s">
        <v>90</v>
      </c>
      <c r="P65" s="214" t="str">
        <f t="shared" si="9"/>
        <v>53</v>
      </c>
      <c r="Q65" s="228">
        <v>530702</v>
      </c>
      <c r="R65" s="215" t="s">
        <v>139</v>
      </c>
      <c r="S65" s="225">
        <v>1701</v>
      </c>
      <c r="T65" s="226">
        <v>1</v>
      </c>
      <c r="U65" s="227">
        <v>0</v>
      </c>
      <c r="V65" s="227">
        <v>0</v>
      </c>
      <c r="W65" s="218">
        <v>103980.8</v>
      </c>
      <c r="X65" s="49">
        <v>1</v>
      </c>
      <c r="Y65" s="220" t="s">
        <v>31</v>
      </c>
      <c r="Z65" s="229">
        <v>0</v>
      </c>
      <c r="AA65" s="238">
        <v>18748.400000000001</v>
      </c>
      <c r="AB65" s="238">
        <v>7748.4</v>
      </c>
      <c r="AC65" s="238">
        <v>7748.4</v>
      </c>
      <c r="AD65" s="238">
        <v>7748.4</v>
      </c>
      <c r="AE65" s="238">
        <v>7748.4</v>
      </c>
      <c r="AF65" s="238">
        <v>7748.4</v>
      </c>
      <c r="AG65" s="238">
        <v>7748.4</v>
      </c>
      <c r="AH65" s="238">
        <v>7748.4</v>
      </c>
      <c r="AI65" s="238">
        <v>7748.4</v>
      </c>
      <c r="AJ65" s="238">
        <v>7748.4</v>
      </c>
      <c r="AK65" s="238">
        <v>15496.8</v>
      </c>
      <c r="AL65" s="53">
        <f t="shared" si="1"/>
        <v>0</v>
      </c>
      <c r="AM65" s="1"/>
      <c r="AN65" s="1"/>
      <c r="AO65" s="1"/>
      <c r="AP65" s="1"/>
      <c r="AQ65" s="1"/>
      <c r="KG65" s="1"/>
      <c r="KH65" s="1"/>
      <c r="UC65" s="1"/>
      <c r="UD65" s="1"/>
      <c r="ADY65" s="1"/>
      <c r="ADZ65" s="1"/>
      <c r="ANU65" s="1"/>
      <c r="ANV65" s="1"/>
      <c r="AXQ65" s="1"/>
      <c r="AXR65" s="1"/>
      <c r="BHM65" s="1"/>
      <c r="BHN65" s="1"/>
      <c r="BRI65" s="1"/>
      <c r="BRJ65" s="1"/>
      <c r="CBE65" s="1"/>
      <c r="CBF65" s="1"/>
      <c r="CLA65" s="1"/>
      <c r="CLB65" s="1"/>
      <c r="CUW65" s="1"/>
      <c r="CUX65" s="1"/>
      <c r="DES65" s="1"/>
      <c r="DET65" s="1"/>
      <c r="DOO65" s="1"/>
      <c r="DOP65" s="1"/>
      <c r="DYK65" s="1"/>
      <c r="DYL65" s="1"/>
      <c r="EIG65" s="1"/>
      <c r="EIH65" s="1"/>
      <c r="ESC65" s="1"/>
      <c r="ESD65" s="1"/>
      <c r="FBY65" s="1"/>
      <c r="FBZ65" s="1"/>
      <c r="FLU65" s="1"/>
      <c r="FLV65" s="1"/>
      <c r="FVQ65" s="1"/>
      <c r="FVR65" s="1"/>
      <c r="GFM65" s="1"/>
      <c r="GFN65" s="1"/>
      <c r="GPI65" s="1"/>
      <c r="GPJ65" s="1"/>
      <c r="GZE65" s="1"/>
      <c r="GZF65" s="1"/>
      <c r="HJA65" s="1"/>
      <c r="HJB65" s="1"/>
      <c r="HSW65" s="1"/>
      <c r="HSX65" s="1"/>
      <c r="ICS65" s="1"/>
      <c r="ICT65" s="1"/>
      <c r="IMO65" s="1"/>
      <c r="IMP65" s="1"/>
      <c r="IWK65" s="1"/>
      <c r="IWL65" s="1"/>
      <c r="JGG65" s="1"/>
      <c r="JGH65" s="1"/>
      <c r="JQC65" s="1"/>
      <c r="JQD65" s="1"/>
      <c r="JZY65" s="1"/>
      <c r="JZZ65" s="1"/>
      <c r="KJU65" s="1"/>
      <c r="KJV65" s="1"/>
      <c r="KTQ65" s="1"/>
      <c r="KTR65" s="1"/>
      <c r="LDM65" s="1"/>
      <c r="LDN65" s="1"/>
      <c r="LNI65" s="1"/>
      <c r="LNJ65" s="1"/>
      <c r="LXE65" s="1"/>
      <c r="LXF65" s="1"/>
      <c r="MHA65" s="1"/>
      <c r="MHB65" s="1"/>
      <c r="MQW65" s="1"/>
      <c r="MQX65" s="1"/>
      <c r="NAS65" s="1"/>
      <c r="NAT65" s="1"/>
      <c r="NKO65" s="1"/>
      <c r="NKP65" s="1"/>
      <c r="NUK65" s="1"/>
      <c r="NUL65" s="1"/>
      <c r="OEG65" s="1"/>
      <c r="OEH65" s="1"/>
      <c r="OOC65" s="1"/>
      <c r="OOD65" s="1"/>
      <c r="OXY65" s="1"/>
      <c r="OXZ65" s="1"/>
      <c r="PHU65" s="1"/>
      <c r="PHV65" s="1"/>
      <c r="PRQ65" s="1"/>
      <c r="PRR65" s="1"/>
      <c r="QBM65" s="1"/>
      <c r="QBN65" s="1"/>
      <c r="QLI65" s="1"/>
      <c r="QLJ65" s="1"/>
      <c r="QVE65" s="1"/>
      <c r="QVF65" s="1"/>
      <c r="RFA65" s="1"/>
      <c r="RFB65" s="1"/>
      <c r="ROW65" s="1"/>
      <c r="ROX65" s="1"/>
      <c r="RYS65" s="1"/>
      <c r="RYT65" s="1"/>
      <c r="SIO65" s="1"/>
      <c r="SIP65" s="1"/>
      <c r="SSK65" s="1"/>
      <c r="SSL65" s="1"/>
      <c r="TCG65" s="1"/>
      <c r="TCH65" s="1"/>
      <c r="TMC65" s="1"/>
      <c r="TMD65" s="1"/>
      <c r="TVY65" s="1"/>
      <c r="TVZ65" s="1"/>
      <c r="UFU65" s="1"/>
      <c r="UFV65" s="1"/>
      <c r="UPQ65" s="1"/>
      <c r="UPR65" s="1"/>
      <c r="UZM65" s="1"/>
      <c r="UZN65" s="1"/>
      <c r="VJI65" s="1"/>
      <c r="VJJ65" s="1"/>
      <c r="VTE65" s="1"/>
      <c r="VTF65" s="1"/>
      <c r="WDA65" s="1"/>
      <c r="WDB65" s="1"/>
      <c r="WMW65" s="1"/>
      <c r="WMX65" s="1"/>
      <c r="WWS65" s="1"/>
      <c r="WWT65" s="1"/>
    </row>
    <row r="66" spans="1:806 1061:1830 2085:2854 3109:3878 4133:4902 5157:5926 6181:6950 7205:7974 8229:8998 9253:10022 10277:11046 11301:12070 12325:13094 13349:14118 14373:15142 15397:16166" s="222" customFormat="1" ht="45" hidden="1" customHeight="1" x14ac:dyDescent="0.3">
      <c r="A66" s="209">
        <v>56</v>
      </c>
      <c r="B66" s="72" t="s">
        <v>67</v>
      </c>
      <c r="C66" s="72" t="s">
        <v>24</v>
      </c>
      <c r="D66" s="42" t="s">
        <v>68</v>
      </c>
      <c r="E66" s="42" t="s">
        <v>69</v>
      </c>
      <c r="F66" s="42" t="s">
        <v>70</v>
      </c>
      <c r="G66" s="42" t="s">
        <v>137</v>
      </c>
      <c r="H66" s="72" t="s">
        <v>88</v>
      </c>
      <c r="I66" s="72" t="s">
        <v>462</v>
      </c>
      <c r="J66" s="72" t="s">
        <v>73</v>
      </c>
      <c r="K66" s="72" t="s">
        <v>73</v>
      </c>
      <c r="L66" s="133" t="s">
        <v>74</v>
      </c>
      <c r="M66" s="210" t="s">
        <v>138</v>
      </c>
      <c r="N66" s="210" t="s">
        <v>147</v>
      </c>
      <c r="O66" s="219" t="s">
        <v>77</v>
      </c>
      <c r="P66" s="214" t="str">
        <f t="shared" si="9"/>
        <v>53</v>
      </c>
      <c r="Q66" s="228">
        <v>530704</v>
      </c>
      <c r="R66" s="215" t="s">
        <v>146</v>
      </c>
      <c r="S66" s="225">
        <v>1701</v>
      </c>
      <c r="T66" s="226">
        <v>1</v>
      </c>
      <c r="U66" s="227">
        <v>0</v>
      </c>
      <c r="V66" s="227">
        <v>0</v>
      </c>
      <c r="W66" s="218">
        <v>1950</v>
      </c>
      <c r="X66" s="49">
        <v>1</v>
      </c>
      <c r="Y66" s="220" t="s">
        <v>31</v>
      </c>
      <c r="Z66" s="229">
        <v>0</v>
      </c>
      <c r="AA66" s="229">
        <v>0</v>
      </c>
      <c r="AB66" s="229">
        <v>0</v>
      </c>
      <c r="AC66" s="229">
        <v>0</v>
      </c>
      <c r="AD66" s="229">
        <v>0</v>
      </c>
      <c r="AE66" s="229">
        <v>0</v>
      </c>
      <c r="AF66" s="229">
        <v>1950</v>
      </c>
      <c r="AG66" s="229">
        <v>0</v>
      </c>
      <c r="AH66" s="229">
        <v>0</v>
      </c>
      <c r="AI66" s="229">
        <v>0</v>
      </c>
      <c r="AJ66" s="229">
        <v>0</v>
      </c>
      <c r="AK66" s="229">
        <v>0</v>
      </c>
      <c r="AL66" s="53">
        <f t="shared" si="1"/>
        <v>0</v>
      </c>
      <c r="AM66" s="1"/>
      <c r="AN66" s="1"/>
      <c r="AO66" s="1"/>
      <c r="AP66" s="1"/>
      <c r="AQ66" s="1"/>
      <c r="KG66" s="1"/>
      <c r="KH66" s="1"/>
      <c r="UC66" s="1"/>
      <c r="UD66" s="1"/>
      <c r="ADY66" s="1"/>
      <c r="ADZ66" s="1"/>
      <c r="ANU66" s="1"/>
      <c r="ANV66" s="1"/>
      <c r="AXQ66" s="1"/>
      <c r="AXR66" s="1"/>
      <c r="BHM66" s="1"/>
      <c r="BHN66" s="1"/>
      <c r="BRI66" s="1"/>
      <c r="BRJ66" s="1"/>
      <c r="CBE66" s="1"/>
      <c r="CBF66" s="1"/>
      <c r="CLA66" s="1"/>
      <c r="CLB66" s="1"/>
      <c r="CUW66" s="1"/>
      <c r="CUX66" s="1"/>
      <c r="DES66" s="1"/>
      <c r="DET66" s="1"/>
      <c r="DOO66" s="1"/>
      <c r="DOP66" s="1"/>
      <c r="DYK66" s="1"/>
      <c r="DYL66" s="1"/>
      <c r="EIG66" s="1"/>
      <c r="EIH66" s="1"/>
      <c r="ESC66" s="1"/>
      <c r="ESD66" s="1"/>
      <c r="FBY66" s="1"/>
      <c r="FBZ66" s="1"/>
      <c r="FLU66" s="1"/>
      <c r="FLV66" s="1"/>
      <c r="FVQ66" s="1"/>
      <c r="FVR66" s="1"/>
      <c r="GFM66" s="1"/>
      <c r="GFN66" s="1"/>
      <c r="GPI66" s="1"/>
      <c r="GPJ66" s="1"/>
      <c r="GZE66" s="1"/>
      <c r="GZF66" s="1"/>
      <c r="HJA66" s="1"/>
      <c r="HJB66" s="1"/>
      <c r="HSW66" s="1"/>
      <c r="HSX66" s="1"/>
      <c r="ICS66" s="1"/>
      <c r="ICT66" s="1"/>
      <c r="IMO66" s="1"/>
      <c r="IMP66" s="1"/>
      <c r="IWK66" s="1"/>
      <c r="IWL66" s="1"/>
      <c r="JGG66" s="1"/>
      <c r="JGH66" s="1"/>
      <c r="JQC66" s="1"/>
      <c r="JQD66" s="1"/>
      <c r="JZY66" s="1"/>
      <c r="JZZ66" s="1"/>
      <c r="KJU66" s="1"/>
      <c r="KJV66" s="1"/>
      <c r="KTQ66" s="1"/>
      <c r="KTR66" s="1"/>
      <c r="LDM66" s="1"/>
      <c r="LDN66" s="1"/>
      <c r="LNI66" s="1"/>
      <c r="LNJ66" s="1"/>
      <c r="LXE66" s="1"/>
      <c r="LXF66" s="1"/>
      <c r="MHA66" s="1"/>
      <c r="MHB66" s="1"/>
      <c r="MQW66" s="1"/>
      <c r="MQX66" s="1"/>
      <c r="NAS66" s="1"/>
      <c r="NAT66" s="1"/>
      <c r="NKO66" s="1"/>
      <c r="NKP66" s="1"/>
      <c r="NUK66" s="1"/>
      <c r="NUL66" s="1"/>
      <c r="OEG66" s="1"/>
      <c r="OEH66" s="1"/>
      <c r="OOC66" s="1"/>
      <c r="OOD66" s="1"/>
      <c r="OXY66" s="1"/>
      <c r="OXZ66" s="1"/>
      <c r="PHU66" s="1"/>
      <c r="PHV66" s="1"/>
      <c r="PRQ66" s="1"/>
      <c r="PRR66" s="1"/>
      <c r="QBM66" s="1"/>
      <c r="QBN66" s="1"/>
      <c r="QLI66" s="1"/>
      <c r="QLJ66" s="1"/>
      <c r="QVE66" s="1"/>
      <c r="QVF66" s="1"/>
      <c r="RFA66" s="1"/>
      <c r="RFB66" s="1"/>
      <c r="ROW66" s="1"/>
      <c r="ROX66" s="1"/>
      <c r="RYS66" s="1"/>
      <c r="RYT66" s="1"/>
      <c r="SIO66" s="1"/>
      <c r="SIP66" s="1"/>
      <c r="SSK66" s="1"/>
      <c r="SSL66" s="1"/>
      <c r="TCG66" s="1"/>
      <c r="TCH66" s="1"/>
      <c r="TMC66" s="1"/>
      <c r="TMD66" s="1"/>
      <c r="TVY66" s="1"/>
      <c r="TVZ66" s="1"/>
      <c r="UFU66" s="1"/>
      <c r="UFV66" s="1"/>
      <c r="UPQ66" s="1"/>
      <c r="UPR66" s="1"/>
      <c r="UZM66" s="1"/>
      <c r="UZN66" s="1"/>
      <c r="VJI66" s="1"/>
      <c r="VJJ66" s="1"/>
      <c r="VTE66" s="1"/>
      <c r="VTF66" s="1"/>
      <c r="WDA66" s="1"/>
      <c r="WDB66" s="1"/>
      <c r="WMW66" s="1"/>
      <c r="WMX66" s="1"/>
      <c r="WWS66" s="1"/>
      <c r="WWT66" s="1"/>
    </row>
    <row r="67" spans="1:806 1061:1830 2085:2854 3109:3878 4133:4902 5157:5926 6181:6950 7205:7974 8229:8998 9253:10022 10277:11046 11301:12070 12325:13094 13349:14118 14373:15142 15397:16166" s="222" customFormat="1" ht="45" hidden="1" customHeight="1" x14ac:dyDescent="0.3">
      <c r="A67" s="209">
        <v>57</v>
      </c>
      <c r="B67" s="72" t="s">
        <v>67</v>
      </c>
      <c r="C67" s="72" t="s">
        <v>24</v>
      </c>
      <c r="D67" s="42" t="s">
        <v>68</v>
      </c>
      <c r="E67" s="42" t="s">
        <v>69</v>
      </c>
      <c r="F67" s="42" t="s">
        <v>70</v>
      </c>
      <c r="G67" s="42" t="s">
        <v>137</v>
      </c>
      <c r="H67" s="72" t="s">
        <v>88</v>
      </c>
      <c r="I67" s="72" t="s">
        <v>462</v>
      </c>
      <c r="J67" s="72" t="s">
        <v>73</v>
      </c>
      <c r="K67" s="72" t="s">
        <v>73</v>
      </c>
      <c r="L67" s="133" t="s">
        <v>74</v>
      </c>
      <c r="M67" s="210" t="s">
        <v>138</v>
      </c>
      <c r="N67" s="210" t="s">
        <v>148</v>
      </c>
      <c r="O67" s="219" t="s">
        <v>77</v>
      </c>
      <c r="P67" s="214" t="str">
        <f t="shared" si="9"/>
        <v>53</v>
      </c>
      <c r="Q67" s="228">
        <v>530704</v>
      </c>
      <c r="R67" s="215" t="s">
        <v>146</v>
      </c>
      <c r="S67" s="225">
        <v>1701</v>
      </c>
      <c r="T67" s="226">
        <v>1</v>
      </c>
      <c r="U67" s="227">
        <v>0</v>
      </c>
      <c r="V67" s="227">
        <v>0</v>
      </c>
      <c r="W67" s="218">
        <v>120</v>
      </c>
      <c r="X67" s="49">
        <v>1</v>
      </c>
      <c r="Y67" s="220" t="s">
        <v>31</v>
      </c>
      <c r="Z67" s="229">
        <v>60</v>
      </c>
      <c r="AA67" s="229">
        <v>0</v>
      </c>
      <c r="AB67" s="229">
        <v>0</v>
      </c>
      <c r="AC67" s="229">
        <v>0</v>
      </c>
      <c r="AD67" s="229">
        <v>60</v>
      </c>
      <c r="AE67" s="229">
        <v>0</v>
      </c>
      <c r="AF67" s="229">
        <v>0</v>
      </c>
      <c r="AG67" s="229">
        <v>0</v>
      </c>
      <c r="AH67" s="229">
        <v>0</v>
      </c>
      <c r="AI67" s="229">
        <v>0</v>
      </c>
      <c r="AJ67" s="229">
        <v>0</v>
      </c>
      <c r="AK67" s="229">
        <v>0</v>
      </c>
      <c r="AL67" s="53">
        <f t="shared" si="1"/>
        <v>0</v>
      </c>
      <c r="AM67" s="1"/>
      <c r="AN67" s="1"/>
      <c r="AO67" s="1"/>
      <c r="AP67" s="1"/>
      <c r="AQ67" s="1"/>
      <c r="KG67" s="1"/>
      <c r="KH67" s="1"/>
      <c r="UC67" s="1"/>
      <c r="UD67" s="1"/>
      <c r="ADY67" s="1"/>
      <c r="ADZ67" s="1"/>
      <c r="ANU67" s="1"/>
      <c r="ANV67" s="1"/>
      <c r="AXQ67" s="1"/>
      <c r="AXR67" s="1"/>
      <c r="BHM67" s="1"/>
      <c r="BHN67" s="1"/>
      <c r="BRI67" s="1"/>
      <c r="BRJ67" s="1"/>
      <c r="CBE67" s="1"/>
      <c r="CBF67" s="1"/>
      <c r="CLA67" s="1"/>
      <c r="CLB67" s="1"/>
      <c r="CUW67" s="1"/>
      <c r="CUX67" s="1"/>
      <c r="DES67" s="1"/>
      <c r="DET67" s="1"/>
      <c r="DOO67" s="1"/>
      <c r="DOP67" s="1"/>
      <c r="DYK67" s="1"/>
      <c r="DYL67" s="1"/>
      <c r="EIG67" s="1"/>
      <c r="EIH67" s="1"/>
      <c r="ESC67" s="1"/>
      <c r="ESD67" s="1"/>
      <c r="FBY67" s="1"/>
      <c r="FBZ67" s="1"/>
      <c r="FLU67" s="1"/>
      <c r="FLV67" s="1"/>
      <c r="FVQ67" s="1"/>
      <c r="FVR67" s="1"/>
      <c r="GFM67" s="1"/>
      <c r="GFN67" s="1"/>
      <c r="GPI67" s="1"/>
      <c r="GPJ67" s="1"/>
      <c r="GZE67" s="1"/>
      <c r="GZF67" s="1"/>
      <c r="HJA67" s="1"/>
      <c r="HJB67" s="1"/>
      <c r="HSW67" s="1"/>
      <c r="HSX67" s="1"/>
      <c r="ICS67" s="1"/>
      <c r="ICT67" s="1"/>
      <c r="IMO67" s="1"/>
      <c r="IMP67" s="1"/>
      <c r="IWK67" s="1"/>
      <c r="IWL67" s="1"/>
      <c r="JGG67" s="1"/>
      <c r="JGH67" s="1"/>
      <c r="JQC67" s="1"/>
      <c r="JQD67" s="1"/>
      <c r="JZY67" s="1"/>
      <c r="JZZ67" s="1"/>
      <c r="KJU67" s="1"/>
      <c r="KJV67" s="1"/>
      <c r="KTQ67" s="1"/>
      <c r="KTR67" s="1"/>
      <c r="LDM67" s="1"/>
      <c r="LDN67" s="1"/>
      <c r="LNI67" s="1"/>
      <c r="LNJ67" s="1"/>
      <c r="LXE67" s="1"/>
      <c r="LXF67" s="1"/>
      <c r="MHA67" s="1"/>
      <c r="MHB67" s="1"/>
      <c r="MQW67" s="1"/>
      <c r="MQX67" s="1"/>
      <c r="NAS67" s="1"/>
      <c r="NAT67" s="1"/>
      <c r="NKO67" s="1"/>
      <c r="NKP67" s="1"/>
      <c r="NUK67" s="1"/>
      <c r="NUL67" s="1"/>
      <c r="OEG67" s="1"/>
      <c r="OEH67" s="1"/>
      <c r="OOC67" s="1"/>
      <c r="OOD67" s="1"/>
      <c r="OXY67" s="1"/>
      <c r="OXZ67" s="1"/>
      <c r="PHU67" s="1"/>
      <c r="PHV67" s="1"/>
      <c r="PRQ67" s="1"/>
      <c r="PRR67" s="1"/>
      <c r="QBM67" s="1"/>
      <c r="QBN67" s="1"/>
      <c r="QLI67" s="1"/>
      <c r="QLJ67" s="1"/>
      <c r="QVE67" s="1"/>
      <c r="QVF67" s="1"/>
      <c r="RFA67" s="1"/>
      <c r="RFB67" s="1"/>
      <c r="ROW67" s="1"/>
      <c r="ROX67" s="1"/>
      <c r="RYS67" s="1"/>
      <c r="RYT67" s="1"/>
      <c r="SIO67" s="1"/>
      <c r="SIP67" s="1"/>
      <c r="SSK67" s="1"/>
      <c r="SSL67" s="1"/>
      <c r="TCG67" s="1"/>
      <c r="TCH67" s="1"/>
      <c r="TMC67" s="1"/>
      <c r="TMD67" s="1"/>
      <c r="TVY67" s="1"/>
      <c r="TVZ67" s="1"/>
      <c r="UFU67" s="1"/>
      <c r="UFV67" s="1"/>
      <c r="UPQ67" s="1"/>
      <c r="UPR67" s="1"/>
      <c r="UZM67" s="1"/>
      <c r="UZN67" s="1"/>
      <c r="VJI67" s="1"/>
      <c r="VJJ67" s="1"/>
      <c r="VTE67" s="1"/>
      <c r="VTF67" s="1"/>
      <c r="WDA67" s="1"/>
      <c r="WDB67" s="1"/>
      <c r="WMW67" s="1"/>
      <c r="WMX67" s="1"/>
      <c r="WWS67" s="1"/>
      <c r="WWT67" s="1"/>
    </row>
    <row r="68" spans="1:806 1061:1830 2085:2854 3109:3878 4133:4902 5157:5926 6181:6950 7205:7974 8229:8998 9253:10022 10277:11046 11301:12070 12325:13094 13349:14118 14373:15142 15397:16166" s="222" customFormat="1" ht="45" hidden="1" customHeight="1" x14ac:dyDescent="0.3">
      <c r="A68" s="209">
        <v>58</v>
      </c>
      <c r="B68" s="72" t="s">
        <v>67</v>
      </c>
      <c r="C68" s="72" t="s">
        <v>24</v>
      </c>
      <c r="D68" s="42" t="s">
        <v>68</v>
      </c>
      <c r="E68" s="42" t="s">
        <v>69</v>
      </c>
      <c r="F68" s="42" t="s">
        <v>70</v>
      </c>
      <c r="G68" s="42" t="s">
        <v>137</v>
      </c>
      <c r="H68" s="72" t="s">
        <v>88</v>
      </c>
      <c r="I68" s="72" t="s">
        <v>462</v>
      </c>
      <c r="J68" s="72" t="s">
        <v>73</v>
      </c>
      <c r="K68" s="72" t="s">
        <v>73</v>
      </c>
      <c r="L68" s="133" t="s">
        <v>74</v>
      </c>
      <c r="M68" s="210" t="s">
        <v>138</v>
      </c>
      <c r="N68" s="210" t="s">
        <v>149</v>
      </c>
      <c r="O68" s="219" t="s">
        <v>77</v>
      </c>
      <c r="P68" s="214" t="str">
        <f t="shared" si="9"/>
        <v>53</v>
      </c>
      <c r="Q68" s="228">
        <v>530704</v>
      </c>
      <c r="R68" s="215" t="s">
        <v>146</v>
      </c>
      <c r="S68" s="225">
        <v>1701</v>
      </c>
      <c r="T68" s="226">
        <v>1</v>
      </c>
      <c r="U68" s="227">
        <v>0</v>
      </c>
      <c r="V68" s="227">
        <v>0</v>
      </c>
      <c r="W68" s="218">
        <v>325</v>
      </c>
      <c r="X68" s="49">
        <v>1</v>
      </c>
      <c r="Y68" s="220" t="s">
        <v>31</v>
      </c>
      <c r="Z68" s="229">
        <v>0</v>
      </c>
      <c r="AA68" s="229">
        <v>0</v>
      </c>
      <c r="AB68" s="229">
        <v>0</v>
      </c>
      <c r="AC68" s="229">
        <v>0</v>
      </c>
      <c r="AD68" s="229">
        <v>0</v>
      </c>
      <c r="AE68" s="229">
        <v>0</v>
      </c>
      <c r="AF68" s="229">
        <v>0</v>
      </c>
      <c r="AG68" s="229">
        <v>325</v>
      </c>
      <c r="AH68" s="229">
        <v>0</v>
      </c>
      <c r="AI68" s="229">
        <v>0</v>
      </c>
      <c r="AJ68" s="229">
        <v>0</v>
      </c>
      <c r="AK68" s="229">
        <v>0</v>
      </c>
      <c r="AL68" s="53">
        <f t="shared" si="1"/>
        <v>0</v>
      </c>
      <c r="AM68" s="1"/>
      <c r="AN68" s="1"/>
      <c r="AO68" s="1"/>
      <c r="AP68" s="1"/>
      <c r="AQ68" s="1"/>
      <c r="KG68" s="1"/>
      <c r="KH68" s="1"/>
      <c r="UC68" s="1"/>
      <c r="UD68" s="1"/>
      <c r="ADY68" s="1"/>
      <c r="ADZ68" s="1"/>
      <c r="ANU68" s="1"/>
      <c r="ANV68" s="1"/>
      <c r="AXQ68" s="1"/>
      <c r="AXR68" s="1"/>
      <c r="BHM68" s="1"/>
      <c r="BHN68" s="1"/>
      <c r="BRI68" s="1"/>
      <c r="BRJ68" s="1"/>
      <c r="CBE68" s="1"/>
      <c r="CBF68" s="1"/>
      <c r="CLA68" s="1"/>
      <c r="CLB68" s="1"/>
      <c r="CUW68" s="1"/>
      <c r="CUX68" s="1"/>
      <c r="DES68" s="1"/>
      <c r="DET68" s="1"/>
      <c r="DOO68" s="1"/>
      <c r="DOP68" s="1"/>
      <c r="DYK68" s="1"/>
      <c r="DYL68" s="1"/>
      <c r="EIG68" s="1"/>
      <c r="EIH68" s="1"/>
      <c r="ESC68" s="1"/>
      <c r="ESD68" s="1"/>
      <c r="FBY68" s="1"/>
      <c r="FBZ68" s="1"/>
      <c r="FLU68" s="1"/>
      <c r="FLV68" s="1"/>
      <c r="FVQ68" s="1"/>
      <c r="FVR68" s="1"/>
      <c r="GFM68" s="1"/>
      <c r="GFN68" s="1"/>
      <c r="GPI68" s="1"/>
      <c r="GPJ68" s="1"/>
      <c r="GZE68" s="1"/>
      <c r="GZF68" s="1"/>
      <c r="HJA68" s="1"/>
      <c r="HJB68" s="1"/>
      <c r="HSW68" s="1"/>
      <c r="HSX68" s="1"/>
      <c r="ICS68" s="1"/>
      <c r="ICT68" s="1"/>
      <c r="IMO68" s="1"/>
      <c r="IMP68" s="1"/>
      <c r="IWK68" s="1"/>
      <c r="IWL68" s="1"/>
      <c r="JGG68" s="1"/>
      <c r="JGH68" s="1"/>
      <c r="JQC68" s="1"/>
      <c r="JQD68" s="1"/>
      <c r="JZY68" s="1"/>
      <c r="JZZ68" s="1"/>
      <c r="KJU68" s="1"/>
      <c r="KJV68" s="1"/>
      <c r="KTQ68" s="1"/>
      <c r="KTR68" s="1"/>
      <c r="LDM68" s="1"/>
      <c r="LDN68" s="1"/>
      <c r="LNI68" s="1"/>
      <c r="LNJ68" s="1"/>
      <c r="LXE68" s="1"/>
      <c r="LXF68" s="1"/>
      <c r="MHA68" s="1"/>
      <c r="MHB68" s="1"/>
      <c r="MQW68" s="1"/>
      <c r="MQX68" s="1"/>
      <c r="NAS68" s="1"/>
      <c r="NAT68" s="1"/>
      <c r="NKO68" s="1"/>
      <c r="NKP68" s="1"/>
      <c r="NUK68" s="1"/>
      <c r="NUL68" s="1"/>
      <c r="OEG68" s="1"/>
      <c r="OEH68" s="1"/>
      <c r="OOC68" s="1"/>
      <c r="OOD68" s="1"/>
      <c r="OXY68" s="1"/>
      <c r="OXZ68" s="1"/>
      <c r="PHU68" s="1"/>
      <c r="PHV68" s="1"/>
      <c r="PRQ68" s="1"/>
      <c r="PRR68" s="1"/>
      <c r="QBM68" s="1"/>
      <c r="QBN68" s="1"/>
      <c r="QLI68" s="1"/>
      <c r="QLJ68" s="1"/>
      <c r="QVE68" s="1"/>
      <c r="QVF68" s="1"/>
      <c r="RFA68" s="1"/>
      <c r="RFB68" s="1"/>
      <c r="ROW68" s="1"/>
      <c r="ROX68" s="1"/>
      <c r="RYS68" s="1"/>
      <c r="RYT68" s="1"/>
      <c r="SIO68" s="1"/>
      <c r="SIP68" s="1"/>
      <c r="SSK68" s="1"/>
      <c r="SSL68" s="1"/>
      <c r="TCG68" s="1"/>
      <c r="TCH68" s="1"/>
      <c r="TMC68" s="1"/>
      <c r="TMD68" s="1"/>
      <c r="TVY68" s="1"/>
      <c r="TVZ68" s="1"/>
      <c r="UFU68" s="1"/>
      <c r="UFV68" s="1"/>
      <c r="UPQ68" s="1"/>
      <c r="UPR68" s="1"/>
      <c r="UZM68" s="1"/>
      <c r="UZN68" s="1"/>
      <c r="VJI68" s="1"/>
      <c r="VJJ68" s="1"/>
      <c r="VTE68" s="1"/>
      <c r="VTF68" s="1"/>
      <c r="WDA68" s="1"/>
      <c r="WDB68" s="1"/>
      <c r="WMW68" s="1"/>
      <c r="WMX68" s="1"/>
      <c r="WWS68" s="1"/>
      <c r="WWT68" s="1"/>
    </row>
    <row r="69" spans="1:806 1061:1830 2085:2854 3109:3878 4133:4902 5157:5926 6181:6950 7205:7974 8229:8998 9253:10022 10277:11046 11301:12070 12325:13094 13349:14118 14373:15142 15397:16166" s="258" customFormat="1" ht="45" hidden="1" customHeight="1" x14ac:dyDescent="0.3">
      <c r="A69" s="245">
        <v>59</v>
      </c>
      <c r="B69" s="72" t="s">
        <v>67</v>
      </c>
      <c r="C69" s="72" t="s">
        <v>24</v>
      </c>
      <c r="D69" s="42" t="s">
        <v>68</v>
      </c>
      <c r="E69" s="42" t="s">
        <v>150</v>
      </c>
      <c r="F69" s="42" t="s">
        <v>151</v>
      </c>
      <c r="G69" s="42" t="s">
        <v>152</v>
      </c>
      <c r="H69" s="246" t="s">
        <v>72</v>
      </c>
      <c r="I69" s="246" t="s">
        <v>72</v>
      </c>
      <c r="J69" s="246" t="s">
        <v>73</v>
      </c>
      <c r="K69" s="246" t="s">
        <v>73</v>
      </c>
      <c r="L69" s="247" t="s">
        <v>74</v>
      </c>
      <c r="M69" s="329" t="s">
        <v>153</v>
      </c>
      <c r="N69" s="246" t="s">
        <v>154</v>
      </c>
      <c r="O69" s="249" t="s">
        <v>80</v>
      </c>
      <c r="P69" s="250" t="str">
        <f t="shared" si="9"/>
        <v>53</v>
      </c>
      <c r="Q69" s="250">
        <v>530601</v>
      </c>
      <c r="R69" s="251" t="s">
        <v>155</v>
      </c>
      <c r="S69" s="252">
        <v>1701</v>
      </c>
      <c r="T69" s="253">
        <v>2</v>
      </c>
      <c r="U69" s="254">
        <v>0</v>
      </c>
      <c r="V69" s="254">
        <v>0</v>
      </c>
      <c r="W69" s="255">
        <v>3000</v>
      </c>
      <c r="X69" s="49">
        <v>1</v>
      </c>
      <c r="Y69" s="256" t="s">
        <v>31</v>
      </c>
      <c r="Z69" s="261">
        <v>0</v>
      </c>
      <c r="AA69" s="261">
        <v>0</v>
      </c>
      <c r="AB69" s="261">
        <v>0</v>
      </c>
      <c r="AC69" s="261">
        <v>0</v>
      </c>
      <c r="AD69" s="261">
        <v>0</v>
      </c>
      <c r="AE69" s="261">
        <v>3000</v>
      </c>
      <c r="AF69" s="261">
        <v>0</v>
      </c>
      <c r="AG69" s="261">
        <v>0</v>
      </c>
      <c r="AH69" s="261">
        <v>0</v>
      </c>
      <c r="AI69" s="261">
        <v>0</v>
      </c>
      <c r="AJ69" s="261">
        <v>0</v>
      </c>
      <c r="AK69" s="261">
        <v>0</v>
      </c>
      <c r="AL69" s="53">
        <f t="shared" si="1"/>
        <v>0</v>
      </c>
      <c r="AM69" s="1"/>
      <c r="AN69" s="1"/>
      <c r="AO69" s="1"/>
      <c r="AP69" s="1"/>
      <c r="AQ69" s="1"/>
      <c r="KG69" s="1"/>
      <c r="KH69" s="1"/>
      <c r="UC69" s="1"/>
      <c r="UD69" s="1"/>
      <c r="ADY69" s="1"/>
      <c r="ADZ69" s="1"/>
      <c r="ANU69" s="1"/>
      <c r="ANV69" s="1"/>
      <c r="AXQ69" s="1"/>
      <c r="AXR69" s="1"/>
      <c r="BHM69" s="1"/>
      <c r="BHN69" s="1"/>
      <c r="BRI69" s="1"/>
      <c r="BRJ69" s="1"/>
      <c r="CBE69" s="1"/>
      <c r="CBF69" s="1"/>
      <c r="CLA69" s="1"/>
      <c r="CLB69" s="1"/>
      <c r="CUW69" s="1"/>
      <c r="CUX69" s="1"/>
      <c r="DES69" s="1"/>
      <c r="DET69" s="1"/>
      <c r="DOO69" s="1"/>
      <c r="DOP69" s="1"/>
      <c r="DYK69" s="1"/>
      <c r="DYL69" s="1"/>
      <c r="EIG69" s="1"/>
      <c r="EIH69" s="1"/>
      <c r="ESC69" s="1"/>
      <c r="ESD69" s="1"/>
      <c r="FBY69" s="1"/>
      <c r="FBZ69" s="1"/>
      <c r="FLU69" s="1"/>
      <c r="FLV69" s="1"/>
      <c r="FVQ69" s="1"/>
      <c r="FVR69" s="1"/>
      <c r="GFM69" s="1"/>
      <c r="GFN69" s="1"/>
      <c r="GPI69" s="1"/>
      <c r="GPJ69" s="1"/>
      <c r="GZE69" s="1"/>
      <c r="GZF69" s="1"/>
      <c r="HJA69" s="1"/>
      <c r="HJB69" s="1"/>
      <c r="HSW69" s="1"/>
      <c r="HSX69" s="1"/>
      <c r="ICS69" s="1"/>
      <c r="ICT69" s="1"/>
      <c r="IMO69" s="1"/>
      <c r="IMP69" s="1"/>
      <c r="IWK69" s="1"/>
      <c r="IWL69" s="1"/>
      <c r="JGG69" s="1"/>
      <c r="JGH69" s="1"/>
      <c r="JQC69" s="1"/>
      <c r="JQD69" s="1"/>
      <c r="JZY69" s="1"/>
      <c r="JZZ69" s="1"/>
      <c r="KJU69" s="1"/>
      <c r="KJV69" s="1"/>
      <c r="KTQ69" s="1"/>
      <c r="KTR69" s="1"/>
      <c r="LDM69" s="1"/>
      <c r="LDN69" s="1"/>
      <c r="LNI69" s="1"/>
      <c r="LNJ69" s="1"/>
      <c r="LXE69" s="1"/>
      <c r="LXF69" s="1"/>
      <c r="MHA69" s="1"/>
      <c r="MHB69" s="1"/>
      <c r="MQW69" s="1"/>
      <c r="MQX69" s="1"/>
      <c r="NAS69" s="1"/>
      <c r="NAT69" s="1"/>
      <c r="NKO69" s="1"/>
      <c r="NKP69" s="1"/>
      <c r="NUK69" s="1"/>
      <c r="NUL69" s="1"/>
      <c r="OEG69" s="1"/>
      <c r="OEH69" s="1"/>
      <c r="OOC69" s="1"/>
      <c r="OOD69" s="1"/>
      <c r="OXY69" s="1"/>
      <c r="OXZ69" s="1"/>
      <c r="PHU69" s="1"/>
      <c r="PHV69" s="1"/>
      <c r="PRQ69" s="1"/>
      <c r="PRR69" s="1"/>
      <c r="QBM69" s="1"/>
      <c r="QBN69" s="1"/>
      <c r="QLI69" s="1"/>
      <c r="QLJ69" s="1"/>
      <c r="QVE69" s="1"/>
      <c r="QVF69" s="1"/>
      <c r="RFA69" s="1"/>
      <c r="RFB69" s="1"/>
      <c r="ROW69" s="1"/>
      <c r="ROX69" s="1"/>
      <c r="RYS69" s="1"/>
      <c r="RYT69" s="1"/>
      <c r="SIO69" s="1"/>
      <c r="SIP69" s="1"/>
      <c r="SSK69" s="1"/>
      <c r="SSL69" s="1"/>
      <c r="TCG69" s="1"/>
      <c r="TCH69" s="1"/>
      <c r="TMC69" s="1"/>
      <c r="TMD69" s="1"/>
      <c r="TVY69" s="1"/>
      <c r="TVZ69" s="1"/>
      <c r="UFU69" s="1"/>
      <c r="UFV69" s="1"/>
      <c r="UPQ69" s="1"/>
      <c r="UPR69" s="1"/>
      <c r="UZM69" s="1"/>
      <c r="UZN69" s="1"/>
      <c r="VJI69" s="1"/>
      <c r="VJJ69" s="1"/>
      <c r="VTE69" s="1"/>
      <c r="VTF69" s="1"/>
      <c r="WDA69" s="1"/>
      <c r="WDB69" s="1"/>
      <c r="WMW69" s="1"/>
      <c r="WMX69" s="1"/>
      <c r="WWS69" s="1"/>
      <c r="WWT69" s="1"/>
    </row>
    <row r="70" spans="1:806 1061:1830 2085:2854 3109:3878 4133:4902 5157:5926 6181:6950 7205:7974 8229:8998 9253:10022 10277:11046 11301:12070 12325:13094 13349:14118 14373:15142 15397:16166" ht="45" hidden="1" customHeight="1" x14ac:dyDescent="0.3">
      <c r="A70" s="41">
        <v>60</v>
      </c>
      <c r="B70" s="72" t="s">
        <v>67</v>
      </c>
      <c r="C70" s="72" t="s">
        <v>24</v>
      </c>
      <c r="D70" s="42" t="s">
        <v>68</v>
      </c>
      <c r="E70" s="42" t="s">
        <v>156</v>
      </c>
      <c r="F70" s="42" t="s">
        <v>157</v>
      </c>
      <c r="G70" s="42" t="s">
        <v>158</v>
      </c>
      <c r="H70" s="72" t="s">
        <v>72</v>
      </c>
      <c r="I70" s="72" t="s">
        <v>72</v>
      </c>
      <c r="J70" s="72" t="s">
        <v>73</v>
      </c>
      <c r="K70" s="72" t="s">
        <v>73</v>
      </c>
      <c r="L70" s="72" t="s">
        <v>74</v>
      </c>
      <c r="M70" s="72" t="s">
        <v>159</v>
      </c>
      <c r="N70" s="72" t="s">
        <v>160</v>
      </c>
      <c r="O70" s="74" t="s">
        <v>80</v>
      </c>
      <c r="P70" s="45" t="str">
        <f t="shared" si="9"/>
        <v>51</v>
      </c>
      <c r="Q70" s="45">
        <v>510105</v>
      </c>
      <c r="R70" s="75" t="s">
        <v>160</v>
      </c>
      <c r="S70" s="47">
        <v>1700</v>
      </c>
      <c r="T70" s="47">
        <v>1</v>
      </c>
      <c r="U70" s="46">
        <v>0</v>
      </c>
      <c r="V70" s="46">
        <v>0</v>
      </c>
      <c r="W70" s="76">
        <v>101808</v>
      </c>
      <c r="X70" s="49">
        <v>1</v>
      </c>
      <c r="Y70" s="73" t="s">
        <v>31</v>
      </c>
      <c r="Z70" s="48">
        <v>8484</v>
      </c>
      <c r="AA70" s="48">
        <v>8484</v>
      </c>
      <c r="AB70" s="48">
        <v>8484</v>
      </c>
      <c r="AC70" s="48">
        <v>8484</v>
      </c>
      <c r="AD70" s="48">
        <v>8484</v>
      </c>
      <c r="AE70" s="48">
        <v>8484</v>
      </c>
      <c r="AF70" s="48">
        <v>8484</v>
      </c>
      <c r="AG70" s="48">
        <v>8484</v>
      </c>
      <c r="AH70" s="48">
        <v>8484</v>
      </c>
      <c r="AI70" s="48">
        <v>8484</v>
      </c>
      <c r="AJ70" s="48">
        <v>8484</v>
      </c>
      <c r="AK70" s="48">
        <v>8484</v>
      </c>
      <c r="AL70" s="53">
        <f t="shared" si="1"/>
        <v>0</v>
      </c>
    </row>
    <row r="71" spans="1:806 1061:1830 2085:2854 3109:3878 4133:4902 5157:5926 6181:6950 7205:7974 8229:8998 9253:10022 10277:11046 11301:12070 12325:13094 13349:14118 14373:15142 15397:16166" ht="45" hidden="1" customHeight="1" x14ac:dyDescent="0.3">
      <c r="A71" s="41">
        <v>61</v>
      </c>
      <c r="B71" s="72" t="s">
        <v>67</v>
      </c>
      <c r="C71" s="72" t="s">
        <v>24</v>
      </c>
      <c r="D71" s="42" t="s">
        <v>68</v>
      </c>
      <c r="E71" s="42" t="s">
        <v>156</v>
      </c>
      <c r="F71" s="42" t="s">
        <v>157</v>
      </c>
      <c r="G71" s="42" t="s">
        <v>158</v>
      </c>
      <c r="H71" s="72" t="s">
        <v>72</v>
      </c>
      <c r="I71" s="72" t="s">
        <v>72</v>
      </c>
      <c r="J71" s="72" t="s">
        <v>73</v>
      </c>
      <c r="K71" s="72" t="s">
        <v>73</v>
      </c>
      <c r="L71" s="72" t="s">
        <v>74</v>
      </c>
      <c r="M71" s="72" t="s">
        <v>159</v>
      </c>
      <c r="N71" s="72" t="s">
        <v>161</v>
      </c>
      <c r="O71" s="74" t="s">
        <v>80</v>
      </c>
      <c r="P71" s="45" t="str">
        <f t="shared" si="9"/>
        <v>51</v>
      </c>
      <c r="Q71" s="45">
        <v>510106</v>
      </c>
      <c r="R71" s="75" t="s">
        <v>161</v>
      </c>
      <c r="S71" s="47">
        <v>1700</v>
      </c>
      <c r="T71" s="47">
        <v>1</v>
      </c>
      <c r="U71" s="46">
        <v>0</v>
      </c>
      <c r="V71" s="46">
        <v>0</v>
      </c>
      <c r="W71" s="76">
        <v>26281.3</v>
      </c>
      <c r="X71" s="49">
        <v>1</v>
      </c>
      <c r="Y71" s="73" t="s">
        <v>31</v>
      </c>
      <c r="Z71" s="48">
        <v>2190.1083333333331</v>
      </c>
      <c r="AA71" s="48">
        <v>2190.1083333333331</v>
      </c>
      <c r="AB71" s="48">
        <v>2190.1083333333331</v>
      </c>
      <c r="AC71" s="48">
        <v>2190.1083333333331</v>
      </c>
      <c r="AD71" s="48">
        <v>2190.1083333333331</v>
      </c>
      <c r="AE71" s="48">
        <v>2190.1083333333331</v>
      </c>
      <c r="AF71" s="48">
        <v>2190.1083333333331</v>
      </c>
      <c r="AG71" s="48">
        <v>2190.1083333333331</v>
      </c>
      <c r="AH71" s="48">
        <v>2190.1083333333331</v>
      </c>
      <c r="AI71" s="48">
        <v>2190.1083333333331</v>
      </c>
      <c r="AJ71" s="48">
        <v>2190.1083333333331</v>
      </c>
      <c r="AK71" s="48">
        <v>2190.1083333333331</v>
      </c>
      <c r="AL71" s="53">
        <f t="shared" si="1"/>
        <v>0</v>
      </c>
    </row>
    <row r="72" spans="1:806 1061:1830 2085:2854 3109:3878 4133:4902 5157:5926 6181:6950 7205:7974 8229:8998 9253:10022 10277:11046 11301:12070 12325:13094 13349:14118 14373:15142 15397:16166" ht="45" hidden="1" customHeight="1" x14ac:dyDescent="0.3">
      <c r="A72" s="41">
        <v>62</v>
      </c>
      <c r="B72" s="72" t="s">
        <v>67</v>
      </c>
      <c r="C72" s="72" t="s">
        <v>24</v>
      </c>
      <c r="D72" s="42" t="s">
        <v>68</v>
      </c>
      <c r="E72" s="42" t="s">
        <v>156</v>
      </c>
      <c r="F72" s="42" t="s">
        <v>157</v>
      </c>
      <c r="G72" s="42" t="s">
        <v>158</v>
      </c>
      <c r="H72" s="72" t="s">
        <v>72</v>
      </c>
      <c r="I72" s="72" t="s">
        <v>72</v>
      </c>
      <c r="J72" s="72" t="s">
        <v>73</v>
      </c>
      <c r="K72" s="72" t="s">
        <v>73</v>
      </c>
      <c r="L72" s="72" t="s">
        <v>74</v>
      </c>
      <c r="M72" s="72" t="s">
        <v>159</v>
      </c>
      <c r="N72" s="72" t="s">
        <v>162</v>
      </c>
      <c r="O72" s="74" t="s">
        <v>80</v>
      </c>
      <c r="P72" s="45" t="str">
        <f t="shared" si="9"/>
        <v>51</v>
      </c>
      <c r="Q72" s="45">
        <v>510108</v>
      </c>
      <c r="R72" s="75" t="s">
        <v>162</v>
      </c>
      <c r="S72" s="47">
        <v>1700</v>
      </c>
      <c r="T72" s="47">
        <v>1</v>
      </c>
      <c r="U72" s="46">
        <v>0</v>
      </c>
      <c r="V72" s="46">
        <v>0</v>
      </c>
      <c r="W72" s="76">
        <v>57816</v>
      </c>
      <c r="X72" s="49">
        <v>1</v>
      </c>
      <c r="Y72" s="73" t="s">
        <v>31</v>
      </c>
      <c r="Z72" s="48">
        <v>4818</v>
      </c>
      <c r="AA72" s="48">
        <v>4818</v>
      </c>
      <c r="AB72" s="48">
        <v>4818</v>
      </c>
      <c r="AC72" s="48">
        <v>4818</v>
      </c>
      <c r="AD72" s="48">
        <v>4818</v>
      </c>
      <c r="AE72" s="48">
        <v>4818</v>
      </c>
      <c r="AF72" s="48">
        <v>4818</v>
      </c>
      <c r="AG72" s="48">
        <v>4818</v>
      </c>
      <c r="AH72" s="48">
        <v>4818</v>
      </c>
      <c r="AI72" s="48">
        <v>4818</v>
      </c>
      <c r="AJ72" s="48">
        <v>4818</v>
      </c>
      <c r="AK72" s="48">
        <v>4818</v>
      </c>
      <c r="AL72" s="53">
        <f t="shared" si="1"/>
        <v>0</v>
      </c>
    </row>
    <row r="73" spans="1:806 1061:1830 2085:2854 3109:3878 4133:4902 5157:5926 6181:6950 7205:7974 8229:8998 9253:10022 10277:11046 11301:12070 12325:13094 13349:14118 14373:15142 15397:16166" ht="45" hidden="1" customHeight="1" x14ac:dyDescent="0.3">
      <c r="A73" s="41">
        <v>63</v>
      </c>
      <c r="B73" s="72" t="s">
        <v>67</v>
      </c>
      <c r="C73" s="72" t="s">
        <v>24</v>
      </c>
      <c r="D73" s="42" t="s">
        <v>68</v>
      </c>
      <c r="E73" s="42" t="s">
        <v>156</v>
      </c>
      <c r="F73" s="42" t="s">
        <v>157</v>
      </c>
      <c r="G73" s="42" t="s">
        <v>158</v>
      </c>
      <c r="H73" s="72" t="s">
        <v>72</v>
      </c>
      <c r="I73" s="72" t="s">
        <v>72</v>
      </c>
      <c r="J73" s="72" t="s">
        <v>73</v>
      </c>
      <c r="K73" s="72" t="s">
        <v>73</v>
      </c>
      <c r="L73" s="72" t="s">
        <v>74</v>
      </c>
      <c r="M73" s="72" t="s">
        <v>159</v>
      </c>
      <c r="N73" s="72" t="s">
        <v>163</v>
      </c>
      <c r="O73" s="74" t="s">
        <v>80</v>
      </c>
      <c r="P73" s="45" t="str">
        <f t="shared" si="9"/>
        <v>51</v>
      </c>
      <c r="Q73" s="45">
        <v>510203</v>
      </c>
      <c r="R73" s="75" t="s">
        <v>163</v>
      </c>
      <c r="S73" s="47">
        <v>1700</v>
      </c>
      <c r="T73" s="47">
        <v>1</v>
      </c>
      <c r="U73" s="46">
        <v>0</v>
      </c>
      <c r="V73" s="46">
        <v>0</v>
      </c>
      <c r="W73" s="76">
        <v>28318.726666666666</v>
      </c>
      <c r="X73" s="49">
        <v>1</v>
      </c>
      <c r="Y73" s="73" t="s">
        <v>31</v>
      </c>
      <c r="Z73" s="48">
        <v>4719.7877777777776</v>
      </c>
      <c r="AA73" s="48">
        <v>4719.7877777777776</v>
      </c>
      <c r="AB73" s="48">
        <v>4719.7877777777776</v>
      </c>
      <c r="AC73" s="48">
        <v>4719.7877777777776</v>
      </c>
      <c r="AD73" s="48">
        <v>4719.7877777777776</v>
      </c>
      <c r="AE73" s="48">
        <v>4719.7877777777776</v>
      </c>
      <c r="AF73" s="48">
        <v>0</v>
      </c>
      <c r="AG73" s="48">
        <v>0</v>
      </c>
      <c r="AH73" s="48">
        <v>0</v>
      </c>
      <c r="AI73" s="48">
        <v>0</v>
      </c>
      <c r="AJ73" s="48">
        <v>0</v>
      </c>
      <c r="AK73" s="48">
        <v>0</v>
      </c>
      <c r="AL73" s="53">
        <f t="shared" si="1"/>
        <v>0</v>
      </c>
    </row>
    <row r="74" spans="1:806 1061:1830 2085:2854 3109:3878 4133:4902 5157:5926 6181:6950 7205:7974 8229:8998 9253:10022 10277:11046 11301:12070 12325:13094 13349:14118 14373:15142 15397:16166" ht="45" hidden="1" customHeight="1" x14ac:dyDescent="0.3">
      <c r="A74" s="41">
        <v>64</v>
      </c>
      <c r="B74" s="72" t="s">
        <v>67</v>
      </c>
      <c r="C74" s="72" t="s">
        <v>24</v>
      </c>
      <c r="D74" s="42" t="s">
        <v>68</v>
      </c>
      <c r="E74" s="42" t="s">
        <v>156</v>
      </c>
      <c r="F74" s="42" t="s">
        <v>157</v>
      </c>
      <c r="G74" s="42" t="s">
        <v>158</v>
      </c>
      <c r="H74" s="72" t="s">
        <v>72</v>
      </c>
      <c r="I74" s="72" t="s">
        <v>72</v>
      </c>
      <c r="J74" s="72" t="s">
        <v>73</v>
      </c>
      <c r="K74" s="72" t="s">
        <v>73</v>
      </c>
      <c r="L74" s="72" t="s">
        <v>74</v>
      </c>
      <c r="M74" s="72" t="s">
        <v>159</v>
      </c>
      <c r="N74" s="72" t="s">
        <v>164</v>
      </c>
      <c r="O74" s="74" t="s">
        <v>80</v>
      </c>
      <c r="P74" s="45" t="str">
        <f t="shared" si="9"/>
        <v>51</v>
      </c>
      <c r="Q74" s="45">
        <v>510204</v>
      </c>
      <c r="R74" s="75" t="s">
        <v>164</v>
      </c>
      <c r="S74" s="47">
        <v>1700</v>
      </c>
      <c r="T74" s="47">
        <v>1</v>
      </c>
      <c r="U74" s="46">
        <v>0</v>
      </c>
      <c r="V74" s="46">
        <v>0</v>
      </c>
      <c r="W74" s="76">
        <v>8515.3333333333339</v>
      </c>
      <c r="X74" s="49">
        <v>1</v>
      </c>
      <c r="Y74" s="73" t="s">
        <v>31</v>
      </c>
      <c r="Z74" s="48">
        <v>1419.2222222222224</v>
      </c>
      <c r="AA74" s="48">
        <v>1419.2222222222224</v>
      </c>
      <c r="AB74" s="48">
        <v>1419.2222222222224</v>
      </c>
      <c r="AC74" s="48">
        <v>1419.2222222222224</v>
      </c>
      <c r="AD74" s="48">
        <v>1419.2222222222224</v>
      </c>
      <c r="AE74" s="48">
        <v>1419.2222222222224</v>
      </c>
      <c r="AF74" s="48">
        <v>0</v>
      </c>
      <c r="AG74" s="48">
        <v>0</v>
      </c>
      <c r="AH74" s="48">
        <v>0</v>
      </c>
      <c r="AI74" s="48">
        <v>0</v>
      </c>
      <c r="AJ74" s="48">
        <v>0</v>
      </c>
      <c r="AK74" s="48">
        <v>0</v>
      </c>
      <c r="AL74" s="53">
        <f t="shared" si="1"/>
        <v>0</v>
      </c>
    </row>
    <row r="75" spans="1:806 1061:1830 2085:2854 3109:3878 4133:4902 5157:5926 6181:6950 7205:7974 8229:8998 9253:10022 10277:11046 11301:12070 12325:13094 13349:14118 14373:15142 15397:16166" ht="45" hidden="1" customHeight="1" x14ac:dyDescent="0.3">
      <c r="A75" s="41">
        <v>65</v>
      </c>
      <c r="B75" s="72" t="s">
        <v>67</v>
      </c>
      <c r="C75" s="72" t="s">
        <v>24</v>
      </c>
      <c r="D75" s="42" t="s">
        <v>68</v>
      </c>
      <c r="E75" s="42" t="s">
        <v>156</v>
      </c>
      <c r="F75" s="42" t="s">
        <v>157</v>
      </c>
      <c r="G75" s="42" t="s">
        <v>158</v>
      </c>
      <c r="H75" s="72" t="s">
        <v>72</v>
      </c>
      <c r="I75" s="72" t="s">
        <v>72</v>
      </c>
      <c r="J75" s="72" t="s">
        <v>73</v>
      </c>
      <c r="K75" s="72" t="s">
        <v>73</v>
      </c>
      <c r="L75" s="72" t="s">
        <v>74</v>
      </c>
      <c r="M75" s="72" t="s">
        <v>159</v>
      </c>
      <c r="N75" s="72" t="s">
        <v>165</v>
      </c>
      <c r="O75" s="74" t="s">
        <v>80</v>
      </c>
      <c r="P75" s="45" t="str">
        <f t="shared" si="9"/>
        <v>51</v>
      </c>
      <c r="Q75" s="45">
        <v>510304</v>
      </c>
      <c r="R75" s="75" t="s">
        <v>165</v>
      </c>
      <c r="S75" s="47">
        <v>1700</v>
      </c>
      <c r="T75" s="47">
        <v>1</v>
      </c>
      <c r="U75" s="46">
        <v>0</v>
      </c>
      <c r="V75" s="46">
        <v>0</v>
      </c>
      <c r="W75" s="76">
        <v>400</v>
      </c>
      <c r="X75" s="49">
        <v>1</v>
      </c>
      <c r="Y75" s="73" t="s">
        <v>31</v>
      </c>
      <c r="Z75" s="48">
        <v>66.666666666666671</v>
      </c>
      <c r="AA75" s="48">
        <v>66.666666666666671</v>
      </c>
      <c r="AB75" s="48">
        <v>66.666666666666671</v>
      </c>
      <c r="AC75" s="48">
        <v>66.666666666666671</v>
      </c>
      <c r="AD75" s="48">
        <v>66.666666666666671</v>
      </c>
      <c r="AE75" s="48">
        <v>66.666666666666671</v>
      </c>
      <c r="AF75" s="48">
        <v>0</v>
      </c>
      <c r="AG75" s="48">
        <v>0</v>
      </c>
      <c r="AH75" s="48">
        <v>0</v>
      </c>
      <c r="AI75" s="48">
        <v>0</v>
      </c>
      <c r="AJ75" s="48">
        <v>0</v>
      </c>
      <c r="AK75" s="48">
        <v>0</v>
      </c>
      <c r="AL75" s="53">
        <f t="shared" si="1"/>
        <v>0</v>
      </c>
    </row>
    <row r="76" spans="1:806 1061:1830 2085:2854 3109:3878 4133:4902 5157:5926 6181:6950 7205:7974 8229:8998 9253:10022 10277:11046 11301:12070 12325:13094 13349:14118 14373:15142 15397:16166" ht="45" hidden="1" customHeight="1" x14ac:dyDescent="0.3">
      <c r="A76" s="41">
        <v>66</v>
      </c>
      <c r="B76" s="72" t="s">
        <v>67</v>
      </c>
      <c r="C76" s="72" t="s">
        <v>24</v>
      </c>
      <c r="D76" s="42" t="s">
        <v>68</v>
      </c>
      <c r="E76" s="42" t="s">
        <v>156</v>
      </c>
      <c r="F76" s="42" t="s">
        <v>157</v>
      </c>
      <c r="G76" s="42" t="s">
        <v>158</v>
      </c>
      <c r="H76" s="72" t="s">
        <v>72</v>
      </c>
      <c r="I76" s="72" t="s">
        <v>72</v>
      </c>
      <c r="J76" s="72" t="s">
        <v>73</v>
      </c>
      <c r="K76" s="72" t="s">
        <v>73</v>
      </c>
      <c r="L76" s="72" t="s">
        <v>74</v>
      </c>
      <c r="M76" s="72" t="s">
        <v>159</v>
      </c>
      <c r="N76" s="72" t="s">
        <v>166</v>
      </c>
      <c r="O76" s="74" t="s">
        <v>80</v>
      </c>
      <c r="P76" s="45" t="str">
        <f t="shared" si="9"/>
        <v>51</v>
      </c>
      <c r="Q76" s="45">
        <v>510306</v>
      </c>
      <c r="R76" s="75" t="s">
        <v>166</v>
      </c>
      <c r="S76" s="47">
        <v>1700</v>
      </c>
      <c r="T76" s="47">
        <v>1</v>
      </c>
      <c r="U76" s="46">
        <v>0</v>
      </c>
      <c r="V76" s="46">
        <v>0</v>
      </c>
      <c r="W76" s="76">
        <v>1000</v>
      </c>
      <c r="X76" s="49">
        <v>1</v>
      </c>
      <c r="Y76" s="73" t="s">
        <v>31</v>
      </c>
      <c r="Z76" s="48">
        <v>166.66666666666666</v>
      </c>
      <c r="AA76" s="48">
        <v>166.66666666666666</v>
      </c>
      <c r="AB76" s="48">
        <v>166.66666666666666</v>
      </c>
      <c r="AC76" s="48">
        <v>166.66666666666666</v>
      </c>
      <c r="AD76" s="48">
        <v>166.66666666666666</v>
      </c>
      <c r="AE76" s="48">
        <v>166.66666666666666</v>
      </c>
      <c r="AF76" s="48">
        <v>0</v>
      </c>
      <c r="AG76" s="48">
        <v>0</v>
      </c>
      <c r="AH76" s="48">
        <v>0</v>
      </c>
      <c r="AI76" s="48">
        <v>0</v>
      </c>
      <c r="AJ76" s="48">
        <v>0</v>
      </c>
      <c r="AK76" s="48">
        <v>0</v>
      </c>
      <c r="AL76" s="53">
        <f t="shared" si="1"/>
        <v>0</v>
      </c>
    </row>
    <row r="77" spans="1:806 1061:1830 2085:2854 3109:3878 4133:4902 5157:5926 6181:6950 7205:7974 8229:8998 9253:10022 10277:11046 11301:12070 12325:13094 13349:14118 14373:15142 15397:16166" ht="45" hidden="1" customHeight="1" x14ac:dyDescent="0.3">
      <c r="A77" s="41">
        <v>67</v>
      </c>
      <c r="B77" s="72" t="s">
        <v>67</v>
      </c>
      <c r="C77" s="72" t="s">
        <v>24</v>
      </c>
      <c r="D77" s="42" t="s">
        <v>68</v>
      </c>
      <c r="E77" s="42" t="s">
        <v>156</v>
      </c>
      <c r="F77" s="42" t="s">
        <v>157</v>
      </c>
      <c r="G77" s="42" t="s">
        <v>158</v>
      </c>
      <c r="H77" s="72" t="s">
        <v>72</v>
      </c>
      <c r="I77" s="72" t="s">
        <v>72</v>
      </c>
      <c r="J77" s="72" t="s">
        <v>73</v>
      </c>
      <c r="K77" s="72" t="s">
        <v>73</v>
      </c>
      <c r="L77" s="72" t="s">
        <v>74</v>
      </c>
      <c r="M77" s="72" t="s">
        <v>159</v>
      </c>
      <c r="N77" s="72" t="s">
        <v>167</v>
      </c>
      <c r="O77" s="74" t="s">
        <v>80</v>
      </c>
      <c r="P77" s="45" t="str">
        <f t="shared" si="9"/>
        <v>51</v>
      </c>
      <c r="Q77" s="45">
        <v>510509</v>
      </c>
      <c r="R77" s="75" t="s">
        <v>167</v>
      </c>
      <c r="S77" s="47">
        <v>1700</v>
      </c>
      <c r="T77" s="47">
        <v>1</v>
      </c>
      <c r="U77" s="46">
        <v>0</v>
      </c>
      <c r="V77" s="46">
        <v>0</v>
      </c>
      <c r="W77" s="76">
        <v>1000</v>
      </c>
      <c r="X77" s="49">
        <v>1</v>
      </c>
      <c r="Y77" s="73" t="s">
        <v>31</v>
      </c>
      <c r="Z77" s="48">
        <v>166.66666666666666</v>
      </c>
      <c r="AA77" s="48">
        <v>166.66666666666666</v>
      </c>
      <c r="AB77" s="48">
        <v>166.66666666666666</v>
      </c>
      <c r="AC77" s="48">
        <v>166.66666666666666</v>
      </c>
      <c r="AD77" s="48">
        <v>166.66666666666666</v>
      </c>
      <c r="AE77" s="48">
        <v>166.66666666666666</v>
      </c>
      <c r="AF77" s="48">
        <v>0</v>
      </c>
      <c r="AG77" s="48">
        <v>0</v>
      </c>
      <c r="AH77" s="48">
        <v>0</v>
      </c>
      <c r="AI77" s="48">
        <v>0</v>
      </c>
      <c r="AJ77" s="48">
        <v>0</v>
      </c>
      <c r="AK77" s="48">
        <v>0</v>
      </c>
      <c r="AL77" s="53">
        <f t="shared" ref="AL77:AL140" si="10">+SUM(Z77:AK77)-W77</f>
        <v>0</v>
      </c>
    </row>
    <row r="78" spans="1:806 1061:1830 2085:2854 3109:3878 4133:4902 5157:5926 6181:6950 7205:7974 8229:8998 9253:10022 10277:11046 11301:12070 12325:13094 13349:14118 14373:15142 15397:16166" ht="45" hidden="1" customHeight="1" x14ac:dyDescent="0.3">
      <c r="A78" s="41">
        <v>68</v>
      </c>
      <c r="B78" s="72" t="s">
        <v>67</v>
      </c>
      <c r="C78" s="72" t="s">
        <v>24</v>
      </c>
      <c r="D78" s="42" t="s">
        <v>68</v>
      </c>
      <c r="E78" s="42" t="s">
        <v>156</v>
      </c>
      <c r="F78" s="42" t="s">
        <v>157</v>
      </c>
      <c r="G78" s="42" t="s">
        <v>158</v>
      </c>
      <c r="H78" s="72" t="s">
        <v>72</v>
      </c>
      <c r="I78" s="72" t="s">
        <v>72</v>
      </c>
      <c r="J78" s="72" t="s">
        <v>73</v>
      </c>
      <c r="K78" s="72" t="s">
        <v>73</v>
      </c>
      <c r="L78" s="72" t="s">
        <v>74</v>
      </c>
      <c r="M78" s="72" t="s">
        <v>159</v>
      </c>
      <c r="N78" s="72" t="s">
        <v>168</v>
      </c>
      <c r="O78" s="74" t="s">
        <v>80</v>
      </c>
      <c r="P78" s="45" t="str">
        <f t="shared" si="9"/>
        <v>51</v>
      </c>
      <c r="Q78" s="45">
        <v>510510</v>
      </c>
      <c r="R78" s="75" t="s">
        <v>168</v>
      </c>
      <c r="S78" s="47">
        <v>1700</v>
      </c>
      <c r="T78" s="47">
        <v>1</v>
      </c>
      <c r="U78" s="46">
        <v>0</v>
      </c>
      <c r="V78" s="46">
        <v>0</v>
      </c>
      <c r="W78" s="77">
        <v>48276</v>
      </c>
      <c r="X78" s="49">
        <v>1</v>
      </c>
      <c r="Y78" s="73" t="s">
        <v>31</v>
      </c>
      <c r="Z78" s="78">
        <v>12069</v>
      </c>
      <c r="AA78" s="48">
        <v>12069</v>
      </c>
      <c r="AB78" s="48">
        <v>12069</v>
      </c>
      <c r="AC78" s="48">
        <v>12069</v>
      </c>
      <c r="AD78" s="48">
        <v>0</v>
      </c>
      <c r="AE78" s="48">
        <v>0</v>
      </c>
      <c r="AF78" s="48">
        <v>0</v>
      </c>
      <c r="AG78" s="48">
        <v>0</v>
      </c>
      <c r="AH78" s="48">
        <v>0</v>
      </c>
      <c r="AI78" s="48">
        <v>0</v>
      </c>
      <c r="AJ78" s="48">
        <v>0</v>
      </c>
      <c r="AK78" s="48">
        <v>0</v>
      </c>
      <c r="AL78" s="53">
        <f t="shared" si="10"/>
        <v>0</v>
      </c>
    </row>
    <row r="79" spans="1:806 1061:1830 2085:2854 3109:3878 4133:4902 5157:5926 6181:6950 7205:7974 8229:8998 9253:10022 10277:11046 11301:12070 12325:13094 13349:14118 14373:15142 15397:16166" ht="45" hidden="1" customHeight="1" x14ac:dyDescent="0.3">
      <c r="A79" s="41">
        <v>69</v>
      </c>
      <c r="B79" s="72" t="s">
        <v>67</v>
      </c>
      <c r="C79" s="72" t="s">
        <v>24</v>
      </c>
      <c r="D79" s="42" t="s">
        <v>68</v>
      </c>
      <c r="E79" s="42" t="s">
        <v>156</v>
      </c>
      <c r="F79" s="42" t="s">
        <v>157</v>
      </c>
      <c r="G79" s="42" t="s">
        <v>158</v>
      </c>
      <c r="H79" s="72" t="s">
        <v>72</v>
      </c>
      <c r="I79" s="72" t="s">
        <v>72</v>
      </c>
      <c r="J79" s="72" t="s">
        <v>73</v>
      </c>
      <c r="K79" s="72" t="s">
        <v>73</v>
      </c>
      <c r="L79" s="72" t="s">
        <v>74</v>
      </c>
      <c r="M79" s="72" t="s">
        <v>159</v>
      </c>
      <c r="N79" s="72" t="s">
        <v>169</v>
      </c>
      <c r="O79" s="74" t="s">
        <v>80</v>
      </c>
      <c r="P79" s="45" t="str">
        <f t="shared" si="9"/>
        <v>51</v>
      </c>
      <c r="Q79" s="45">
        <v>510512</v>
      </c>
      <c r="R79" s="75" t="s">
        <v>169</v>
      </c>
      <c r="S79" s="47">
        <v>1700</v>
      </c>
      <c r="T79" s="47">
        <v>1</v>
      </c>
      <c r="U79" s="46">
        <v>0</v>
      </c>
      <c r="V79" s="46">
        <v>0</v>
      </c>
      <c r="W79" s="77">
        <v>350</v>
      </c>
      <c r="X79" s="49">
        <v>1</v>
      </c>
      <c r="Y79" s="73" t="s">
        <v>31</v>
      </c>
      <c r="Z79" s="48">
        <v>58.333333333333336</v>
      </c>
      <c r="AA79" s="48">
        <v>58.333333333333336</v>
      </c>
      <c r="AB79" s="48">
        <v>58.333333333333336</v>
      </c>
      <c r="AC79" s="48">
        <v>58.333333333333336</v>
      </c>
      <c r="AD79" s="48">
        <v>58.333333333333336</v>
      </c>
      <c r="AE79" s="48">
        <v>58.333333333333336</v>
      </c>
      <c r="AF79" s="48">
        <v>0</v>
      </c>
      <c r="AG79" s="48">
        <v>0</v>
      </c>
      <c r="AH79" s="48">
        <v>0</v>
      </c>
      <c r="AI79" s="48">
        <v>0</v>
      </c>
      <c r="AJ79" s="48">
        <v>0</v>
      </c>
      <c r="AK79" s="48">
        <v>0</v>
      </c>
      <c r="AL79" s="53">
        <f t="shared" si="10"/>
        <v>0</v>
      </c>
    </row>
    <row r="80" spans="1:806 1061:1830 2085:2854 3109:3878 4133:4902 5157:5926 6181:6950 7205:7974 8229:8998 9253:10022 10277:11046 11301:12070 12325:13094 13349:14118 14373:15142 15397:16166" ht="45" hidden="1" customHeight="1" x14ac:dyDescent="0.3">
      <c r="A80" s="41">
        <v>70</v>
      </c>
      <c r="B80" s="72" t="s">
        <v>67</v>
      </c>
      <c r="C80" s="72" t="s">
        <v>24</v>
      </c>
      <c r="D80" s="42" t="s">
        <v>68</v>
      </c>
      <c r="E80" s="42" t="s">
        <v>156</v>
      </c>
      <c r="F80" s="42" t="s">
        <v>157</v>
      </c>
      <c r="G80" s="42" t="s">
        <v>158</v>
      </c>
      <c r="H80" s="72" t="s">
        <v>72</v>
      </c>
      <c r="I80" s="72" t="s">
        <v>72</v>
      </c>
      <c r="J80" s="72" t="s">
        <v>73</v>
      </c>
      <c r="K80" s="72" t="s">
        <v>73</v>
      </c>
      <c r="L80" s="72" t="s">
        <v>74</v>
      </c>
      <c r="M80" s="72" t="s">
        <v>159</v>
      </c>
      <c r="N80" s="72" t="s">
        <v>170</v>
      </c>
      <c r="O80" s="74" t="s">
        <v>80</v>
      </c>
      <c r="P80" s="45" t="str">
        <f t="shared" si="9"/>
        <v>51</v>
      </c>
      <c r="Q80" s="45">
        <v>510513</v>
      </c>
      <c r="R80" s="75" t="s">
        <v>170</v>
      </c>
      <c r="S80" s="47">
        <v>1700</v>
      </c>
      <c r="T80" s="47">
        <v>1</v>
      </c>
      <c r="U80" s="46">
        <v>0</v>
      </c>
      <c r="V80" s="46">
        <v>0</v>
      </c>
      <c r="W80" s="79">
        <v>350</v>
      </c>
      <c r="X80" s="49">
        <v>1</v>
      </c>
      <c r="Y80" s="73" t="s">
        <v>31</v>
      </c>
      <c r="Z80" s="48">
        <v>58.333333333333336</v>
      </c>
      <c r="AA80" s="48">
        <v>58.333333333333336</v>
      </c>
      <c r="AB80" s="48">
        <v>58.333333333333336</v>
      </c>
      <c r="AC80" s="48">
        <v>58.333333333333336</v>
      </c>
      <c r="AD80" s="48">
        <v>58.333333333333336</v>
      </c>
      <c r="AE80" s="48">
        <v>58.333333333333336</v>
      </c>
      <c r="AF80" s="48">
        <v>0</v>
      </c>
      <c r="AG80" s="48">
        <v>0</v>
      </c>
      <c r="AH80" s="48">
        <v>0</v>
      </c>
      <c r="AI80" s="48">
        <v>0</v>
      </c>
      <c r="AJ80" s="48">
        <v>0</v>
      </c>
      <c r="AK80" s="48">
        <v>0</v>
      </c>
      <c r="AL80" s="53">
        <f t="shared" si="10"/>
        <v>0</v>
      </c>
    </row>
    <row r="81" spans="1:38" ht="45" hidden="1" customHeight="1" x14ac:dyDescent="0.3">
      <c r="A81" s="41">
        <v>71</v>
      </c>
      <c r="B81" s="72" t="s">
        <v>67</v>
      </c>
      <c r="C81" s="72" t="s">
        <v>24</v>
      </c>
      <c r="D81" s="42" t="s">
        <v>68</v>
      </c>
      <c r="E81" s="42" t="s">
        <v>156</v>
      </c>
      <c r="F81" s="42" t="s">
        <v>157</v>
      </c>
      <c r="G81" s="42" t="s">
        <v>158</v>
      </c>
      <c r="H81" s="72" t="s">
        <v>72</v>
      </c>
      <c r="I81" s="72" t="s">
        <v>72</v>
      </c>
      <c r="J81" s="72" t="s">
        <v>73</v>
      </c>
      <c r="K81" s="72" t="s">
        <v>73</v>
      </c>
      <c r="L81" s="72" t="s">
        <v>74</v>
      </c>
      <c r="M81" s="72" t="s">
        <v>159</v>
      </c>
      <c r="N81" s="72" t="s">
        <v>171</v>
      </c>
      <c r="O81" s="74" t="s">
        <v>80</v>
      </c>
      <c r="P81" s="45" t="str">
        <f t="shared" si="9"/>
        <v>51</v>
      </c>
      <c r="Q81" s="45">
        <v>510601</v>
      </c>
      <c r="R81" s="75" t="s">
        <v>171</v>
      </c>
      <c r="S81" s="47">
        <v>1700</v>
      </c>
      <c r="T81" s="47">
        <v>1</v>
      </c>
      <c r="U81" s="46">
        <v>0</v>
      </c>
      <c r="V81" s="46">
        <v>0</v>
      </c>
      <c r="W81" s="77">
        <v>27625.08195</v>
      </c>
      <c r="X81" s="49">
        <v>1</v>
      </c>
      <c r="Y81" s="73" t="s">
        <v>31</v>
      </c>
      <c r="Z81" s="78">
        <v>4604.1803250000003</v>
      </c>
      <c r="AA81" s="48">
        <v>4604.1803250000003</v>
      </c>
      <c r="AB81" s="48">
        <v>4604.1803250000003</v>
      </c>
      <c r="AC81" s="48">
        <v>4604.1803250000003</v>
      </c>
      <c r="AD81" s="48">
        <v>4604.1803250000003</v>
      </c>
      <c r="AE81" s="48">
        <v>4604.1803250000003</v>
      </c>
      <c r="AF81" s="48">
        <v>0</v>
      </c>
      <c r="AG81" s="48">
        <v>0</v>
      </c>
      <c r="AH81" s="48">
        <v>0</v>
      </c>
      <c r="AI81" s="48">
        <v>0</v>
      </c>
      <c r="AJ81" s="48">
        <v>0</v>
      </c>
      <c r="AK81" s="48">
        <v>0</v>
      </c>
      <c r="AL81" s="53">
        <f t="shared" si="10"/>
        <v>0</v>
      </c>
    </row>
    <row r="82" spans="1:38" ht="45" hidden="1" customHeight="1" x14ac:dyDescent="0.3">
      <c r="A82" s="41">
        <v>72</v>
      </c>
      <c r="B82" s="72" t="s">
        <v>67</v>
      </c>
      <c r="C82" s="72" t="s">
        <v>24</v>
      </c>
      <c r="D82" s="42" t="s">
        <v>68</v>
      </c>
      <c r="E82" s="42" t="s">
        <v>156</v>
      </c>
      <c r="F82" s="42" t="s">
        <v>157</v>
      </c>
      <c r="G82" s="42" t="s">
        <v>158</v>
      </c>
      <c r="H82" s="72" t="s">
        <v>72</v>
      </c>
      <c r="I82" s="72" t="s">
        <v>72</v>
      </c>
      <c r="J82" s="72" t="s">
        <v>73</v>
      </c>
      <c r="K82" s="72" t="s">
        <v>73</v>
      </c>
      <c r="L82" s="72" t="s">
        <v>74</v>
      </c>
      <c r="M82" s="72" t="s">
        <v>159</v>
      </c>
      <c r="N82" s="72" t="s">
        <v>172</v>
      </c>
      <c r="O82" s="74" t="s">
        <v>80</v>
      </c>
      <c r="P82" s="45" t="str">
        <f t="shared" si="9"/>
        <v>51</v>
      </c>
      <c r="Q82" s="45">
        <v>510602</v>
      </c>
      <c r="R82" s="75" t="s">
        <v>172</v>
      </c>
      <c r="S82" s="47">
        <v>1700</v>
      </c>
      <c r="T82" s="47">
        <v>1</v>
      </c>
      <c r="U82" s="46">
        <v>0</v>
      </c>
      <c r="V82" s="46">
        <v>0</v>
      </c>
      <c r="W82" s="76">
        <v>23528.693090000001</v>
      </c>
      <c r="X82" s="49">
        <v>1</v>
      </c>
      <c r="Y82" s="73" t="s">
        <v>31</v>
      </c>
      <c r="Z82" s="48">
        <v>3921.4488483333334</v>
      </c>
      <c r="AA82" s="48">
        <v>3921.4488483333334</v>
      </c>
      <c r="AB82" s="48">
        <v>3921.4488483333334</v>
      </c>
      <c r="AC82" s="48">
        <v>3921.4488483333334</v>
      </c>
      <c r="AD82" s="48">
        <v>3921.4488483333334</v>
      </c>
      <c r="AE82" s="48">
        <v>3921.4488483333334</v>
      </c>
      <c r="AF82" s="48">
        <v>0</v>
      </c>
      <c r="AG82" s="48">
        <v>0</v>
      </c>
      <c r="AH82" s="48">
        <v>0</v>
      </c>
      <c r="AI82" s="48">
        <v>0</v>
      </c>
      <c r="AJ82" s="48">
        <v>0</v>
      </c>
      <c r="AK82" s="48">
        <v>0</v>
      </c>
      <c r="AL82" s="53">
        <f t="shared" si="10"/>
        <v>0</v>
      </c>
    </row>
    <row r="83" spans="1:38" ht="45" hidden="1" customHeight="1" x14ac:dyDescent="0.3">
      <c r="A83" s="41">
        <v>73</v>
      </c>
      <c r="B83" s="72" t="s">
        <v>67</v>
      </c>
      <c r="C83" s="72" t="s">
        <v>24</v>
      </c>
      <c r="D83" s="42" t="s">
        <v>68</v>
      </c>
      <c r="E83" s="42" t="s">
        <v>156</v>
      </c>
      <c r="F83" s="42" t="s">
        <v>157</v>
      </c>
      <c r="G83" s="42" t="s">
        <v>158</v>
      </c>
      <c r="H83" s="72" t="s">
        <v>72</v>
      </c>
      <c r="I83" s="72" t="s">
        <v>72</v>
      </c>
      <c r="J83" s="72" t="s">
        <v>73</v>
      </c>
      <c r="K83" s="72" t="s">
        <v>73</v>
      </c>
      <c r="L83" s="72" t="s">
        <v>74</v>
      </c>
      <c r="M83" s="72" t="s">
        <v>159</v>
      </c>
      <c r="N83" s="72" t="s">
        <v>173</v>
      </c>
      <c r="O83" s="74" t="s">
        <v>80</v>
      </c>
      <c r="P83" s="45" t="str">
        <f t="shared" si="9"/>
        <v>51</v>
      </c>
      <c r="Q83" s="45">
        <v>510602</v>
      </c>
      <c r="R83" s="75" t="s">
        <v>173</v>
      </c>
      <c r="S83" s="47">
        <v>1700</v>
      </c>
      <c r="T83" s="47">
        <v>1</v>
      </c>
      <c r="U83" s="46">
        <v>0</v>
      </c>
      <c r="V83" s="46">
        <v>0</v>
      </c>
      <c r="W83" s="76">
        <v>1006.29</v>
      </c>
      <c r="X83" s="49">
        <v>1</v>
      </c>
      <c r="Y83" s="73" t="s">
        <v>31</v>
      </c>
      <c r="Z83" s="48">
        <v>167.715</v>
      </c>
      <c r="AA83" s="48">
        <v>167.715</v>
      </c>
      <c r="AB83" s="48">
        <v>167.715</v>
      </c>
      <c r="AC83" s="48">
        <v>167.715</v>
      </c>
      <c r="AD83" s="48">
        <v>167.715</v>
      </c>
      <c r="AE83" s="48">
        <v>167.715</v>
      </c>
      <c r="AF83" s="48">
        <v>0</v>
      </c>
      <c r="AG83" s="48">
        <v>0</v>
      </c>
      <c r="AH83" s="48">
        <v>0</v>
      </c>
      <c r="AI83" s="48">
        <v>0</v>
      </c>
      <c r="AJ83" s="48">
        <v>0</v>
      </c>
      <c r="AK83" s="48">
        <v>0</v>
      </c>
      <c r="AL83" s="53">
        <f t="shared" si="10"/>
        <v>0</v>
      </c>
    </row>
    <row r="84" spans="1:38" ht="45" hidden="1" customHeight="1" x14ac:dyDescent="0.3">
      <c r="A84" s="41">
        <v>74</v>
      </c>
      <c r="B84" s="72" t="s">
        <v>67</v>
      </c>
      <c r="C84" s="72" t="s">
        <v>24</v>
      </c>
      <c r="D84" s="42" t="s">
        <v>68</v>
      </c>
      <c r="E84" s="42" t="s">
        <v>156</v>
      </c>
      <c r="F84" s="42" t="s">
        <v>157</v>
      </c>
      <c r="G84" s="42" t="s">
        <v>158</v>
      </c>
      <c r="H84" s="72" t="s">
        <v>88</v>
      </c>
      <c r="I84" s="72" t="s">
        <v>462</v>
      </c>
      <c r="J84" s="72" t="s">
        <v>73</v>
      </c>
      <c r="K84" s="72" t="s">
        <v>73</v>
      </c>
      <c r="L84" s="72" t="s">
        <v>74</v>
      </c>
      <c r="M84" s="72" t="s">
        <v>159</v>
      </c>
      <c r="N84" s="92" t="s">
        <v>162</v>
      </c>
      <c r="O84" s="74" t="s">
        <v>80</v>
      </c>
      <c r="P84" s="45" t="str">
        <f t="shared" si="9"/>
        <v>51</v>
      </c>
      <c r="Q84" s="45">
        <v>510108</v>
      </c>
      <c r="R84" s="75" t="s">
        <v>162</v>
      </c>
      <c r="S84" s="47">
        <v>1700</v>
      </c>
      <c r="T84" s="47">
        <v>1</v>
      </c>
      <c r="U84" s="46">
        <v>0</v>
      </c>
      <c r="V84" s="46">
        <v>0</v>
      </c>
      <c r="W84" s="76">
        <v>270468</v>
      </c>
      <c r="X84" s="49">
        <v>1</v>
      </c>
      <c r="Y84" s="73" t="s">
        <v>31</v>
      </c>
      <c r="Z84" s="48">
        <v>22539</v>
      </c>
      <c r="AA84" s="48">
        <v>22539</v>
      </c>
      <c r="AB84" s="48">
        <v>22539</v>
      </c>
      <c r="AC84" s="48">
        <v>22539</v>
      </c>
      <c r="AD84" s="48">
        <v>22539</v>
      </c>
      <c r="AE84" s="48">
        <v>22539</v>
      </c>
      <c r="AF84" s="48">
        <v>22539</v>
      </c>
      <c r="AG84" s="48">
        <v>22539</v>
      </c>
      <c r="AH84" s="48">
        <v>22539</v>
      </c>
      <c r="AI84" s="48">
        <v>22539</v>
      </c>
      <c r="AJ84" s="48">
        <v>22539</v>
      </c>
      <c r="AK84" s="48">
        <v>22539</v>
      </c>
      <c r="AL84" s="53">
        <f t="shared" si="10"/>
        <v>0</v>
      </c>
    </row>
    <row r="85" spans="1:38" ht="45" hidden="1" customHeight="1" x14ac:dyDescent="0.3">
      <c r="A85" s="41">
        <v>75</v>
      </c>
      <c r="B85" s="72" t="s">
        <v>67</v>
      </c>
      <c r="C85" s="72" t="s">
        <v>24</v>
      </c>
      <c r="D85" s="42" t="s">
        <v>68</v>
      </c>
      <c r="E85" s="42" t="s">
        <v>156</v>
      </c>
      <c r="F85" s="42" t="s">
        <v>157</v>
      </c>
      <c r="G85" s="42" t="s">
        <v>158</v>
      </c>
      <c r="H85" s="72" t="s">
        <v>88</v>
      </c>
      <c r="I85" s="72" t="s">
        <v>462</v>
      </c>
      <c r="J85" s="72" t="s">
        <v>73</v>
      </c>
      <c r="K85" s="72" t="s">
        <v>73</v>
      </c>
      <c r="L85" s="72" t="s">
        <v>74</v>
      </c>
      <c r="M85" s="72" t="s">
        <v>159</v>
      </c>
      <c r="N85" s="92" t="s">
        <v>163</v>
      </c>
      <c r="O85" s="74" t="s">
        <v>80</v>
      </c>
      <c r="P85" s="45" t="str">
        <f t="shared" si="9"/>
        <v>51</v>
      </c>
      <c r="Q85" s="45">
        <v>510203</v>
      </c>
      <c r="R85" s="75" t="s">
        <v>163</v>
      </c>
      <c r="S85" s="47">
        <v>1700</v>
      </c>
      <c r="T85" s="47">
        <v>1</v>
      </c>
      <c r="U85" s="46">
        <v>0</v>
      </c>
      <c r="V85" s="46">
        <v>0</v>
      </c>
      <c r="W85" s="76">
        <v>22539</v>
      </c>
      <c r="X85" s="49">
        <v>1</v>
      </c>
      <c r="Y85" s="73" t="s">
        <v>31</v>
      </c>
      <c r="Z85" s="48">
        <v>1878.25</v>
      </c>
      <c r="AA85" s="48">
        <v>1878.25</v>
      </c>
      <c r="AB85" s="48">
        <v>1878.25</v>
      </c>
      <c r="AC85" s="48">
        <v>1878.25</v>
      </c>
      <c r="AD85" s="48">
        <v>1878.25</v>
      </c>
      <c r="AE85" s="48">
        <v>1878.25</v>
      </c>
      <c r="AF85" s="48">
        <v>1878.25</v>
      </c>
      <c r="AG85" s="48">
        <v>1878.25</v>
      </c>
      <c r="AH85" s="48">
        <v>1878.25</v>
      </c>
      <c r="AI85" s="48">
        <v>1878.25</v>
      </c>
      <c r="AJ85" s="48">
        <v>1878.25</v>
      </c>
      <c r="AK85" s="48">
        <v>1878.25</v>
      </c>
      <c r="AL85" s="53">
        <f t="shared" si="10"/>
        <v>0</v>
      </c>
    </row>
    <row r="86" spans="1:38" ht="45" hidden="1" customHeight="1" x14ac:dyDescent="0.3">
      <c r="A86" s="41">
        <v>76</v>
      </c>
      <c r="B86" s="72" t="s">
        <v>67</v>
      </c>
      <c r="C86" s="72" t="s">
        <v>24</v>
      </c>
      <c r="D86" s="42" t="s">
        <v>68</v>
      </c>
      <c r="E86" s="42" t="s">
        <v>156</v>
      </c>
      <c r="F86" s="42" t="s">
        <v>157</v>
      </c>
      <c r="G86" s="42" t="s">
        <v>158</v>
      </c>
      <c r="H86" s="72" t="s">
        <v>88</v>
      </c>
      <c r="I86" s="72" t="s">
        <v>462</v>
      </c>
      <c r="J86" s="72" t="s">
        <v>73</v>
      </c>
      <c r="K86" s="72" t="s">
        <v>73</v>
      </c>
      <c r="L86" s="72" t="s">
        <v>74</v>
      </c>
      <c r="M86" s="72" t="s">
        <v>159</v>
      </c>
      <c r="N86" s="92" t="s">
        <v>164</v>
      </c>
      <c r="O86" s="74" t="s">
        <v>80</v>
      </c>
      <c r="P86" s="45" t="str">
        <f t="shared" si="9"/>
        <v>51</v>
      </c>
      <c r="Q86" s="45">
        <v>510204</v>
      </c>
      <c r="R86" s="75" t="s">
        <v>164</v>
      </c>
      <c r="S86" s="47">
        <v>1700</v>
      </c>
      <c r="T86" s="47">
        <v>1</v>
      </c>
      <c r="U86" s="46">
        <v>0</v>
      </c>
      <c r="V86" s="46">
        <v>0</v>
      </c>
      <c r="W86" s="76">
        <v>5302</v>
      </c>
      <c r="X86" s="49">
        <v>1</v>
      </c>
      <c r="Y86" s="73" t="s">
        <v>31</v>
      </c>
      <c r="Z86" s="48">
        <v>441.83333333333331</v>
      </c>
      <c r="AA86" s="48">
        <v>441.83333333333331</v>
      </c>
      <c r="AB86" s="48">
        <v>441.83333333333331</v>
      </c>
      <c r="AC86" s="48">
        <v>441.83333333333331</v>
      </c>
      <c r="AD86" s="48">
        <v>441.83333333333331</v>
      </c>
      <c r="AE86" s="48">
        <v>441.83333333333331</v>
      </c>
      <c r="AF86" s="48">
        <v>441.83333333333331</v>
      </c>
      <c r="AG86" s="48">
        <v>441.83333333333331</v>
      </c>
      <c r="AH86" s="48">
        <v>441.83333333333331</v>
      </c>
      <c r="AI86" s="48">
        <v>441.83333333333331</v>
      </c>
      <c r="AJ86" s="48">
        <v>441.83333333333331</v>
      </c>
      <c r="AK86" s="48">
        <v>441.83333333333331</v>
      </c>
      <c r="AL86" s="53">
        <f t="shared" si="10"/>
        <v>0</v>
      </c>
    </row>
    <row r="87" spans="1:38" ht="45" hidden="1" customHeight="1" x14ac:dyDescent="0.3">
      <c r="A87" s="41">
        <v>77</v>
      </c>
      <c r="B87" s="72" t="s">
        <v>67</v>
      </c>
      <c r="C87" s="72" t="s">
        <v>24</v>
      </c>
      <c r="D87" s="42" t="s">
        <v>68</v>
      </c>
      <c r="E87" s="42" t="s">
        <v>156</v>
      </c>
      <c r="F87" s="42" t="s">
        <v>157</v>
      </c>
      <c r="G87" s="42" t="s">
        <v>158</v>
      </c>
      <c r="H87" s="72" t="s">
        <v>88</v>
      </c>
      <c r="I87" s="72" t="s">
        <v>462</v>
      </c>
      <c r="J87" s="72" t="s">
        <v>73</v>
      </c>
      <c r="K87" s="72" t="s">
        <v>73</v>
      </c>
      <c r="L87" s="72" t="s">
        <v>74</v>
      </c>
      <c r="M87" s="72" t="s">
        <v>159</v>
      </c>
      <c r="N87" s="92" t="s">
        <v>171</v>
      </c>
      <c r="O87" s="74" t="s">
        <v>80</v>
      </c>
      <c r="P87" s="45" t="str">
        <f t="shared" si="9"/>
        <v>51</v>
      </c>
      <c r="Q87" s="45">
        <v>510601</v>
      </c>
      <c r="R87" s="75" t="s">
        <v>171</v>
      </c>
      <c r="S87" s="47">
        <v>1700</v>
      </c>
      <c r="T87" s="47">
        <v>1</v>
      </c>
      <c r="U87" s="46">
        <v>0</v>
      </c>
      <c r="V87" s="46">
        <v>0</v>
      </c>
      <c r="W87" s="76">
        <v>24747.821999999993</v>
      </c>
      <c r="X87" s="49">
        <v>1</v>
      </c>
      <c r="Y87" s="73" t="s">
        <v>31</v>
      </c>
      <c r="Z87" s="48">
        <v>2062.3184999999994</v>
      </c>
      <c r="AA87" s="48">
        <v>2062.3184999999994</v>
      </c>
      <c r="AB87" s="48">
        <v>2062.3184999999994</v>
      </c>
      <c r="AC87" s="48">
        <v>2062.3184999999994</v>
      </c>
      <c r="AD87" s="48">
        <v>2062.3184999999994</v>
      </c>
      <c r="AE87" s="48">
        <v>2062.3184999999994</v>
      </c>
      <c r="AF87" s="48">
        <v>2062.3184999999994</v>
      </c>
      <c r="AG87" s="48">
        <v>2062.3184999999994</v>
      </c>
      <c r="AH87" s="48">
        <v>2062.3184999999994</v>
      </c>
      <c r="AI87" s="48">
        <v>2062.3184999999994</v>
      </c>
      <c r="AJ87" s="48">
        <v>2062.3184999999994</v>
      </c>
      <c r="AK87" s="48">
        <v>2062.3184999999994</v>
      </c>
      <c r="AL87" s="53">
        <f t="shared" si="10"/>
        <v>0</v>
      </c>
    </row>
    <row r="88" spans="1:38" ht="45" hidden="1" customHeight="1" x14ac:dyDescent="0.3">
      <c r="A88" s="41">
        <v>78</v>
      </c>
      <c r="B88" s="72" t="s">
        <v>67</v>
      </c>
      <c r="C88" s="72" t="s">
        <v>24</v>
      </c>
      <c r="D88" s="42" t="s">
        <v>68</v>
      </c>
      <c r="E88" s="42" t="s">
        <v>156</v>
      </c>
      <c r="F88" s="42" t="s">
        <v>157</v>
      </c>
      <c r="G88" s="42" t="s">
        <v>158</v>
      </c>
      <c r="H88" s="72" t="s">
        <v>88</v>
      </c>
      <c r="I88" s="72" t="s">
        <v>462</v>
      </c>
      <c r="J88" s="72" t="s">
        <v>73</v>
      </c>
      <c r="K88" s="72" t="s">
        <v>73</v>
      </c>
      <c r="L88" s="72" t="s">
        <v>74</v>
      </c>
      <c r="M88" s="72" t="s">
        <v>159</v>
      </c>
      <c r="N88" s="92" t="s">
        <v>172</v>
      </c>
      <c r="O88" s="74" t="s">
        <v>80</v>
      </c>
      <c r="P88" s="45" t="str">
        <f t="shared" si="9"/>
        <v>51</v>
      </c>
      <c r="Q88" s="45">
        <v>510602</v>
      </c>
      <c r="R88" s="75" t="s">
        <v>172</v>
      </c>
      <c r="S88" s="47">
        <v>1700</v>
      </c>
      <c r="T88" s="47">
        <v>1</v>
      </c>
      <c r="U88" s="46">
        <v>0</v>
      </c>
      <c r="V88" s="46">
        <v>0</v>
      </c>
      <c r="W88" s="76">
        <v>22529.984399999998</v>
      </c>
      <c r="X88" s="49">
        <v>1</v>
      </c>
      <c r="Y88" s="73" t="s">
        <v>31</v>
      </c>
      <c r="Z88" s="48">
        <v>1877.4986999999999</v>
      </c>
      <c r="AA88" s="48">
        <v>1877.4986999999999</v>
      </c>
      <c r="AB88" s="48">
        <v>1877.4986999999999</v>
      </c>
      <c r="AC88" s="48">
        <v>1877.4986999999999</v>
      </c>
      <c r="AD88" s="48">
        <v>1877.4986999999999</v>
      </c>
      <c r="AE88" s="48">
        <v>1877.4986999999999</v>
      </c>
      <c r="AF88" s="48">
        <v>1877.4986999999999</v>
      </c>
      <c r="AG88" s="48">
        <v>1877.4986999999999</v>
      </c>
      <c r="AH88" s="48">
        <v>1877.4986999999999</v>
      </c>
      <c r="AI88" s="48">
        <v>1877.4986999999999</v>
      </c>
      <c r="AJ88" s="48">
        <v>1877.4986999999999</v>
      </c>
      <c r="AK88" s="48">
        <v>1877.4986999999999</v>
      </c>
      <c r="AL88" s="53">
        <f t="shared" si="10"/>
        <v>0</v>
      </c>
    </row>
    <row r="89" spans="1:38" ht="45" hidden="1" customHeight="1" x14ac:dyDescent="0.3">
      <c r="A89" s="41">
        <v>79</v>
      </c>
      <c r="B89" s="72" t="s">
        <v>67</v>
      </c>
      <c r="C89" s="72" t="s">
        <v>24</v>
      </c>
      <c r="D89" s="42" t="s">
        <v>68</v>
      </c>
      <c r="E89" s="42" t="s">
        <v>156</v>
      </c>
      <c r="F89" s="42" t="s">
        <v>157</v>
      </c>
      <c r="G89" s="42" t="s">
        <v>158</v>
      </c>
      <c r="H89" s="72" t="s">
        <v>88</v>
      </c>
      <c r="I89" s="72" t="s">
        <v>462</v>
      </c>
      <c r="J89" s="72" t="s">
        <v>73</v>
      </c>
      <c r="K89" s="72" t="s">
        <v>73</v>
      </c>
      <c r="L89" s="72" t="s">
        <v>74</v>
      </c>
      <c r="M89" s="72" t="s">
        <v>159</v>
      </c>
      <c r="N89" s="92" t="s">
        <v>162</v>
      </c>
      <c r="O89" s="74" t="s">
        <v>80</v>
      </c>
      <c r="P89" s="45" t="str">
        <f t="shared" si="9"/>
        <v>51</v>
      </c>
      <c r="Q89" s="45">
        <v>510108</v>
      </c>
      <c r="R89" s="75" t="s">
        <v>162</v>
      </c>
      <c r="S89" s="47">
        <v>1700</v>
      </c>
      <c r="T89" s="47">
        <v>1</v>
      </c>
      <c r="U89" s="46">
        <v>0</v>
      </c>
      <c r="V89" s="46">
        <v>0</v>
      </c>
      <c r="W89" s="76">
        <v>52164</v>
      </c>
      <c r="X89" s="49">
        <v>1</v>
      </c>
      <c r="Y89" s="73" t="s">
        <v>31</v>
      </c>
      <c r="Z89" s="48">
        <v>4347</v>
      </c>
      <c r="AA89" s="48">
        <v>4347</v>
      </c>
      <c r="AB89" s="48">
        <v>4347</v>
      </c>
      <c r="AC89" s="48">
        <v>4347</v>
      </c>
      <c r="AD89" s="48">
        <v>4347</v>
      </c>
      <c r="AE89" s="48">
        <v>4347</v>
      </c>
      <c r="AF89" s="48">
        <v>4347</v>
      </c>
      <c r="AG89" s="48">
        <v>4347</v>
      </c>
      <c r="AH89" s="48">
        <v>4347</v>
      </c>
      <c r="AI89" s="48">
        <v>4347</v>
      </c>
      <c r="AJ89" s="48">
        <v>4347</v>
      </c>
      <c r="AK89" s="48">
        <v>4347</v>
      </c>
      <c r="AL89" s="53">
        <f t="shared" si="10"/>
        <v>0</v>
      </c>
    </row>
    <row r="90" spans="1:38" ht="45" hidden="1" customHeight="1" x14ac:dyDescent="0.3">
      <c r="A90" s="41">
        <v>80</v>
      </c>
      <c r="B90" s="72" t="s">
        <v>67</v>
      </c>
      <c r="C90" s="72" t="s">
        <v>24</v>
      </c>
      <c r="D90" s="42" t="s">
        <v>68</v>
      </c>
      <c r="E90" s="42" t="s">
        <v>156</v>
      </c>
      <c r="F90" s="42" t="s">
        <v>157</v>
      </c>
      <c r="G90" s="42" t="s">
        <v>158</v>
      </c>
      <c r="H90" s="72" t="s">
        <v>140</v>
      </c>
      <c r="I90" s="72" t="s">
        <v>478</v>
      </c>
      <c r="J90" s="72" t="s">
        <v>73</v>
      </c>
      <c r="K90" s="72" t="s">
        <v>73</v>
      </c>
      <c r="L90" s="72" t="s">
        <v>74</v>
      </c>
      <c r="M90" s="72" t="s">
        <v>159</v>
      </c>
      <c r="N90" s="92" t="s">
        <v>163</v>
      </c>
      <c r="O90" s="74" t="s">
        <v>80</v>
      </c>
      <c r="P90" s="45" t="str">
        <f t="shared" si="9"/>
        <v>51</v>
      </c>
      <c r="Q90" s="45">
        <v>510203</v>
      </c>
      <c r="R90" s="75" t="s">
        <v>163</v>
      </c>
      <c r="S90" s="47">
        <v>1700</v>
      </c>
      <c r="T90" s="47">
        <v>1</v>
      </c>
      <c r="U90" s="46">
        <v>0</v>
      </c>
      <c r="V90" s="46">
        <v>0</v>
      </c>
      <c r="W90" s="76">
        <v>4347</v>
      </c>
      <c r="X90" s="49">
        <v>1</v>
      </c>
      <c r="Y90" s="73" t="s">
        <v>31</v>
      </c>
      <c r="Z90" s="48">
        <v>362.25</v>
      </c>
      <c r="AA90" s="48">
        <v>362.25</v>
      </c>
      <c r="AB90" s="48">
        <v>362.25</v>
      </c>
      <c r="AC90" s="48">
        <v>362.25</v>
      </c>
      <c r="AD90" s="48">
        <v>362.25</v>
      </c>
      <c r="AE90" s="48">
        <v>362.25</v>
      </c>
      <c r="AF90" s="48">
        <v>362.25</v>
      </c>
      <c r="AG90" s="48">
        <v>362.25</v>
      </c>
      <c r="AH90" s="48">
        <v>362.25</v>
      </c>
      <c r="AI90" s="48">
        <v>362.25</v>
      </c>
      <c r="AJ90" s="48">
        <v>362.25</v>
      </c>
      <c r="AK90" s="48">
        <v>362.25</v>
      </c>
      <c r="AL90" s="53">
        <f t="shared" si="10"/>
        <v>0</v>
      </c>
    </row>
    <row r="91" spans="1:38" ht="45" hidden="1" customHeight="1" x14ac:dyDescent="0.3">
      <c r="A91" s="41">
        <v>81</v>
      </c>
      <c r="B91" s="72" t="s">
        <v>67</v>
      </c>
      <c r="C91" s="72" t="s">
        <v>24</v>
      </c>
      <c r="D91" s="42" t="s">
        <v>68</v>
      </c>
      <c r="E91" s="42" t="s">
        <v>156</v>
      </c>
      <c r="F91" s="42" t="s">
        <v>157</v>
      </c>
      <c r="G91" s="42" t="s">
        <v>158</v>
      </c>
      <c r="H91" s="72" t="s">
        <v>140</v>
      </c>
      <c r="I91" s="72" t="s">
        <v>478</v>
      </c>
      <c r="J91" s="72" t="s">
        <v>73</v>
      </c>
      <c r="K91" s="72" t="s">
        <v>73</v>
      </c>
      <c r="L91" s="72" t="s">
        <v>74</v>
      </c>
      <c r="M91" s="72" t="s">
        <v>159</v>
      </c>
      <c r="N91" s="92" t="s">
        <v>164</v>
      </c>
      <c r="O91" s="74" t="s">
        <v>80</v>
      </c>
      <c r="P91" s="45" t="str">
        <f t="shared" si="9"/>
        <v>51</v>
      </c>
      <c r="Q91" s="45">
        <v>510204</v>
      </c>
      <c r="R91" s="75" t="s">
        <v>164</v>
      </c>
      <c r="S91" s="47">
        <v>1700</v>
      </c>
      <c r="T91" s="47">
        <v>1</v>
      </c>
      <c r="U91" s="46">
        <v>0</v>
      </c>
      <c r="V91" s="46">
        <v>0</v>
      </c>
      <c r="W91" s="76">
        <v>482</v>
      </c>
      <c r="X91" s="49">
        <v>1</v>
      </c>
      <c r="Y91" s="73" t="s">
        <v>31</v>
      </c>
      <c r="Z91" s="48">
        <v>40.166666666666664</v>
      </c>
      <c r="AA91" s="48">
        <v>40.166666666666664</v>
      </c>
      <c r="AB91" s="48">
        <v>40.166666666666664</v>
      </c>
      <c r="AC91" s="48">
        <v>40.166666666666664</v>
      </c>
      <c r="AD91" s="48">
        <v>40.166666666666664</v>
      </c>
      <c r="AE91" s="48">
        <v>40.166666666666664</v>
      </c>
      <c r="AF91" s="48">
        <v>40.166666666666664</v>
      </c>
      <c r="AG91" s="48">
        <v>40.166666666666664</v>
      </c>
      <c r="AH91" s="48">
        <v>40.166666666666664</v>
      </c>
      <c r="AI91" s="48">
        <v>40.166666666666664</v>
      </c>
      <c r="AJ91" s="48">
        <v>40.166666666666664</v>
      </c>
      <c r="AK91" s="48">
        <v>40.166666666666664</v>
      </c>
      <c r="AL91" s="53">
        <f t="shared" si="10"/>
        <v>0</v>
      </c>
    </row>
    <row r="92" spans="1:38" ht="45" hidden="1" customHeight="1" x14ac:dyDescent="0.3">
      <c r="A92" s="41">
        <v>82</v>
      </c>
      <c r="B92" s="72" t="s">
        <v>67</v>
      </c>
      <c r="C92" s="72" t="s">
        <v>24</v>
      </c>
      <c r="D92" s="42" t="s">
        <v>68</v>
      </c>
      <c r="E92" s="42" t="s">
        <v>156</v>
      </c>
      <c r="F92" s="42" t="s">
        <v>157</v>
      </c>
      <c r="G92" s="42" t="s">
        <v>158</v>
      </c>
      <c r="H92" s="72" t="s">
        <v>140</v>
      </c>
      <c r="I92" s="72" t="s">
        <v>478</v>
      </c>
      <c r="J92" s="72" t="s">
        <v>73</v>
      </c>
      <c r="K92" s="72" t="s">
        <v>73</v>
      </c>
      <c r="L92" s="72" t="s">
        <v>74</v>
      </c>
      <c r="M92" s="72" t="s">
        <v>159</v>
      </c>
      <c r="N92" s="92" t="s">
        <v>171</v>
      </c>
      <c r="O92" s="74" t="s">
        <v>80</v>
      </c>
      <c r="P92" s="45" t="str">
        <f t="shared" si="9"/>
        <v>51</v>
      </c>
      <c r="Q92" s="45">
        <v>510601</v>
      </c>
      <c r="R92" s="75" t="s">
        <v>171</v>
      </c>
      <c r="S92" s="47">
        <v>1700</v>
      </c>
      <c r="T92" s="47">
        <v>1</v>
      </c>
      <c r="U92" s="46">
        <v>0</v>
      </c>
      <c r="V92" s="46">
        <v>0</v>
      </c>
      <c r="W92" s="76">
        <v>4773.0060000000003</v>
      </c>
      <c r="X92" s="49">
        <v>1</v>
      </c>
      <c r="Y92" s="73" t="s">
        <v>31</v>
      </c>
      <c r="Z92" s="48">
        <v>397.75050000000005</v>
      </c>
      <c r="AA92" s="48">
        <v>397.75050000000005</v>
      </c>
      <c r="AB92" s="48">
        <v>397.75050000000005</v>
      </c>
      <c r="AC92" s="48">
        <v>397.75050000000005</v>
      </c>
      <c r="AD92" s="48">
        <v>397.75050000000005</v>
      </c>
      <c r="AE92" s="48">
        <v>397.75050000000005</v>
      </c>
      <c r="AF92" s="48">
        <v>397.75050000000005</v>
      </c>
      <c r="AG92" s="48">
        <v>397.75050000000005</v>
      </c>
      <c r="AH92" s="48">
        <v>397.75050000000005</v>
      </c>
      <c r="AI92" s="48">
        <v>397.75050000000005</v>
      </c>
      <c r="AJ92" s="48">
        <v>397.75050000000005</v>
      </c>
      <c r="AK92" s="48">
        <v>397.75050000000005</v>
      </c>
      <c r="AL92" s="53">
        <f t="shared" si="10"/>
        <v>0</v>
      </c>
    </row>
    <row r="93" spans="1:38" ht="45" hidden="1" customHeight="1" x14ac:dyDescent="0.3">
      <c r="A93" s="41">
        <v>83</v>
      </c>
      <c r="B93" s="72" t="s">
        <v>67</v>
      </c>
      <c r="C93" s="72" t="s">
        <v>24</v>
      </c>
      <c r="D93" s="42" t="s">
        <v>68</v>
      </c>
      <c r="E93" s="42" t="s">
        <v>156</v>
      </c>
      <c r="F93" s="42" t="s">
        <v>157</v>
      </c>
      <c r="G93" s="42" t="s">
        <v>158</v>
      </c>
      <c r="H93" s="72" t="s">
        <v>140</v>
      </c>
      <c r="I93" s="72" t="s">
        <v>478</v>
      </c>
      <c r="J93" s="72" t="s">
        <v>73</v>
      </c>
      <c r="K93" s="72" t="s">
        <v>73</v>
      </c>
      <c r="L93" s="72" t="s">
        <v>74</v>
      </c>
      <c r="M93" s="72" t="s">
        <v>159</v>
      </c>
      <c r="N93" s="92" t="s">
        <v>172</v>
      </c>
      <c r="O93" s="74" t="s">
        <v>80</v>
      </c>
      <c r="P93" s="45" t="str">
        <f>LEFT(Q93,2)</f>
        <v>51</v>
      </c>
      <c r="Q93" s="45">
        <v>510602</v>
      </c>
      <c r="R93" s="75" t="s">
        <v>172</v>
      </c>
      <c r="S93" s="47">
        <v>1700</v>
      </c>
      <c r="T93" s="47">
        <v>1</v>
      </c>
      <c r="U93" s="46">
        <v>0</v>
      </c>
      <c r="V93" s="46">
        <v>0</v>
      </c>
      <c r="W93" s="79">
        <v>4345.2611999999999</v>
      </c>
      <c r="X93" s="80">
        <v>1</v>
      </c>
      <c r="Y93" s="73" t="s">
        <v>31</v>
      </c>
      <c r="Z93" s="48">
        <v>362.10509999999999</v>
      </c>
      <c r="AA93" s="48">
        <v>362.10509999999999</v>
      </c>
      <c r="AB93" s="48">
        <v>362.10509999999999</v>
      </c>
      <c r="AC93" s="48">
        <v>362.10509999999999</v>
      </c>
      <c r="AD93" s="48">
        <v>362.10509999999999</v>
      </c>
      <c r="AE93" s="48">
        <v>362.10509999999999</v>
      </c>
      <c r="AF93" s="48">
        <v>362.10509999999999</v>
      </c>
      <c r="AG93" s="48">
        <v>362.10509999999999</v>
      </c>
      <c r="AH93" s="48">
        <v>362.10509999999999</v>
      </c>
      <c r="AI93" s="48">
        <v>362.10509999999999</v>
      </c>
      <c r="AJ93" s="48">
        <v>362.10509999999999</v>
      </c>
      <c r="AK93" s="48">
        <v>362.10509999999999</v>
      </c>
      <c r="AL93" s="53">
        <f t="shared" si="10"/>
        <v>0</v>
      </c>
    </row>
    <row r="94" spans="1:38" ht="45" hidden="1" customHeight="1" x14ac:dyDescent="0.3">
      <c r="A94" s="41">
        <v>84</v>
      </c>
      <c r="B94" s="72" t="s">
        <v>67</v>
      </c>
      <c r="C94" s="72" t="s">
        <v>24</v>
      </c>
      <c r="D94" s="42" t="s">
        <v>68</v>
      </c>
      <c r="E94" s="42" t="s">
        <v>156</v>
      </c>
      <c r="F94" s="42" t="s">
        <v>157</v>
      </c>
      <c r="G94" s="42" t="s">
        <v>158</v>
      </c>
      <c r="H94" s="72" t="s">
        <v>72</v>
      </c>
      <c r="I94" s="72" t="s">
        <v>72</v>
      </c>
      <c r="J94" s="72" t="s">
        <v>73</v>
      </c>
      <c r="K94" s="72" t="s">
        <v>73</v>
      </c>
      <c r="L94" s="72" t="s">
        <v>74</v>
      </c>
      <c r="M94" s="72" t="s">
        <v>159</v>
      </c>
      <c r="N94" s="72" t="s">
        <v>168</v>
      </c>
      <c r="O94" s="74" t="s">
        <v>80</v>
      </c>
      <c r="P94" s="45" t="str">
        <f>LEFT(Q94,2)</f>
        <v>51</v>
      </c>
      <c r="Q94" s="45">
        <v>510510</v>
      </c>
      <c r="R94" s="75" t="s">
        <v>168</v>
      </c>
      <c r="S94" s="47">
        <v>1700</v>
      </c>
      <c r="T94" s="47">
        <v>3</v>
      </c>
      <c r="U94" s="46">
        <v>0</v>
      </c>
      <c r="V94" s="46">
        <v>0</v>
      </c>
      <c r="W94" s="76">
        <v>331256</v>
      </c>
      <c r="X94" s="49">
        <v>1</v>
      </c>
      <c r="Y94" s="73" t="s">
        <v>31</v>
      </c>
      <c r="Z94" s="48">
        <v>66251.199999999997</v>
      </c>
      <c r="AA94" s="48">
        <v>66251.199999999997</v>
      </c>
      <c r="AB94" s="48">
        <v>66251.199999999997</v>
      </c>
      <c r="AC94" s="48">
        <v>66251.199999999997</v>
      </c>
      <c r="AD94" s="48">
        <v>66251.199999999997</v>
      </c>
      <c r="AE94" s="48">
        <v>0</v>
      </c>
      <c r="AF94" s="48">
        <v>0</v>
      </c>
      <c r="AG94" s="48">
        <v>0</v>
      </c>
      <c r="AH94" s="48">
        <v>0</v>
      </c>
      <c r="AI94" s="48">
        <v>0</v>
      </c>
      <c r="AJ94" s="48">
        <v>0</v>
      </c>
      <c r="AK94" s="48">
        <v>0</v>
      </c>
      <c r="AL94" s="53">
        <f t="shared" si="10"/>
        <v>0</v>
      </c>
    </row>
    <row r="95" spans="1:38" ht="45" hidden="1" customHeight="1" x14ac:dyDescent="0.3">
      <c r="A95" s="41">
        <v>85</v>
      </c>
      <c r="B95" s="72" t="s">
        <v>67</v>
      </c>
      <c r="C95" s="72" t="s">
        <v>24</v>
      </c>
      <c r="D95" s="42" t="s">
        <v>68</v>
      </c>
      <c r="E95" s="42" t="s">
        <v>156</v>
      </c>
      <c r="F95" s="42" t="s">
        <v>157</v>
      </c>
      <c r="G95" s="42" t="s">
        <v>158</v>
      </c>
      <c r="H95" s="72" t="s">
        <v>72</v>
      </c>
      <c r="I95" s="72" t="s">
        <v>72</v>
      </c>
      <c r="J95" s="72" t="s">
        <v>73</v>
      </c>
      <c r="K95" s="72" t="s">
        <v>73</v>
      </c>
      <c r="L95" s="72" t="s">
        <v>74</v>
      </c>
      <c r="M95" s="72" t="s">
        <v>159</v>
      </c>
      <c r="N95" s="72" t="s">
        <v>163</v>
      </c>
      <c r="O95" s="74" t="s">
        <v>80</v>
      </c>
      <c r="P95" s="45" t="str">
        <f>LEFT(Q94,2)</f>
        <v>51</v>
      </c>
      <c r="Q95" s="45">
        <v>510203</v>
      </c>
      <c r="R95" s="75" t="s">
        <v>163</v>
      </c>
      <c r="S95" s="47">
        <v>1700</v>
      </c>
      <c r="T95" s="47">
        <v>3</v>
      </c>
      <c r="U95" s="46">
        <v>0</v>
      </c>
      <c r="V95" s="46">
        <v>0</v>
      </c>
      <c r="W95" s="76">
        <v>51776.75</v>
      </c>
      <c r="X95" s="49">
        <v>1</v>
      </c>
      <c r="Y95" s="73" t="s">
        <v>31</v>
      </c>
      <c r="Z95" s="48">
        <v>10355.35</v>
      </c>
      <c r="AA95" s="48">
        <v>10355.35</v>
      </c>
      <c r="AB95" s="48">
        <v>10355.35</v>
      </c>
      <c r="AC95" s="48">
        <v>10355.35</v>
      </c>
      <c r="AD95" s="48">
        <v>10355.35</v>
      </c>
      <c r="AE95" s="48">
        <v>0</v>
      </c>
      <c r="AF95" s="48">
        <v>0</v>
      </c>
      <c r="AG95" s="48">
        <v>0</v>
      </c>
      <c r="AH95" s="48">
        <v>0</v>
      </c>
      <c r="AI95" s="48">
        <v>0</v>
      </c>
      <c r="AJ95" s="48">
        <v>0</v>
      </c>
      <c r="AK95" s="48">
        <v>0</v>
      </c>
      <c r="AL95" s="53">
        <f t="shared" si="10"/>
        <v>0</v>
      </c>
    </row>
    <row r="96" spans="1:38" ht="45" hidden="1" customHeight="1" x14ac:dyDescent="0.3">
      <c r="A96" s="41">
        <v>86</v>
      </c>
      <c r="B96" s="72" t="s">
        <v>67</v>
      </c>
      <c r="C96" s="72" t="s">
        <v>24</v>
      </c>
      <c r="D96" s="42" t="s">
        <v>68</v>
      </c>
      <c r="E96" s="42" t="s">
        <v>156</v>
      </c>
      <c r="F96" s="42" t="s">
        <v>157</v>
      </c>
      <c r="G96" s="42" t="s">
        <v>158</v>
      </c>
      <c r="H96" s="72" t="s">
        <v>72</v>
      </c>
      <c r="I96" s="72" t="s">
        <v>72</v>
      </c>
      <c r="J96" s="72" t="s">
        <v>73</v>
      </c>
      <c r="K96" s="72" t="s">
        <v>73</v>
      </c>
      <c r="L96" s="72" t="s">
        <v>74</v>
      </c>
      <c r="M96" s="72" t="s">
        <v>159</v>
      </c>
      <c r="N96" s="72" t="s">
        <v>164</v>
      </c>
      <c r="O96" s="74" t="s">
        <v>80</v>
      </c>
      <c r="P96" s="45" t="str">
        <f>LEFT(Q95,2)</f>
        <v>51</v>
      </c>
      <c r="Q96" s="45">
        <v>510204</v>
      </c>
      <c r="R96" s="75" t="s">
        <v>164</v>
      </c>
      <c r="S96" s="47">
        <v>1700</v>
      </c>
      <c r="T96" s="47">
        <v>3</v>
      </c>
      <c r="U96" s="46">
        <v>0</v>
      </c>
      <c r="V96" s="46">
        <v>0</v>
      </c>
      <c r="W96" s="76">
        <v>17994.666666666664</v>
      </c>
      <c r="X96" s="49">
        <v>1</v>
      </c>
      <c r="Y96" s="73" t="s">
        <v>31</v>
      </c>
      <c r="Z96" s="48">
        <v>3598.9333333333329</v>
      </c>
      <c r="AA96" s="48">
        <v>3598.9333333333329</v>
      </c>
      <c r="AB96" s="48">
        <v>3598.9333333333329</v>
      </c>
      <c r="AC96" s="48">
        <v>3598.9333333333329</v>
      </c>
      <c r="AD96" s="48">
        <v>3598.9333333333329</v>
      </c>
      <c r="AE96" s="48">
        <v>0</v>
      </c>
      <c r="AF96" s="48">
        <v>0</v>
      </c>
      <c r="AG96" s="48">
        <v>0</v>
      </c>
      <c r="AH96" s="48">
        <v>0</v>
      </c>
      <c r="AI96" s="48">
        <v>0</v>
      </c>
      <c r="AJ96" s="48">
        <v>0</v>
      </c>
      <c r="AK96" s="48">
        <v>0</v>
      </c>
      <c r="AL96" s="53">
        <f t="shared" si="10"/>
        <v>0</v>
      </c>
    </row>
    <row r="97" spans="1:38" ht="45" hidden="1" customHeight="1" x14ac:dyDescent="0.3">
      <c r="A97" s="41">
        <v>87</v>
      </c>
      <c r="B97" s="72" t="s">
        <v>67</v>
      </c>
      <c r="C97" s="72" t="s">
        <v>24</v>
      </c>
      <c r="D97" s="42" t="s">
        <v>68</v>
      </c>
      <c r="E97" s="42" t="s">
        <v>156</v>
      </c>
      <c r="F97" s="42" t="s">
        <v>157</v>
      </c>
      <c r="G97" s="42" t="s">
        <v>158</v>
      </c>
      <c r="H97" s="72" t="s">
        <v>72</v>
      </c>
      <c r="I97" s="72" t="s">
        <v>72</v>
      </c>
      <c r="J97" s="72" t="s">
        <v>73</v>
      </c>
      <c r="K97" s="72" t="s">
        <v>73</v>
      </c>
      <c r="L97" s="72" t="s">
        <v>74</v>
      </c>
      <c r="M97" s="72" t="s">
        <v>159</v>
      </c>
      <c r="N97" s="72" t="s">
        <v>171</v>
      </c>
      <c r="O97" s="74" t="s">
        <v>80</v>
      </c>
      <c r="P97" s="45" t="str">
        <f t="shared" ref="P97:P144" si="11">LEFT(Q97,2)</f>
        <v>51</v>
      </c>
      <c r="Q97" s="45">
        <v>510601</v>
      </c>
      <c r="R97" s="75" t="s">
        <v>171</v>
      </c>
      <c r="S97" s="47">
        <v>1700</v>
      </c>
      <c r="T97" s="47">
        <v>3</v>
      </c>
      <c r="U97" s="46">
        <v>0</v>
      </c>
      <c r="V97" s="46">
        <v>0</v>
      </c>
      <c r="W97" s="76">
        <v>31966.204000000002</v>
      </c>
      <c r="X97" s="49">
        <v>1</v>
      </c>
      <c r="Y97" s="73" t="s">
        <v>31</v>
      </c>
      <c r="Z97" s="48">
        <v>6393.2408000000005</v>
      </c>
      <c r="AA97" s="48">
        <v>6393.2408000000005</v>
      </c>
      <c r="AB97" s="48">
        <v>6393.2408000000005</v>
      </c>
      <c r="AC97" s="48">
        <v>6393.2408000000005</v>
      </c>
      <c r="AD97" s="48">
        <v>6393.2408000000005</v>
      </c>
      <c r="AE97" s="48">
        <v>0</v>
      </c>
      <c r="AF97" s="48">
        <v>0</v>
      </c>
      <c r="AG97" s="48">
        <v>0</v>
      </c>
      <c r="AH97" s="48">
        <v>0</v>
      </c>
      <c r="AI97" s="48">
        <v>0</v>
      </c>
      <c r="AJ97" s="48">
        <v>0</v>
      </c>
      <c r="AK97" s="48">
        <v>0</v>
      </c>
      <c r="AL97" s="53">
        <f t="shared" si="10"/>
        <v>0</v>
      </c>
    </row>
    <row r="98" spans="1:38" ht="45" hidden="1" customHeight="1" x14ac:dyDescent="0.3">
      <c r="A98" s="41">
        <v>88</v>
      </c>
      <c r="B98" s="72" t="s">
        <v>67</v>
      </c>
      <c r="C98" s="72" t="s">
        <v>24</v>
      </c>
      <c r="D98" s="42" t="s">
        <v>68</v>
      </c>
      <c r="E98" s="42" t="s">
        <v>156</v>
      </c>
      <c r="F98" s="42" t="s">
        <v>157</v>
      </c>
      <c r="G98" s="42" t="s">
        <v>158</v>
      </c>
      <c r="H98" s="72" t="s">
        <v>72</v>
      </c>
      <c r="I98" s="72" t="s">
        <v>72</v>
      </c>
      <c r="J98" s="72" t="s">
        <v>73</v>
      </c>
      <c r="K98" s="72" t="s">
        <v>73</v>
      </c>
      <c r="L98" s="72" t="s">
        <v>74</v>
      </c>
      <c r="M98" s="72" t="s">
        <v>159</v>
      </c>
      <c r="N98" s="72" t="s">
        <v>172</v>
      </c>
      <c r="O98" s="74" t="s">
        <v>80</v>
      </c>
      <c r="P98" s="45" t="str">
        <f t="shared" si="11"/>
        <v>51</v>
      </c>
      <c r="Q98" s="45">
        <v>510602</v>
      </c>
      <c r="R98" s="75" t="s">
        <v>172</v>
      </c>
      <c r="S98" s="47">
        <v>1700</v>
      </c>
      <c r="T98" s="47">
        <v>3</v>
      </c>
      <c r="U98" s="46">
        <v>0</v>
      </c>
      <c r="V98" s="46">
        <v>0</v>
      </c>
      <c r="W98" s="76">
        <v>27593.624800000005</v>
      </c>
      <c r="X98" s="49">
        <v>1</v>
      </c>
      <c r="Y98" s="73" t="s">
        <v>31</v>
      </c>
      <c r="Z98" s="48">
        <v>5518.7249600000014</v>
      </c>
      <c r="AA98" s="48">
        <v>5518.7249600000014</v>
      </c>
      <c r="AB98" s="48">
        <v>5518.7249600000014</v>
      </c>
      <c r="AC98" s="48">
        <v>5518.7249600000014</v>
      </c>
      <c r="AD98" s="48">
        <v>5518.7249600000014</v>
      </c>
      <c r="AE98" s="48">
        <v>0</v>
      </c>
      <c r="AF98" s="48">
        <v>0</v>
      </c>
      <c r="AG98" s="48">
        <v>0</v>
      </c>
      <c r="AH98" s="48">
        <v>0</v>
      </c>
      <c r="AI98" s="48">
        <v>0</v>
      </c>
      <c r="AJ98" s="48">
        <v>0</v>
      </c>
      <c r="AK98" s="48">
        <v>0</v>
      </c>
      <c r="AL98" s="53">
        <f t="shared" si="10"/>
        <v>0</v>
      </c>
    </row>
    <row r="99" spans="1:38" ht="45" hidden="1" customHeight="1" x14ac:dyDescent="0.3">
      <c r="A99" s="41">
        <v>89</v>
      </c>
      <c r="B99" s="72" t="s">
        <v>67</v>
      </c>
      <c r="C99" s="72" t="s">
        <v>24</v>
      </c>
      <c r="D99" s="42" t="s">
        <v>68</v>
      </c>
      <c r="E99" s="42" t="s">
        <v>156</v>
      </c>
      <c r="F99" s="42" t="s">
        <v>157</v>
      </c>
      <c r="G99" s="42" t="s">
        <v>158</v>
      </c>
      <c r="H99" s="72" t="s">
        <v>88</v>
      </c>
      <c r="I99" s="72" t="s">
        <v>462</v>
      </c>
      <c r="J99" s="72" t="s">
        <v>73</v>
      </c>
      <c r="K99" s="72" t="s">
        <v>73</v>
      </c>
      <c r="L99" s="72" t="s">
        <v>74</v>
      </c>
      <c r="M99" s="72" t="s">
        <v>159</v>
      </c>
      <c r="N99" s="72" t="s">
        <v>168</v>
      </c>
      <c r="O99" s="74" t="s">
        <v>80</v>
      </c>
      <c r="P99" s="45" t="str">
        <f t="shared" si="11"/>
        <v>51</v>
      </c>
      <c r="Q99" s="45">
        <v>510510</v>
      </c>
      <c r="R99" s="75" t="s">
        <v>168</v>
      </c>
      <c r="S99" s="47">
        <v>1700</v>
      </c>
      <c r="T99" s="47">
        <v>3</v>
      </c>
      <c r="U99" s="46">
        <v>0</v>
      </c>
      <c r="V99" s="46">
        <v>0</v>
      </c>
      <c r="W99" s="76">
        <v>78685</v>
      </c>
      <c r="X99" s="49">
        <v>1</v>
      </c>
      <c r="Y99" s="73" t="s">
        <v>31</v>
      </c>
      <c r="Z99" s="48">
        <v>15737</v>
      </c>
      <c r="AA99" s="48">
        <v>15737</v>
      </c>
      <c r="AB99" s="48">
        <v>15737</v>
      </c>
      <c r="AC99" s="48">
        <v>15737</v>
      </c>
      <c r="AD99" s="48">
        <v>15737</v>
      </c>
      <c r="AE99" s="48">
        <v>0</v>
      </c>
      <c r="AF99" s="48">
        <v>0</v>
      </c>
      <c r="AG99" s="48">
        <v>0</v>
      </c>
      <c r="AH99" s="48">
        <v>0</v>
      </c>
      <c r="AI99" s="48">
        <v>0</v>
      </c>
      <c r="AJ99" s="48">
        <v>0</v>
      </c>
      <c r="AK99" s="48">
        <v>0</v>
      </c>
      <c r="AL99" s="53">
        <f t="shared" si="10"/>
        <v>0</v>
      </c>
    </row>
    <row r="100" spans="1:38" ht="45" hidden="1" customHeight="1" x14ac:dyDescent="0.3">
      <c r="A100" s="41">
        <v>90</v>
      </c>
      <c r="B100" s="72" t="s">
        <v>67</v>
      </c>
      <c r="C100" s="72" t="s">
        <v>24</v>
      </c>
      <c r="D100" s="42" t="s">
        <v>68</v>
      </c>
      <c r="E100" s="42" t="s">
        <v>156</v>
      </c>
      <c r="F100" s="42" t="s">
        <v>157</v>
      </c>
      <c r="G100" s="42" t="s">
        <v>158</v>
      </c>
      <c r="H100" s="72" t="s">
        <v>88</v>
      </c>
      <c r="I100" s="72" t="s">
        <v>462</v>
      </c>
      <c r="J100" s="72" t="s">
        <v>73</v>
      </c>
      <c r="K100" s="72" t="s">
        <v>73</v>
      </c>
      <c r="L100" s="72" t="s">
        <v>74</v>
      </c>
      <c r="M100" s="72" t="s">
        <v>159</v>
      </c>
      <c r="N100" s="92" t="s">
        <v>174</v>
      </c>
      <c r="O100" s="74" t="s">
        <v>80</v>
      </c>
      <c r="P100" s="45" t="str">
        <f t="shared" si="11"/>
        <v>51</v>
      </c>
      <c r="Q100" s="45">
        <v>510518</v>
      </c>
      <c r="R100" s="75" t="s">
        <v>162</v>
      </c>
      <c r="S100" s="47">
        <v>1700</v>
      </c>
      <c r="T100" s="47">
        <v>3</v>
      </c>
      <c r="U100" s="46">
        <v>0</v>
      </c>
      <c r="V100" s="46">
        <v>0</v>
      </c>
      <c r="W100" s="76">
        <v>957044</v>
      </c>
      <c r="X100" s="80">
        <v>1</v>
      </c>
      <c r="Y100" s="73" t="s">
        <v>31</v>
      </c>
      <c r="Z100" s="48">
        <v>191408.8</v>
      </c>
      <c r="AA100" s="48">
        <v>191408.8</v>
      </c>
      <c r="AB100" s="48">
        <v>191408.8</v>
      </c>
      <c r="AC100" s="48">
        <v>191408.8</v>
      </c>
      <c r="AD100" s="48">
        <v>191408.8</v>
      </c>
      <c r="AE100" s="48">
        <v>0</v>
      </c>
      <c r="AF100" s="48">
        <v>0</v>
      </c>
      <c r="AG100" s="48">
        <v>0</v>
      </c>
      <c r="AH100" s="48">
        <v>0</v>
      </c>
      <c r="AI100" s="48">
        <v>0</v>
      </c>
      <c r="AJ100" s="48">
        <v>0</v>
      </c>
      <c r="AK100" s="48">
        <v>0</v>
      </c>
      <c r="AL100" s="53">
        <f t="shared" si="10"/>
        <v>0</v>
      </c>
    </row>
    <row r="101" spans="1:38" ht="45" hidden="1" customHeight="1" x14ac:dyDescent="0.3">
      <c r="A101" s="41">
        <v>91</v>
      </c>
      <c r="B101" s="72" t="s">
        <v>67</v>
      </c>
      <c r="C101" s="72" t="s">
        <v>24</v>
      </c>
      <c r="D101" s="42" t="s">
        <v>68</v>
      </c>
      <c r="E101" s="42" t="s">
        <v>156</v>
      </c>
      <c r="F101" s="42" t="s">
        <v>157</v>
      </c>
      <c r="G101" s="42" t="s">
        <v>158</v>
      </c>
      <c r="H101" s="72" t="s">
        <v>88</v>
      </c>
      <c r="I101" s="72" t="s">
        <v>462</v>
      </c>
      <c r="J101" s="72" t="s">
        <v>73</v>
      </c>
      <c r="K101" s="72" t="s">
        <v>73</v>
      </c>
      <c r="L101" s="72" t="s">
        <v>74</v>
      </c>
      <c r="M101" s="72" t="s">
        <v>159</v>
      </c>
      <c r="N101" s="92" t="s">
        <v>163</v>
      </c>
      <c r="O101" s="74" t="s">
        <v>80</v>
      </c>
      <c r="P101" s="45" t="str">
        <f t="shared" si="11"/>
        <v>51</v>
      </c>
      <c r="Q101" s="45">
        <v>510203</v>
      </c>
      <c r="R101" s="75" t="s">
        <v>163</v>
      </c>
      <c r="S101" s="47">
        <v>1700</v>
      </c>
      <c r="T101" s="47">
        <v>3</v>
      </c>
      <c r="U101" s="46">
        <v>0</v>
      </c>
      <c r="V101" s="46">
        <v>0</v>
      </c>
      <c r="W101" s="76">
        <v>195168</v>
      </c>
      <c r="X101" s="49">
        <v>1</v>
      </c>
      <c r="Y101" s="73" t="s">
        <v>31</v>
      </c>
      <c r="Z101" s="48">
        <v>39033.599999999999</v>
      </c>
      <c r="AA101" s="48">
        <v>39033.599999999999</v>
      </c>
      <c r="AB101" s="48">
        <v>39033.599999999999</v>
      </c>
      <c r="AC101" s="48">
        <v>39033.599999999999</v>
      </c>
      <c r="AD101" s="48">
        <v>39033.599999999999</v>
      </c>
      <c r="AE101" s="48">
        <v>0</v>
      </c>
      <c r="AF101" s="48">
        <v>0</v>
      </c>
      <c r="AG101" s="48">
        <v>0</v>
      </c>
      <c r="AH101" s="48">
        <v>0</v>
      </c>
      <c r="AI101" s="48">
        <v>0</v>
      </c>
      <c r="AJ101" s="48">
        <v>0</v>
      </c>
      <c r="AK101" s="48">
        <v>0</v>
      </c>
      <c r="AL101" s="53">
        <f t="shared" si="10"/>
        <v>0</v>
      </c>
    </row>
    <row r="102" spans="1:38" ht="45" hidden="1" customHeight="1" x14ac:dyDescent="0.3">
      <c r="A102" s="41">
        <v>92</v>
      </c>
      <c r="B102" s="72" t="s">
        <v>67</v>
      </c>
      <c r="C102" s="72" t="s">
        <v>24</v>
      </c>
      <c r="D102" s="42" t="s">
        <v>68</v>
      </c>
      <c r="E102" s="42" t="s">
        <v>156</v>
      </c>
      <c r="F102" s="42" t="s">
        <v>157</v>
      </c>
      <c r="G102" s="42" t="s">
        <v>158</v>
      </c>
      <c r="H102" s="72" t="s">
        <v>88</v>
      </c>
      <c r="I102" s="72" t="s">
        <v>462</v>
      </c>
      <c r="J102" s="72" t="s">
        <v>73</v>
      </c>
      <c r="K102" s="72" t="s">
        <v>73</v>
      </c>
      <c r="L102" s="72" t="s">
        <v>74</v>
      </c>
      <c r="M102" s="72" t="s">
        <v>159</v>
      </c>
      <c r="N102" s="92" t="s">
        <v>164</v>
      </c>
      <c r="O102" s="74" t="s">
        <v>80</v>
      </c>
      <c r="P102" s="45" t="str">
        <f t="shared" si="11"/>
        <v>51</v>
      </c>
      <c r="Q102" s="45">
        <v>510204</v>
      </c>
      <c r="R102" s="75" t="s">
        <v>164</v>
      </c>
      <c r="S102" s="47">
        <v>1700</v>
      </c>
      <c r="T102" s="47">
        <v>3</v>
      </c>
      <c r="U102" s="46">
        <v>0</v>
      </c>
      <c r="V102" s="46">
        <v>0</v>
      </c>
      <c r="W102" s="76">
        <v>70693.333333333343</v>
      </c>
      <c r="X102" s="49">
        <v>1</v>
      </c>
      <c r="Y102" s="73" t="s">
        <v>31</v>
      </c>
      <c r="Z102" s="48">
        <v>14138.666666666668</v>
      </c>
      <c r="AA102" s="48">
        <v>14138.666666666668</v>
      </c>
      <c r="AB102" s="48">
        <v>14138.666666666668</v>
      </c>
      <c r="AC102" s="48">
        <v>14138.666666666668</v>
      </c>
      <c r="AD102" s="48">
        <v>14138.666666666668</v>
      </c>
      <c r="AE102" s="48">
        <v>0</v>
      </c>
      <c r="AF102" s="48">
        <v>0</v>
      </c>
      <c r="AG102" s="48">
        <v>0</v>
      </c>
      <c r="AH102" s="48">
        <v>0</v>
      </c>
      <c r="AI102" s="48">
        <v>0</v>
      </c>
      <c r="AJ102" s="48">
        <v>0</v>
      </c>
      <c r="AK102" s="48">
        <v>0</v>
      </c>
      <c r="AL102" s="53">
        <f t="shared" si="10"/>
        <v>0</v>
      </c>
    </row>
    <row r="103" spans="1:38" ht="45" hidden="1" customHeight="1" x14ac:dyDescent="0.3">
      <c r="A103" s="41">
        <v>93</v>
      </c>
      <c r="B103" s="72" t="s">
        <v>67</v>
      </c>
      <c r="C103" s="72" t="s">
        <v>24</v>
      </c>
      <c r="D103" s="42" t="s">
        <v>68</v>
      </c>
      <c r="E103" s="42" t="s">
        <v>156</v>
      </c>
      <c r="F103" s="42" t="s">
        <v>157</v>
      </c>
      <c r="G103" s="42" t="s">
        <v>158</v>
      </c>
      <c r="H103" s="72" t="s">
        <v>88</v>
      </c>
      <c r="I103" s="72" t="s">
        <v>462</v>
      </c>
      <c r="J103" s="72" t="s">
        <v>73</v>
      </c>
      <c r="K103" s="72" t="s">
        <v>73</v>
      </c>
      <c r="L103" s="72" t="s">
        <v>74</v>
      </c>
      <c r="M103" s="72" t="s">
        <v>159</v>
      </c>
      <c r="N103" s="92" t="s">
        <v>171</v>
      </c>
      <c r="O103" s="74" t="s">
        <v>80</v>
      </c>
      <c r="P103" s="45" t="str">
        <f t="shared" si="11"/>
        <v>51</v>
      </c>
      <c r="Q103" s="45">
        <v>510601</v>
      </c>
      <c r="R103" s="75" t="s">
        <v>171</v>
      </c>
      <c r="S103" s="47">
        <v>1700</v>
      </c>
      <c r="T103" s="47">
        <v>3</v>
      </c>
      <c r="U103" s="46">
        <v>0</v>
      </c>
      <c r="V103" s="46">
        <v>0</v>
      </c>
      <c r="W103" s="76">
        <v>95162.628499999933</v>
      </c>
      <c r="X103" s="49">
        <v>1</v>
      </c>
      <c r="Y103" s="73" t="s">
        <v>31</v>
      </c>
      <c r="Z103" s="48">
        <v>19032.525699999987</v>
      </c>
      <c r="AA103" s="48">
        <v>19032.525699999987</v>
      </c>
      <c r="AB103" s="48">
        <v>19032.525699999987</v>
      </c>
      <c r="AC103" s="48">
        <v>19032.525699999987</v>
      </c>
      <c r="AD103" s="48">
        <v>19032.525699999987</v>
      </c>
      <c r="AE103" s="48">
        <v>0</v>
      </c>
      <c r="AF103" s="48">
        <v>0</v>
      </c>
      <c r="AG103" s="48">
        <v>0</v>
      </c>
      <c r="AH103" s="48">
        <v>0</v>
      </c>
      <c r="AI103" s="48">
        <v>0</v>
      </c>
      <c r="AJ103" s="48">
        <v>0</v>
      </c>
      <c r="AK103" s="48">
        <v>0</v>
      </c>
      <c r="AL103" s="53">
        <f t="shared" si="10"/>
        <v>0</v>
      </c>
    </row>
    <row r="104" spans="1:38" ht="45" hidden="1" customHeight="1" x14ac:dyDescent="0.3">
      <c r="A104" s="41">
        <v>94</v>
      </c>
      <c r="B104" s="72" t="s">
        <v>67</v>
      </c>
      <c r="C104" s="72" t="s">
        <v>24</v>
      </c>
      <c r="D104" s="42" t="s">
        <v>68</v>
      </c>
      <c r="E104" s="42" t="s">
        <v>156</v>
      </c>
      <c r="F104" s="42" t="s">
        <v>157</v>
      </c>
      <c r="G104" s="42" t="s">
        <v>158</v>
      </c>
      <c r="H104" s="72" t="s">
        <v>88</v>
      </c>
      <c r="I104" s="72" t="s">
        <v>462</v>
      </c>
      <c r="J104" s="72" t="s">
        <v>73</v>
      </c>
      <c r="K104" s="72" t="s">
        <v>73</v>
      </c>
      <c r="L104" s="72" t="s">
        <v>74</v>
      </c>
      <c r="M104" s="72" t="s">
        <v>159</v>
      </c>
      <c r="N104" s="92" t="s">
        <v>172</v>
      </c>
      <c r="O104" s="74" t="s">
        <v>80</v>
      </c>
      <c r="P104" s="45" t="str">
        <f t="shared" si="11"/>
        <v>51</v>
      </c>
      <c r="Q104" s="45">
        <v>510602</v>
      </c>
      <c r="R104" s="75" t="s">
        <v>172</v>
      </c>
      <c r="S104" s="47">
        <v>1700</v>
      </c>
      <c r="T104" s="47">
        <v>3</v>
      </c>
      <c r="U104" s="46">
        <v>0</v>
      </c>
      <c r="V104" s="46">
        <v>0</v>
      </c>
      <c r="W104" s="76">
        <v>86276.225699999894</v>
      </c>
      <c r="X104" s="49">
        <v>1</v>
      </c>
      <c r="Y104" s="73" t="s">
        <v>31</v>
      </c>
      <c r="Z104" s="48">
        <v>17255.245139999977</v>
      </c>
      <c r="AA104" s="48">
        <v>17255.245139999977</v>
      </c>
      <c r="AB104" s="48">
        <v>17255.245139999977</v>
      </c>
      <c r="AC104" s="48">
        <v>17255.245139999977</v>
      </c>
      <c r="AD104" s="48">
        <v>17255.245139999977</v>
      </c>
      <c r="AE104" s="48">
        <v>0</v>
      </c>
      <c r="AF104" s="48">
        <v>0</v>
      </c>
      <c r="AG104" s="48">
        <v>0</v>
      </c>
      <c r="AH104" s="48">
        <v>0</v>
      </c>
      <c r="AI104" s="48">
        <v>0</v>
      </c>
      <c r="AJ104" s="48">
        <v>0</v>
      </c>
      <c r="AK104" s="48">
        <v>0</v>
      </c>
      <c r="AL104" s="53">
        <f t="shared" si="10"/>
        <v>0</v>
      </c>
    </row>
    <row r="105" spans="1:38" ht="45" hidden="1" customHeight="1" x14ac:dyDescent="0.3">
      <c r="A105" s="41">
        <v>95</v>
      </c>
      <c r="B105" s="72" t="s">
        <v>67</v>
      </c>
      <c r="C105" s="72" t="s">
        <v>24</v>
      </c>
      <c r="D105" s="42" t="s">
        <v>68</v>
      </c>
      <c r="E105" s="42" t="s">
        <v>156</v>
      </c>
      <c r="F105" s="42" t="s">
        <v>157</v>
      </c>
      <c r="G105" s="42" t="s">
        <v>158</v>
      </c>
      <c r="H105" s="72" t="s">
        <v>140</v>
      </c>
      <c r="I105" s="72" t="s">
        <v>478</v>
      </c>
      <c r="J105" s="72" t="s">
        <v>73</v>
      </c>
      <c r="K105" s="72" t="s">
        <v>73</v>
      </c>
      <c r="L105" s="72" t="s">
        <v>74</v>
      </c>
      <c r="M105" s="72" t="s">
        <v>159</v>
      </c>
      <c r="N105" s="72" t="s">
        <v>168</v>
      </c>
      <c r="O105" s="74" t="s">
        <v>80</v>
      </c>
      <c r="P105" s="45" t="str">
        <f t="shared" si="11"/>
        <v>51</v>
      </c>
      <c r="Q105" s="45">
        <v>510510</v>
      </c>
      <c r="R105" s="75" t="s">
        <v>168</v>
      </c>
      <c r="S105" s="47">
        <v>1700</v>
      </c>
      <c r="T105" s="47">
        <v>3</v>
      </c>
      <c r="U105" s="46">
        <v>0</v>
      </c>
      <c r="V105" s="46">
        <v>0</v>
      </c>
      <c r="W105" s="76">
        <v>77172</v>
      </c>
      <c r="X105" s="49">
        <v>1</v>
      </c>
      <c r="Y105" s="73" t="s">
        <v>31</v>
      </c>
      <c r="Z105" s="48">
        <v>19293</v>
      </c>
      <c r="AA105" s="48">
        <v>19293</v>
      </c>
      <c r="AB105" s="48">
        <v>19293</v>
      </c>
      <c r="AC105" s="48">
        <v>19293</v>
      </c>
      <c r="AD105" s="48">
        <v>0</v>
      </c>
      <c r="AE105" s="48">
        <v>0</v>
      </c>
      <c r="AF105" s="48">
        <v>0</v>
      </c>
      <c r="AG105" s="48">
        <v>0</v>
      </c>
      <c r="AH105" s="48">
        <v>0</v>
      </c>
      <c r="AI105" s="48">
        <v>0</v>
      </c>
      <c r="AJ105" s="48">
        <v>0</v>
      </c>
      <c r="AK105" s="48">
        <v>0</v>
      </c>
      <c r="AL105" s="53">
        <f t="shared" si="10"/>
        <v>0</v>
      </c>
    </row>
    <row r="106" spans="1:38" ht="45" hidden="1" customHeight="1" x14ac:dyDescent="0.3">
      <c r="A106" s="41">
        <v>96</v>
      </c>
      <c r="B106" s="72" t="s">
        <v>67</v>
      </c>
      <c r="C106" s="72" t="s">
        <v>24</v>
      </c>
      <c r="D106" s="42" t="s">
        <v>68</v>
      </c>
      <c r="E106" s="42" t="s">
        <v>156</v>
      </c>
      <c r="F106" s="42" t="s">
        <v>157</v>
      </c>
      <c r="G106" s="42" t="s">
        <v>158</v>
      </c>
      <c r="H106" s="72" t="s">
        <v>140</v>
      </c>
      <c r="I106" s="72" t="s">
        <v>478</v>
      </c>
      <c r="J106" s="72" t="s">
        <v>73</v>
      </c>
      <c r="K106" s="72" t="s">
        <v>73</v>
      </c>
      <c r="L106" s="72" t="s">
        <v>74</v>
      </c>
      <c r="M106" s="72" t="s">
        <v>159</v>
      </c>
      <c r="N106" s="92" t="s">
        <v>174</v>
      </c>
      <c r="O106" s="74" t="s">
        <v>80</v>
      </c>
      <c r="P106" s="45" t="str">
        <f t="shared" si="11"/>
        <v>51</v>
      </c>
      <c r="Q106" s="45">
        <v>510518</v>
      </c>
      <c r="R106" s="75" t="s">
        <v>162</v>
      </c>
      <c r="S106" s="47">
        <v>1700</v>
      </c>
      <c r="T106" s="47">
        <v>3</v>
      </c>
      <c r="U106" s="46">
        <v>0</v>
      </c>
      <c r="V106" s="46">
        <v>0</v>
      </c>
      <c r="W106" s="76">
        <v>35880</v>
      </c>
      <c r="X106" s="49">
        <v>1</v>
      </c>
      <c r="Y106" s="73" t="s">
        <v>31</v>
      </c>
      <c r="Z106" s="48">
        <v>7176</v>
      </c>
      <c r="AA106" s="48">
        <v>7176</v>
      </c>
      <c r="AB106" s="48">
        <v>7176</v>
      </c>
      <c r="AC106" s="48">
        <v>7176</v>
      </c>
      <c r="AD106" s="48">
        <v>7176</v>
      </c>
      <c r="AE106" s="48">
        <v>0</v>
      </c>
      <c r="AF106" s="48">
        <v>0</v>
      </c>
      <c r="AG106" s="48">
        <v>0</v>
      </c>
      <c r="AH106" s="48">
        <v>0</v>
      </c>
      <c r="AI106" s="48">
        <v>0</v>
      </c>
      <c r="AJ106" s="48">
        <v>0</v>
      </c>
      <c r="AK106" s="48">
        <v>0</v>
      </c>
      <c r="AL106" s="53">
        <f t="shared" si="10"/>
        <v>0</v>
      </c>
    </row>
    <row r="107" spans="1:38" ht="45" hidden="1" customHeight="1" x14ac:dyDescent="0.3">
      <c r="A107" s="41">
        <v>97</v>
      </c>
      <c r="B107" s="72" t="s">
        <v>67</v>
      </c>
      <c r="C107" s="72" t="s">
        <v>24</v>
      </c>
      <c r="D107" s="42" t="s">
        <v>68</v>
      </c>
      <c r="E107" s="42" t="s">
        <v>156</v>
      </c>
      <c r="F107" s="42" t="s">
        <v>157</v>
      </c>
      <c r="G107" s="42" t="s">
        <v>158</v>
      </c>
      <c r="H107" s="72" t="s">
        <v>140</v>
      </c>
      <c r="I107" s="72" t="s">
        <v>478</v>
      </c>
      <c r="J107" s="72" t="s">
        <v>73</v>
      </c>
      <c r="K107" s="72" t="s">
        <v>73</v>
      </c>
      <c r="L107" s="72" t="s">
        <v>74</v>
      </c>
      <c r="M107" s="72" t="s">
        <v>159</v>
      </c>
      <c r="N107" s="92" t="s">
        <v>163</v>
      </c>
      <c r="O107" s="74" t="s">
        <v>80</v>
      </c>
      <c r="P107" s="45" t="str">
        <f t="shared" si="11"/>
        <v>51</v>
      </c>
      <c r="Q107" s="45">
        <v>510203</v>
      </c>
      <c r="R107" s="75" t="s">
        <v>163</v>
      </c>
      <c r="S107" s="47">
        <v>1700</v>
      </c>
      <c r="T107" s="47">
        <v>3</v>
      </c>
      <c r="U107" s="46">
        <v>0</v>
      </c>
      <c r="V107" s="46">
        <v>0</v>
      </c>
      <c r="W107" s="76">
        <v>18120.833333333332</v>
      </c>
      <c r="X107" s="49">
        <v>1</v>
      </c>
      <c r="Y107" s="73" t="s">
        <v>31</v>
      </c>
      <c r="Z107" s="48">
        <f>+$W$107/4</f>
        <v>4530.208333333333</v>
      </c>
      <c r="AA107" s="48">
        <f>+$W$107/4</f>
        <v>4530.208333333333</v>
      </c>
      <c r="AB107" s="48">
        <f>+$W$107/4</f>
        <v>4530.208333333333</v>
      </c>
      <c r="AC107" s="48">
        <f>+$W$107/4</f>
        <v>4530.208333333333</v>
      </c>
      <c r="AD107" s="48">
        <v>0</v>
      </c>
      <c r="AE107" s="48">
        <v>0</v>
      </c>
      <c r="AF107" s="48">
        <v>0</v>
      </c>
      <c r="AG107" s="48">
        <v>0</v>
      </c>
      <c r="AH107" s="48">
        <v>0</v>
      </c>
      <c r="AI107" s="48">
        <v>0</v>
      </c>
      <c r="AJ107" s="48">
        <v>0</v>
      </c>
      <c r="AK107" s="48">
        <v>0</v>
      </c>
      <c r="AL107" s="53">
        <f t="shared" si="10"/>
        <v>0</v>
      </c>
    </row>
    <row r="108" spans="1:38" ht="45" hidden="1" customHeight="1" x14ac:dyDescent="0.3">
      <c r="A108" s="41">
        <v>98</v>
      </c>
      <c r="B108" s="72" t="s">
        <v>67</v>
      </c>
      <c r="C108" s="72" t="s">
        <v>24</v>
      </c>
      <c r="D108" s="42" t="s">
        <v>68</v>
      </c>
      <c r="E108" s="42" t="s">
        <v>156</v>
      </c>
      <c r="F108" s="42" t="s">
        <v>157</v>
      </c>
      <c r="G108" s="42" t="s">
        <v>158</v>
      </c>
      <c r="H108" s="72" t="s">
        <v>140</v>
      </c>
      <c r="I108" s="72" t="s">
        <v>478</v>
      </c>
      <c r="J108" s="72" t="s">
        <v>73</v>
      </c>
      <c r="K108" s="72" t="s">
        <v>73</v>
      </c>
      <c r="L108" s="72" t="s">
        <v>74</v>
      </c>
      <c r="M108" s="72" t="s">
        <v>159</v>
      </c>
      <c r="N108" s="92" t="s">
        <v>164</v>
      </c>
      <c r="O108" s="74" t="s">
        <v>80</v>
      </c>
      <c r="P108" s="45" t="str">
        <f t="shared" si="11"/>
        <v>51</v>
      </c>
      <c r="Q108" s="45">
        <v>510204</v>
      </c>
      <c r="R108" s="75" t="s">
        <v>164</v>
      </c>
      <c r="S108" s="47">
        <v>1700</v>
      </c>
      <c r="T108" s="47">
        <v>3</v>
      </c>
      <c r="U108" s="46">
        <v>0</v>
      </c>
      <c r="V108" s="46">
        <v>0</v>
      </c>
      <c r="W108" s="76">
        <v>6266</v>
      </c>
      <c r="X108" s="49">
        <v>1</v>
      </c>
      <c r="Y108" s="73" t="s">
        <v>31</v>
      </c>
      <c r="Z108" s="48">
        <v>1566.5</v>
      </c>
      <c r="AA108" s="48">
        <v>1566.5</v>
      </c>
      <c r="AB108" s="48">
        <v>1566.5</v>
      </c>
      <c r="AC108" s="48">
        <v>1566.5</v>
      </c>
      <c r="AD108" s="48">
        <v>0</v>
      </c>
      <c r="AE108" s="48">
        <v>0</v>
      </c>
      <c r="AF108" s="48">
        <v>0</v>
      </c>
      <c r="AG108" s="48">
        <v>0</v>
      </c>
      <c r="AH108" s="48">
        <v>0</v>
      </c>
      <c r="AI108" s="48">
        <v>0</v>
      </c>
      <c r="AJ108" s="48">
        <v>0</v>
      </c>
      <c r="AK108" s="48">
        <v>0</v>
      </c>
      <c r="AL108" s="53">
        <f t="shared" si="10"/>
        <v>0</v>
      </c>
    </row>
    <row r="109" spans="1:38" ht="45" hidden="1" customHeight="1" x14ac:dyDescent="0.3">
      <c r="A109" s="41">
        <v>99</v>
      </c>
      <c r="B109" s="72" t="s">
        <v>67</v>
      </c>
      <c r="C109" s="72" t="s">
        <v>24</v>
      </c>
      <c r="D109" s="42" t="s">
        <v>68</v>
      </c>
      <c r="E109" s="42" t="s">
        <v>156</v>
      </c>
      <c r="F109" s="42" t="s">
        <v>157</v>
      </c>
      <c r="G109" s="42" t="s">
        <v>158</v>
      </c>
      <c r="H109" s="72" t="s">
        <v>140</v>
      </c>
      <c r="I109" s="72" t="s">
        <v>478</v>
      </c>
      <c r="J109" s="72" t="s">
        <v>73</v>
      </c>
      <c r="K109" s="72" t="s">
        <v>73</v>
      </c>
      <c r="L109" s="72" t="s">
        <v>74</v>
      </c>
      <c r="M109" s="72" t="s">
        <v>159</v>
      </c>
      <c r="N109" s="92" t="s">
        <v>171</v>
      </c>
      <c r="O109" s="74" t="s">
        <v>80</v>
      </c>
      <c r="P109" s="45" t="str">
        <f t="shared" si="11"/>
        <v>51</v>
      </c>
      <c r="Q109" s="45">
        <v>510601</v>
      </c>
      <c r="R109" s="75" t="s">
        <v>171</v>
      </c>
      <c r="S109" s="47">
        <v>1700</v>
      </c>
      <c r="T109" s="47">
        <v>3</v>
      </c>
      <c r="U109" s="46">
        <v>0</v>
      </c>
      <c r="V109" s="46">
        <v>0</v>
      </c>
      <c r="W109" s="76">
        <v>10730.117999999999</v>
      </c>
      <c r="X109" s="49">
        <v>1</v>
      </c>
      <c r="Y109" s="73" t="s">
        <v>31</v>
      </c>
      <c r="Z109" s="48">
        <f>+$W$109/4</f>
        <v>2682.5294999999996</v>
      </c>
      <c r="AA109" s="48">
        <f>+$W$109/4</f>
        <v>2682.5294999999996</v>
      </c>
      <c r="AB109" s="48">
        <f>+$W$109/4</f>
        <v>2682.5294999999996</v>
      </c>
      <c r="AC109" s="48">
        <f>+$W$109/4</f>
        <v>2682.5294999999996</v>
      </c>
      <c r="AD109" s="48">
        <v>0</v>
      </c>
      <c r="AE109" s="48">
        <v>0</v>
      </c>
      <c r="AF109" s="48">
        <v>0</v>
      </c>
      <c r="AG109" s="48">
        <v>0</v>
      </c>
      <c r="AH109" s="48">
        <v>0</v>
      </c>
      <c r="AI109" s="48">
        <v>0</v>
      </c>
      <c r="AJ109" s="48">
        <v>0</v>
      </c>
      <c r="AK109" s="48">
        <v>0</v>
      </c>
      <c r="AL109" s="53">
        <f t="shared" si="10"/>
        <v>0</v>
      </c>
    </row>
    <row r="110" spans="1:38" ht="45" hidden="1" customHeight="1" x14ac:dyDescent="0.3">
      <c r="A110" s="41">
        <v>100</v>
      </c>
      <c r="B110" s="72" t="s">
        <v>67</v>
      </c>
      <c r="C110" s="72" t="s">
        <v>24</v>
      </c>
      <c r="D110" s="42" t="s">
        <v>68</v>
      </c>
      <c r="E110" s="42" t="s">
        <v>156</v>
      </c>
      <c r="F110" s="42" t="s">
        <v>157</v>
      </c>
      <c r="G110" s="42" t="s">
        <v>158</v>
      </c>
      <c r="H110" s="72" t="s">
        <v>140</v>
      </c>
      <c r="I110" s="72" t="s">
        <v>478</v>
      </c>
      <c r="J110" s="72" t="s">
        <v>73</v>
      </c>
      <c r="K110" s="72" t="s">
        <v>73</v>
      </c>
      <c r="L110" s="72" t="s">
        <v>74</v>
      </c>
      <c r="M110" s="72" t="s">
        <v>159</v>
      </c>
      <c r="N110" s="92" t="s">
        <v>172</v>
      </c>
      <c r="O110" s="74" t="s">
        <v>80</v>
      </c>
      <c r="P110" s="45" t="str">
        <f t="shared" si="11"/>
        <v>51</v>
      </c>
      <c r="Q110" s="45">
        <v>510602</v>
      </c>
      <c r="R110" s="75" t="s">
        <v>172</v>
      </c>
      <c r="S110" s="47">
        <v>1700</v>
      </c>
      <c r="T110" s="47">
        <v>3</v>
      </c>
      <c r="U110" s="46">
        <v>0</v>
      </c>
      <c r="V110" s="46">
        <v>0</v>
      </c>
      <c r="W110" s="76">
        <v>9417.2315999999992</v>
      </c>
      <c r="X110" s="49">
        <v>1</v>
      </c>
      <c r="Y110" s="73" t="s">
        <v>31</v>
      </c>
      <c r="Z110" s="48">
        <f>+$W$110/4</f>
        <v>2354.3078999999998</v>
      </c>
      <c r="AA110" s="48">
        <f>+$W$110/4</f>
        <v>2354.3078999999998</v>
      </c>
      <c r="AB110" s="48">
        <f>+$W$110/4</f>
        <v>2354.3078999999998</v>
      </c>
      <c r="AC110" s="48">
        <f>+$W$110/4</f>
        <v>2354.3078999999998</v>
      </c>
      <c r="AD110" s="48">
        <v>0</v>
      </c>
      <c r="AE110" s="48">
        <v>0</v>
      </c>
      <c r="AF110" s="48">
        <v>0</v>
      </c>
      <c r="AG110" s="48">
        <v>0</v>
      </c>
      <c r="AH110" s="48">
        <v>0</v>
      </c>
      <c r="AI110" s="48">
        <v>0</v>
      </c>
      <c r="AJ110" s="48">
        <v>0</v>
      </c>
      <c r="AK110" s="48">
        <v>0</v>
      </c>
      <c r="AL110" s="53">
        <f t="shared" si="10"/>
        <v>0</v>
      </c>
    </row>
    <row r="111" spans="1:38" ht="45" hidden="1" customHeight="1" x14ac:dyDescent="0.3">
      <c r="A111" s="41">
        <v>101</v>
      </c>
      <c r="B111" s="72" t="s">
        <v>67</v>
      </c>
      <c r="C111" s="72" t="s">
        <v>24</v>
      </c>
      <c r="D111" s="42" t="s">
        <v>68</v>
      </c>
      <c r="E111" s="42" t="s">
        <v>156</v>
      </c>
      <c r="F111" s="42" t="s">
        <v>157</v>
      </c>
      <c r="G111" s="42" t="s">
        <v>158</v>
      </c>
      <c r="H111" s="72" t="s">
        <v>175</v>
      </c>
      <c r="I111" s="72" t="s">
        <v>476</v>
      </c>
      <c r="J111" s="72" t="s">
        <v>73</v>
      </c>
      <c r="K111" s="72" t="s">
        <v>73</v>
      </c>
      <c r="L111" s="72" t="s">
        <v>74</v>
      </c>
      <c r="M111" s="72" t="s">
        <v>159</v>
      </c>
      <c r="N111" s="92" t="s">
        <v>162</v>
      </c>
      <c r="O111" s="74" t="s">
        <v>80</v>
      </c>
      <c r="P111" s="45" t="str">
        <f t="shared" si="11"/>
        <v>51</v>
      </c>
      <c r="Q111" s="45">
        <v>510108</v>
      </c>
      <c r="R111" s="75" t="s">
        <v>162</v>
      </c>
      <c r="S111" s="47">
        <v>1700</v>
      </c>
      <c r="T111" s="47">
        <v>3</v>
      </c>
      <c r="U111" s="46">
        <v>0</v>
      </c>
      <c r="V111" s="46">
        <v>0</v>
      </c>
      <c r="W111" s="76">
        <v>6060</v>
      </c>
      <c r="X111" s="49">
        <v>1</v>
      </c>
      <c r="Y111" s="73" t="s">
        <v>31</v>
      </c>
      <c r="Z111" s="48">
        <v>1212</v>
      </c>
      <c r="AA111" s="48">
        <v>1212</v>
      </c>
      <c r="AB111" s="48">
        <v>1212</v>
      </c>
      <c r="AC111" s="48">
        <v>1212</v>
      </c>
      <c r="AD111" s="48">
        <v>1212</v>
      </c>
      <c r="AE111" s="48">
        <v>0</v>
      </c>
      <c r="AF111" s="48">
        <v>0</v>
      </c>
      <c r="AG111" s="48">
        <v>0</v>
      </c>
      <c r="AH111" s="48">
        <v>0</v>
      </c>
      <c r="AI111" s="48">
        <v>0</v>
      </c>
      <c r="AJ111" s="48">
        <v>0</v>
      </c>
      <c r="AK111" s="48">
        <v>0</v>
      </c>
      <c r="AL111" s="53">
        <f t="shared" si="10"/>
        <v>0</v>
      </c>
    </row>
    <row r="112" spans="1:38" ht="45" hidden="1" customHeight="1" x14ac:dyDescent="0.3">
      <c r="A112" s="41">
        <v>102</v>
      </c>
      <c r="B112" s="72" t="s">
        <v>67</v>
      </c>
      <c r="C112" s="72" t="s">
        <v>24</v>
      </c>
      <c r="D112" s="42" t="s">
        <v>68</v>
      </c>
      <c r="E112" s="42" t="s">
        <v>156</v>
      </c>
      <c r="F112" s="42" t="s">
        <v>157</v>
      </c>
      <c r="G112" s="42" t="s">
        <v>158</v>
      </c>
      <c r="H112" s="72" t="s">
        <v>175</v>
      </c>
      <c r="I112" s="72" t="s">
        <v>476</v>
      </c>
      <c r="J112" s="72" t="s">
        <v>73</v>
      </c>
      <c r="K112" s="72" t="s">
        <v>73</v>
      </c>
      <c r="L112" s="72" t="s">
        <v>74</v>
      </c>
      <c r="M112" s="72" t="s">
        <v>159</v>
      </c>
      <c r="N112" s="72" t="s">
        <v>168</v>
      </c>
      <c r="O112" s="74" t="s">
        <v>80</v>
      </c>
      <c r="P112" s="45" t="str">
        <f t="shared" si="11"/>
        <v>51</v>
      </c>
      <c r="Q112" s="45">
        <v>510510</v>
      </c>
      <c r="R112" s="75" t="s">
        <v>168</v>
      </c>
      <c r="S112" s="47">
        <v>1700</v>
      </c>
      <c r="T112" s="47">
        <v>3</v>
      </c>
      <c r="U112" s="46">
        <v>0</v>
      </c>
      <c r="V112" s="46">
        <v>0</v>
      </c>
      <c r="W112" s="76">
        <v>18525</v>
      </c>
      <c r="X112" s="49">
        <v>1</v>
      </c>
      <c r="Y112" s="73" t="s">
        <v>31</v>
      </c>
      <c r="Z112" s="48">
        <v>4631.25</v>
      </c>
      <c r="AA112" s="48">
        <v>4631.25</v>
      </c>
      <c r="AB112" s="48">
        <v>4631.25</v>
      </c>
      <c r="AC112" s="48">
        <v>4631.25</v>
      </c>
      <c r="AD112" s="48">
        <v>0</v>
      </c>
      <c r="AE112" s="48">
        <v>0</v>
      </c>
      <c r="AF112" s="48">
        <v>0</v>
      </c>
      <c r="AG112" s="48">
        <v>0</v>
      </c>
      <c r="AH112" s="48">
        <v>0</v>
      </c>
      <c r="AI112" s="48">
        <v>0</v>
      </c>
      <c r="AJ112" s="48">
        <v>0</v>
      </c>
      <c r="AK112" s="48">
        <v>0</v>
      </c>
      <c r="AL112" s="53">
        <f t="shared" si="10"/>
        <v>0</v>
      </c>
    </row>
    <row r="113" spans="1:806 1061:1830 2085:2854 3109:3878 4133:4902 5157:5926 6181:6950 7205:7974 8229:8998 9253:10022 10277:11046 11301:12070 12325:13094 13349:14118 14373:15142 15397:16166" ht="45" hidden="1" customHeight="1" x14ac:dyDescent="0.3">
      <c r="A113" s="41">
        <v>103</v>
      </c>
      <c r="B113" s="72" t="s">
        <v>67</v>
      </c>
      <c r="C113" s="72" t="s">
        <v>24</v>
      </c>
      <c r="D113" s="42" t="s">
        <v>68</v>
      </c>
      <c r="E113" s="42" t="s">
        <v>156</v>
      </c>
      <c r="F113" s="42" t="s">
        <v>157</v>
      </c>
      <c r="G113" s="42" t="s">
        <v>158</v>
      </c>
      <c r="H113" s="72" t="s">
        <v>175</v>
      </c>
      <c r="I113" s="72" t="s">
        <v>476</v>
      </c>
      <c r="J113" s="72" t="s">
        <v>73</v>
      </c>
      <c r="K113" s="72" t="s">
        <v>73</v>
      </c>
      <c r="L113" s="72" t="s">
        <v>74</v>
      </c>
      <c r="M113" s="72" t="s">
        <v>159</v>
      </c>
      <c r="N113" s="92" t="s">
        <v>174</v>
      </c>
      <c r="O113" s="74" t="s">
        <v>80</v>
      </c>
      <c r="P113" s="45" t="str">
        <f t="shared" si="11"/>
        <v>51</v>
      </c>
      <c r="Q113" s="45">
        <v>510518</v>
      </c>
      <c r="R113" s="75" t="s">
        <v>176</v>
      </c>
      <c r="S113" s="47">
        <v>1700</v>
      </c>
      <c r="T113" s="47">
        <v>3</v>
      </c>
      <c r="U113" s="46">
        <v>0</v>
      </c>
      <c r="V113" s="46">
        <v>0</v>
      </c>
      <c r="W113" s="76">
        <v>19040</v>
      </c>
      <c r="X113" s="49">
        <v>1</v>
      </c>
      <c r="Y113" s="73" t="s">
        <v>31</v>
      </c>
      <c r="Z113" s="48">
        <v>4760</v>
      </c>
      <c r="AA113" s="48">
        <v>4760</v>
      </c>
      <c r="AB113" s="48">
        <v>4760</v>
      </c>
      <c r="AC113" s="48">
        <v>4760</v>
      </c>
      <c r="AD113" s="48">
        <v>0</v>
      </c>
      <c r="AE113" s="48">
        <v>0</v>
      </c>
      <c r="AF113" s="48">
        <v>0</v>
      </c>
      <c r="AG113" s="48">
        <v>0</v>
      </c>
      <c r="AH113" s="48">
        <v>0</v>
      </c>
      <c r="AI113" s="48">
        <v>0</v>
      </c>
      <c r="AJ113" s="48">
        <v>0</v>
      </c>
      <c r="AK113" s="48">
        <v>0</v>
      </c>
      <c r="AL113" s="53">
        <f t="shared" si="10"/>
        <v>0</v>
      </c>
    </row>
    <row r="114" spans="1:806 1061:1830 2085:2854 3109:3878 4133:4902 5157:5926 6181:6950 7205:7974 8229:8998 9253:10022 10277:11046 11301:12070 12325:13094 13349:14118 14373:15142 15397:16166" ht="45" hidden="1" customHeight="1" x14ac:dyDescent="0.3">
      <c r="A114" s="41">
        <v>104</v>
      </c>
      <c r="B114" s="72" t="s">
        <v>67</v>
      </c>
      <c r="C114" s="72" t="s">
        <v>24</v>
      </c>
      <c r="D114" s="42" t="s">
        <v>68</v>
      </c>
      <c r="E114" s="42" t="s">
        <v>156</v>
      </c>
      <c r="F114" s="42" t="s">
        <v>157</v>
      </c>
      <c r="G114" s="42" t="s">
        <v>158</v>
      </c>
      <c r="H114" s="72" t="s">
        <v>175</v>
      </c>
      <c r="I114" s="72" t="s">
        <v>476</v>
      </c>
      <c r="J114" s="72" t="s">
        <v>73</v>
      </c>
      <c r="K114" s="72" t="s">
        <v>73</v>
      </c>
      <c r="L114" s="72" t="s">
        <v>74</v>
      </c>
      <c r="M114" s="72" t="s">
        <v>159</v>
      </c>
      <c r="N114" s="92" t="s">
        <v>163</v>
      </c>
      <c r="O114" s="74" t="s">
        <v>80</v>
      </c>
      <c r="P114" s="45" t="str">
        <f t="shared" si="11"/>
        <v>51</v>
      </c>
      <c r="Q114" s="45">
        <v>510203</v>
      </c>
      <c r="R114" s="75" t="s">
        <v>163</v>
      </c>
      <c r="S114" s="47">
        <v>1700</v>
      </c>
      <c r="T114" s="47">
        <v>3</v>
      </c>
      <c r="U114" s="46">
        <v>0</v>
      </c>
      <c r="V114" s="46">
        <v>0</v>
      </c>
      <c r="W114" s="76">
        <v>6668.3333333333339</v>
      </c>
      <c r="X114" s="49">
        <v>1</v>
      </c>
      <c r="Y114" s="73" t="s">
        <v>31</v>
      </c>
      <c r="Z114" s="48">
        <f>+$W$114/4</f>
        <v>1667.0833333333335</v>
      </c>
      <c r="AA114" s="48">
        <f>+$W$114/4</f>
        <v>1667.0833333333335</v>
      </c>
      <c r="AB114" s="48">
        <f>+$W$114/4</f>
        <v>1667.0833333333335</v>
      </c>
      <c r="AC114" s="48">
        <f>+$W$114/4</f>
        <v>1667.0833333333335</v>
      </c>
      <c r="AD114" s="48">
        <v>0</v>
      </c>
      <c r="AE114" s="48">
        <v>0</v>
      </c>
      <c r="AF114" s="48">
        <v>0</v>
      </c>
      <c r="AG114" s="48">
        <v>0</v>
      </c>
      <c r="AH114" s="48">
        <v>0</v>
      </c>
      <c r="AI114" s="48">
        <v>0</v>
      </c>
      <c r="AJ114" s="48">
        <v>0</v>
      </c>
      <c r="AK114" s="48">
        <v>0</v>
      </c>
      <c r="AL114" s="53">
        <f t="shared" si="10"/>
        <v>0</v>
      </c>
    </row>
    <row r="115" spans="1:806 1061:1830 2085:2854 3109:3878 4133:4902 5157:5926 6181:6950 7205:7974 8229:8998 9253:10022 10277:11046 11301:12070 12325:13094 13349:14118 14373:15142 15397:16166" ht="45" hidden="1" customHeight="1" x14ac:dyDescent="0.3">
      <c r="A115" s="41">
        <v>105</v>
      </c>
      <c r="B115" s="72" t="s">
        <v>67</v>
      </c>
      <c r="C115" s="72" t="s">
        <v>24</v>
      </c>
      <c r="D115" s="42" t="s">
        <v>68</v>
      </c>
      <c r="E115" s="42" t="s">
        <v>156</v>
      </c>
      <c r="F115" s="42" t="s">
        <v>157</v>
      </c>
      <c r="G115" s="42" t="s">
        <v>158</v>
      </c>
      <c r="H115" s="72" t="s">
        <v>175</v>
      </c>
      <c r="I115" s="72" t="s">
        <v>476</v>
      </c>
      <c r="J115" s="72" t="s">
        <v>73</v>
      </c>
      <c r="K115" s="72" t="s">
        <v>73</v>
      </c>
      <c r="L115" s="72" t="s">
        <v>74</v>
      </c>
      <c r="M115" s="72" t="s">
        <v>159</v>
      </c>
      <c r="N115" s="92" t="s">
        <v>164</v>
      </c>
      <c r="O115" s="74" t="s">
        <v>80</v>
      </c>
      <c r="P115" s="45" t="str">
        <f t="shared" si="11"/>
        <v>51</v>
      </c>
      <c r="Q115" s="45">
        <v>510204</v>
      </c>
      <c r="R115" s="75" t="s">
        <v>164</v>
      </c>
      <c r="S115" s="47">
        <v>1700</v>
      </c>
      <c r="T115" s="47">
        <v>3</v>
      </c>
      <c r="U115" s="46">
        <v>0</v>
      </c>
      <c r="V115" s="46">
        <v>0</v>
      </c>
      <c r="W115" s="76">
        <v>2008.333333333333</v>
      </c>
      <c r="X115" s="49">
        <v>1</v>
      </c>
      <c r="Y115" s="73" t="s">
        <v>31</v>
      </c>
      <c r="Z115" s="48">
        <f>+$W$115/4</f>
        <v>502.08333333333326</v>
      </c>
      <c r="AA115" s="48">
        <f>+$W$115/4</f>
        <v>502.08333333333326</v>
      </c>
      <c r="AB115" s="48">
        <f>+$W$115/4</f>
        <v>502.08333333333326</v>
      </c>
      <c r="AC115" s="48">
        <f>+$W$115/4</f>
        <v>502.08333333333326</v>
      </c>
      <c r="AD115" s="48">
        <v>0</v>
      </c>
      <c r="AE115" s="48">
        <v>0</v>
      </c>
      <c r="AF115" s="48">
        <v>0</v>
      </c>
      <c r="AG115" s="48">
        <v>0</v>
      </c>
      <c r="AH115" s="48">
        <v>0</v>
      </c>
      <c r="AI115" s="48">
        <v>0</v>
      </c>
      <c r="AJ115" s="48">
        <v>0</v>
      </c>
      <c r="AK115" s="48">
        <v>0</v>
      </c>
      <c r="AL115" s="53">
        <f t="shared" si="10"/>
        <v>0</v>
      </c>
    </row>
    <row r="116" spans="1:806 1061:1830 2085:2854 3109:3878 4133:4902 5157:5926 6181:6950 7205:7974 8229:8998 9253:10022 10277:11046 11301:12070 12325:13094 13349:14118 14373:15142 15397:16166" ht="45" hidden="1" customHeight="1" x14ac:dyDescent="0.3">
      <c r="A116" s="41">
        <v>106</v>
      </c>
      <c r="B116" s="72" t="s">
        <v>67</v>
      </c>
      <c r="C116" s="72" t="s">
        <v>24</v>
      </c>
      <c r="D116" s="42" t="s">
        <v>68</v>
      </c>
      <c r="E116" s="42" t="s">
        <v>156</v>
      </c>
      <c r="F116" s="42" t="s">
        <v>157</v>
      </c>
      <c r="G116" s="42" t="s">
        <v>158</v>
      </c>
      <c r="H116" s="72" t="s">
        <v>175</v>
      </c>
      <c r="I116" s="72" t="s">
        <v>476</v>
      </c>
      <c r="J116" s="72" t="s">
        <v>73</v>
      </c>
      <c r="K116" s="72" t="s">
        <v>73</v>
      </c>
      <c r="L116" s="72" t="s">
        <v>74</v>
      </c>
      <c r="M116" s="72" t="s">
        <v>159</v>
      </c>
      <c r="N116" s="92" t="s">
        <v>171</v>
      </c>
      <c r="O116" s="74" t="s">
        <v>80</v>
      </c>
      <c r="P116" s="45" t="str">
        <f t="shared" si="11"/>
        <v>51</v>
      </c>
      <c r="Q116" s="45">
        <v>510601</v>
      </c>
      <c r="R116" s="75" t="s">
        <v>171</v>
      </c>
      <c r="S116" s="47">
        <v>1700</v>
      </c>
      <c r="T116" s="47">
        <v>3</v>
      </c>
      <c r="U116" s="46">
        <v>0</v>
      </c>
      <c r="V116" s="46">
        <v>0</v>
      </c>
      <c r="W116" s="76">
        <v>4114.6124999999993</v>
      </c>
      <c r="X116" s="49">
        <v>1</v>
      </c>
      <c r="Y116" s="73" t="s">
        <v>31</v>
      </c>
      <c r="Z116" s="48">
        <f>+$W$116/4</f>
        <v>1028.6531249999998</v>
      </c>
      <c r="AA116" s="48">
        <f>+$W$116/4</f>
        <v>1028.6531249999998</v>
      </c>
      <c r="AB116" s="48">
        <f>+$W$116/4</f>
        <v>1028.6531249999998</v>
      </c>
      <c r="AC116" s="48">
        <f>+$W$116/4</f>
        <v>1028.6531249999998</v>
      </c>
      <c r="AD116" s="48">
        <v>0</v>
      </c>
      <c r="AE116" s="48">
        <v>0</v>
      </c>
      <c r="AF116" s="48">
        <v>0</v>
      </c>
      <c r="AG116" s="48">
        <v>0</v>
      </c>
      <c r="AH116" s="48">
        <v>0</v>
      </c>
      <c r="AI116" s="48">
        <v>0</v>
      </c>
      <c r="AJ116" s="48">
        <v>0</v>
      </c>
      <c r="AK116" s="48">
        <v>0</v>
      </c>
      <c r="AL116" s="53">
        <f t="shared" si="10"/>
        <v>0</v>
      </c>
    </row>
    <row r="117" spans="1:806 1061:1830 2085:2854 3109:3878 4133:4902 5157:5926 6181:6950 7205:7974 8229:8998 9253:10022 10277:11046 11301:12070 12325:13094 13349:14118 14373:15142 15397:16166" ht="45" hidden="1" customHeight="1" x14ac:dyDescent="0.3">
      <c r="A117" s="41">
        <v>107</v>
      </c>
      <c r="B117" s="72" t="s">
        <v>67</v>
      </c>
      <c r="C117" s="72" t="s">
        <v>24</v>
      </c>
      <c r="D117" s="42" t="s">
        <v>68</v>
      </c>
      <c r="E117" s="42" t="s">
        <v>156</v>
      </c>
      <c r="F117" s="42" t="s">
        <v>157</v>
      </c>
      <c r="G117" s="42" t="s">
        <v>158</v>
      </c>
      <c r="H117" s="72" t="s">
        <v>175</v>
      </c>
      <c r="I117" s="72" t="s">
        <v>476</v>
      </c>
      <c r="J117" s="72" t="s">
        <v>73</v>
      </c>
      <c r="K117" s="72" t="s">
        <v>73</v>
      </c>
      <c r="L117" s="72" t="s">
        <v>74</v>
      </c>
      <c r="M117" s="72" t="s">
        <v>159</v>
      </c>
      <c r="N117" s="92" t="s">
        <v>172</v>
      </c>
      <c r="O117" s="74" t="s">
        <v>80</v>
      </c>
      <c r="P117" s="45" t="str">
        <f t="shared" si="11"/>
        <v>51</v>
      </c>
      <c r="Q117" s="45">
        <v>510602</v>
      </c>
      <c r="R117" s="75" t="s">
        <v>172</v>
      </c>
      <c r="S117" s="47">
        <v>1700</v>
      </c>
      <c r="T117" s="47">
        <v>3</v>
      </c>
      <c r="U117" s="46">
        <v>0</v>
      </c>
      <c r="V117" s="46">
        <v>0</v>
      </c>
      <c r="W117" s="76">
        <v>3633.9625000000001</v>
      </c>
      <c r="X117" s="49">
        <v>1</v>
      </c>
      <c r="Y117" s="73" t="s">
        <v>31</v>
      </c>
      <c r="Z117" s="48">
        <f>+$W$117/4</f>
        <v>908.49062500000002</v>
      </c>
      <c r="AA117" s="48">
        <f>+$W$117/4</f>
        <v>908.49062500000002</v>
      </c>
      <c r="AB117" s="48">
        <f>+$W$117/4</f>
        <v>908.49062500000002</v>
      </c>
      <c r="AC117" s="48">
        <f>+$W$117/4</f>
        <v>908.49062500000002</v>
      </c>
      <c r="AD117" s="48">
        <v>0</v>
      </c>
      <c r="AE117" s="48">
        <v>0</v>
      </c>
      <c r="AF117" s="48">
        <v>0</v>
      </c>
      <c r="AG117" s="48">
        <v>0</v>
      </c>
      <c r="AH117" s="48">
        <v>0</v>
      </c>
      <c r="AI117" s="48">
        <v>0</v>
      </c>
      <c r="AJ117" s="48">
        <v>0</v>
      </c>
      <c r="AK117" s="48">
        <v>0</v>
      </c>
      <c r="AL117" s="53">
        <f t="shared" si="10"/>
        <v>0</v>
      </c>
    </row>
    <row r="118" spans="1:806 1061:1830 2085:2854 3109:3878 4133:4902 5157:5926 6181:6950 7205:7974 8229:8998 9253:10022 10277:11046 11301:12070 12325:13094 13349:14118 14373:15142 15397:16166" s="222" customFormat="1" ht="61.8" hidden="1" customHeight="1" x14ac:dyDescent="0.3">
      <c r="A118" s="209">
        <v>108</v>
      </c>
      <c r="B118" s="72" t="s">
        <v>67</v>
      </c>
      <c r="C118" s="72" t="s">
        <v>24</v>
      </c>
      <c r="D118" s="42" t="s">
        <v>68</v>
      </c>
      <c r="E118" s="42" t="s">
        <v>156</v>
      </c>
      <c r="F118" s="42" t="s">
        <v>157</v>
      </c>
      <c r="G118" s="42" t="s">
        <v>158</v>
      </c>
      <c r="H118" s="72" t="s">
        <v>72</v>
      </c>
      <c r="I118" s="72" t="s">
        <v>72</v>
      </c>
      <c r="J118" s="72" t="s">
        <v>73</v>
      </c>
      <c r="K118" s="72" t="s">
        <v>73</v>
      </c>
      <c r="L118" s="72" t="s">
        <v>74</v>
      </c>
      <c r="M118" s="210" t="s">
        <v>159</v>
      </c>
      <c r="N118" s="210" t="s">
        <v>177</v>
      </c>
      <c r="O118" s="241" t="s">
        <v>77</v>
      </c>
      <c r="P118" s="214" t="str">
        <f t="shared" si="11"/>
        <v>53</v>
      </c>
      <c r="Q118" s="214">
        <v>531403</v>
      </c>
      <c r="R118" s="242" t="s">
        <v>177</v>
      </c>
      <c r="S118" s="217">
        <v>1701</v>
      </c>
      <c r="T118" s="217">
        <v>1</v>
      </c>
      <c r="U118" s="216">
        <v>0</v>
      </c>
      <c r="V118" s="216">
        <v>0</v>
      </c>
      <c r="W118" s="236">
        <v>181.3</v>
      </c>
      <c r="X118" s="80">
        <v>1</v>
      </c>
      <c r="Y118" s="237" t="s">
        <v>31</v>
      </c>
      <c r="Z118" s="236">
        <v>181.3</v>
      </c>
      <c r="AA118" s="236">
        <v>0</v>
      </c>
      <c r="AB118" s="236">
        <v>0</v>
      </c>
      <c r="AC118" s="236">
        <v>0</v>
      </c>
      <c r="AD118" s="236">
        <v>0</v>
      </c>
      <c r="AE118" s="236">
        <v>0</v>
      </c>
      <c r="AF118" s="236">
        <v>0</v>
      </c>
      <c r="AG118" s="236">
        <v>0</v>
      </c>
      <c r="AH118" s="236">
        <v>0</v>
      </c>
      <c r="AI118" s="236">
        <v>0</v>
      </c>
      <c r="AJ118" s="236">
        <v>0</v>
      </c>
      <c r="AK118" s="236">
        <v>0</v>
      </c>
      <c r="AL118" s="53">
        <f t="shared" si="10"/>
        <v>0</v>
      </c>
      <c r="AM118" s="1"/>
      <c r="AN118" s="1"/>
      <c r="AO118" s="1"/>
      <c r="AP118" s="1"/>
      <c r="AQ118" s="1"/>
      <c r="KG118" s="1"/>
      <c r="KH118" s="1"/>
      <c r="UC118" s="1"/>
      <c r="UD118" s="1"/>
      <c r="ADY118" s="1"/>
      <c r="ADZ118" s="1"/>
      <c r="ANU118" s="1"/>
      <c r="ANV118" s="1"/>
      <c r="AXQ118" s="1"/>
      <c r="AXR118" s="1"/>
      <c r="BHM118" s="1"/>
      <c r="BHN118" s="1"/>
      <c r="BRI118" s="1"/>
      <c r="BRJ118" s="1"/>
      <c r="CBE118" s="1"/>
      <c r="CBF118" s="1"/>
      <c r="CLA118" s="1"/>
      <c r="CLB118" s="1"/>
      <c r="CUW118" s="1"/>
      <c r="CUX118" s="1"/>
      <c r="DES118" s="1"/>
      <c r="DET118" s="1"/>
      <c r="DOO118" s="1"/>
      <c r="DOP118" s="1"/>
      <c r="DYK118" s="1"/>
      <c r="DYL118" s="1"/>
      <c r="EIG118" s="1"/>
      <c r="EIH118" s="1"/>
      <c r="ESC118" s="1"/>
      <c r="ESD118" s="1"/>
      <c r="FBY118" s="1"/>
      <c r="FBZ118" s="1"/>
      <c r="FLU118" s="1"/>
      <c r="FLV118" s="1"/>
      <c r="FVQ118" s="1"/>
      <c r="FVR118" s="1"/>
      <c r="GFM118" s="1"/>
      <c r="GFN118" s="1"/>
      <c r="GPI118" s="1"/>
      <c r="GPJ118" s="1"/>
      <c r="GZE118" s="1"/>
      <c r="GZF118" s="1"/>
      <c r="HJA118" s="1"/>
      <c r="HJB118" s="1"/>
      <c r="HSW118" s="1"/>
      <c r="HSX118" s="1"/>
      <c r="ICS118" s="1"/>
      <c r="ICT118" s="1"/>
      <c r="IMO118" s="1"/>
      <c r="IMP118" s="1"/>
      <c r="IWK118" s="1"/>
      <c r="IWL118" s="1"/>
      <c r="JGG118" s="1"/>
      <c r="JGH118" s="1"/>
      <c r="JQC118" s="1"/>
      <c r="JQD118" s="1"/>
      <c r="JZY118" s="1"/>
      <c r="JZZ118" s="1"/>
      <c r="KJU118" s="1"/>
      <c r="KJV118" s="1"/>
      <c r="KTQ118" s="1"/>
      <c r="KTR118" s="1"/>
      <c r="LDM118" s="1"/>
      <c r="LDN118" s="1"/>
      <c r="LNI118" s="1"/>
      <c r="LNJ118" s="1"/>
      <c r="LXE118" s="1"/>
      <c r="LXF118" s="1"/>
      <c r="MHA118" s="1"/>
      <c r="MHB118" s="1"/>
      <c r="MQW118" s="1"/>
      <c r="MQX118" s="1"/>
      <c r="NAS118" s="1"/>
      <c r="NAT118" s="1"/>
      <c r="NKO118" s="1"/>
      <c r="NKP118" s="1"/>
      <c r="NUK118" s="1"/>
      <c r="NUL118" s="1"/>
      <c r="OEG118" s="1"/>
      <c r="OEH118" s="1"/>
      <c r="OOC118" s="1"/>
      <c r="OOD118" s="1"/>
      <c r="OXY118" s="1"/>
      <c r="OXZ118" s="1"/>
      <c r="PHU118" s="1"/>
      <c r="PHV118" s="1"/>
      <c r="PRQ118" s="1"/>
      <c r="PRR118" s="1"/>
      <c r="QBM118" s="1"/>
      <c r="QBN118" s="1"/>
      <c r="QLI118" s="1"/>
      <c r="QLJ118" s="1"/>
      <c r="QVE118" s="1"/>
      <c r="QVF118" s="1"/>
      <c r="RFA118" s="1"/>
      <c r="RFB118" s="1"/>
      <c r="ROW118" s="1"/>
      <c r="ROX118" s="1"/>
      <c r="RYS118" s="1"/>
      <c r="RYT118" s="1"/>
      <c r="SIO118" s="1"/>
      <c r="SIP118" s="1"/>
      <c r="SSK118" s="1"/>
      <c r="SSL118" s="1"/>
      <c r="TCG118" s="1"/>
      <c r="TCH118" s="1"/>
      <c r="TMC118" s="1"/>
      <c r="TMD118" s="1"/>
      <c r="TVY118" s="1"/>
      <c r="TVZ118" s="1"/>
      <c r="UFU118" s="1"/>
      <c r="UFV118" s="1"/>
      <c r="UPQ118" s="1"/>
      <c r="UPR118" s="1"/>
      <c r="UZM118" s="1"/>
      <c r="UZN118" s="1"/>
      <c r="VJI118" s="1"/>
      <c r="VJJ118" s="1"/>
      <c r="VTE118" s="1"/>
      <c r="VTF118" s="1"/>
      <c r="WDA118" s="1"/>
      <c r="WDB118" s="1"/>
      <c r="WMW118" s="1"/>
      <c r="WMX118" s="1"/>
      <c r="WWS118" s="1"/>
      <c r="WWT118" s="1"/>
    </row>
    <row r="119" spans="1:806 1061:1830 2085:2854 3109:3878 4133:4902 5157:5926 6181:6950 7205:7974 8229:8998 9253:10022 10277:11046 11301:12070 12325:13094 13349:14118 14373:15142 15397:16166" ht="45" hidden="1" customHeight="1" x14ac:dyDescent="0.3">
      <c r="A119" s="41">
        <v>109</v>
      </c>
      <c r="B119" s="72" t="s">
        <v>67</v>
      </c>
      <c r="C119" s="72" t="s">
        <v>24</v>
      </c>
      <c r="D119" s="42" t="s">
        <v>68</v>
      </c>
      <c r="E119" s="42" t="s">
        <v>156</v>
      </c>
      <c r="F119" s="42" t="s">
        <v>157</v>
      </c>
      <c r="G119" s="42" t="s">
        <v>158</v>
      </c>
      <c r="H119" s="72" t="s">
        <v>72</v>
      </c>
      <c r="I119" s="72" t="s">
        <v>72</v>
      </c>
      <c r="J119" s="72" t="s">
        <v>73</v>
      </c>
      <c r="K119" s="72" t="s">
        <v>73</v>
      </c>
      <c r="L119" s="72" t="s">
        <v>74</v>
      </c>
      <c r="M119" s="72" t="s">
        <v>159</v>
      </c>
      <c r="N119" s="136" t="s">
        <v>177</v>
      </c>
      <c r="O119" s="74" t="s">
        <v>77</v>
      </c>
      <c r="P119" s="45" t="str">
        <f t="shared" si="11"/>
        <v>53</v>
      </c>
      <c r="Q119" s="45">
        <v>531404</v>
      </c>
      <c r="R119" s="75" t="s">
        <v>177</v>
      </c>
      <c r="S119" s="47">
        <v>1701</v>
      </c>
      <c r="T119" s="47">
        <v>1</v>
      </c>
      <c r="U119" s="46">
        <v>0</v>
      </c>
      <c r="V119" s="46">
        <v>0</v>
      </c>
      <c r="W119" s="76">
        <v>192.5</v>
      </c>
      <c r="X119" s="49">
        <v>1</v>
      </c>
      <c r="Y119" s="73" t="s">
        <v>31</v>
      </c>
      <c r="Z119" s="76">
        <v>192.5</v>
      </c>
      <c r="AA119" s="81">
        <v>0</v>
      </c>
      <c r="AB119" s="81">
        <v>0</v>
      </c>
      <c r="AC119" s="81">
        <v>0</v>
      </c>
      <c r="AD119" s="81">
        <v>0</v>
      </c>
      <c r="AE119" s="81">
        <v>0</v>
      </c>
      <c r="AF119" s="81">
        <v>0</v>
      </c>
      <c r="AG119" s="81">
        <v>0</v>
      </c>
      <c r="AH119" s="81">
        <v>0</v>
      </c>
      <c r="AI119" s="81">
        <v>0</v>
      </c>
      <c r="AJ119" s="81">
        <v>0</v>
      </c>
      <c r="AK119" s="81">
        <v>0</v>
      </c>
      <c r="AL119" s="53">
        <f t="shared" si="10"/>
        <v>0</v>
      </c>
    </row>
    <row r="120" spans="1:806 1061:1830 2085:2854 3109:3878 4133:4902 5157:5926 6181:6950 7205:7974 8229:8998 9253:10022 10277:11046 11301:12070 12325:13094 13349:14118 14373:15142 15397:16166" ht="45" hidden="1" customHeight="1" x14ac:dyDescent="0.3">
      <c r="A120" s="41">
        <v>110</v>
      </c>
      <c r="B120" s="72" t="s">
        <v>67</v>
      </c>
      <c r="C120" s="72" t="s">
        <v>24</v>
      </c>
      <c r="D120" s="42" t="s">
        <v>68</v>
      </c>
      <c r="E120" s="42" t="s">
        <v>156</v>
      </c>
      <c r="F120" s="42" t="s">
        <v>157</v>
      </c>
      <c r="G120" s="42" t="s">
        <v>158</v>
      </c>
      <c r="H120" s="72" t="s">
        <v>72</v>
      </c>
      <c r="I120" s="72" t="s">
        <v>72</v>
      </c>
      <c r="J120" s="72" t="s">
        <v>73</v>
      </c>
      <c r="K120" s="72" t="s">
        <v>73</v>
      </c>
      <c r="L120" s="72" t="s">
        <v>74</v>
      </c>
      <c r="M120" s="72" t="s">
        <v>159</v>
      </c>
      <c r="N120" s="136" t="s">
        <v>177</v>
      </c>
      <c r="O120" s="74" t="s">
        <v>77</v>
      </c>
      <c r="P120" s="45" t="str">
        <f t="shared" si="11"/>
        <v>53</v>
      </c>
      <c r="Q120" s="45">
        <v>531406</v>
      </c>
      <c r="R120" s="75" t="s">
        <v>177</v>
      </c>
      <c r="S120" s="47">
        <v>1701</v>
      </c>
      <c r="T120" s="47">
        <v>1</v>
      </c>
      <c r="U120" s="46">
        <v>0</v>
      </c>
      <c r="V120" s="46">
        <v>0</v>
      </c>
      <c r="W120" s="76">
        <v>13.8</v>
      </c>
      <c r="X120" s="82">
        <v>1</v>
      </c>
      <c r="Y120" s="73" t="s">
        <v>31</v>
      </c>
      <c r="Z120" s="76">
        <v>13.8</v>
      </c>
      <c r="AA120" s="81">
        <v>0</v>
      </c>
      <c r="AB120" s="81">
        <v>0</v>
      </c>
      <c r="AC120" s="81">
        <v>0</v>
      </c>
      <c r="AD120" s="81">
        <v>0</v>
      </c>
      <c r="AE120" s="81">
        <v>0</v>
      </c>
      <c r="AF120" s="81">
        <v>0</v>
      </c>
      <c r="AG120" s="81">
        <v>0</v>
      </c>
      <c r="AH120" s="81">
        <v>0</v>
      </c>
      <c r="AI120" s="81">
        <v>0</v>
      </c>
      <c r="AJ120" s="81">
        <v>0</v>
      </c>
      <c r="AK120" s="81">
        <v>0</v>
      </c>
      <c r="AL120" s="53">
        <f t="shared" si="10"/>
        <v>0</v>
      </c>
    </row>
    <row r="121" spans="1:806 1061:1830 2085:2854 3109:3878 4133:4902 5157:5926 6181:6950 7205:7974 8229:8998 9253:10022 10277:11046 11301:12070 12325:13094 13349:14118 14373:15142 15397:16166" ht="45" hidden="1" customHeight="1" x14ac:dyDescent="0.3">
      <c r="A121" s="41">
        <v>111</v>
      </c>
      <c r="B121" s="72" t="s">
        <v>67</v>
      </c>
      <c r="C121" s="72" t="s">
        <v>24</v>
      </c>
      <c r="D121" s="42" t="s">
        <v>68</v>
      </c>
      <c r="E121" s="42" t="s">
        <v>156</v>
      </c>
      <c r="F121" s="42" t="s">
        <v>157</v>
      </c>
      <c r="G121" s="42" t="s">
        <v>158</v>
      </c>
      <c r="H121" s="72" t="s">
        <v>72</v>
      </c>
      <c r="I121" s="72" t="s">
        <v>72</v>
      </c>
      <c r="J121" s="83" t="s">
        <v>73</v>
      </c>
      <c r="K121" s="83" t="s">
        <v>73</v>
      </c>
      <c r="L121" s="83" t="s">
        <v>74</v>
      </c>
      <c r="M121" s="83" t="s">
        <v>159</v>
      </c>
      <c r="N121" s="137" t="s">
        <v>177</v>
      </c>
      <c r="O121" s="84" t="s">
        <v>77</v>
      </c>
      <c r="P121" s="85" t="str">
        <f t="shared" si="11"/>
        <v>84</v>
      </c>
      <c r="Q121" s="85">
        <v>840104</v>
      </c>
      <c r="R121" s="86" t="s">
        <v>177</v>
      </c>
      <c r="S121" s="87">
        <v>1701</v>
      </c>
      <c r="T121" s="87">
        <v>1</v>
      </c>
      <c r="U121" s="113">
        <v>0</v>
      </c>
      <c r="V121" s="113">
        <v>0</v>
      </c>
      <c r="W121" s="76">
        <v>416</v>
      </c>
      <c r="X121" s="89">
        <v>1</v>
      </c>
      <c r="Y121" s="90" t="s">
        <v>31</v>
      </c>
      <c r="Z121" s="88">
        <v>416</v>
      </c>
      <c r="AA121" s="91">
        <v>0</v>
      </c>
      <c r="AB121" s="91">
        <v>0</v>
      </c>
      <c r="AC121" s="91">
        <v>0</v>
      </c>
      <c r="AD121" s="91">
        <v>0</v>
      </c>
      <c r="AE121" s="91">
        <v>0</v>
      </c>
      <c r="AF121" s="91">
        <v>0</v>
      </c>
      <c r="AG121" s="91">
        <v>0</v>
      </c>
      <c r="AH121" s="91">
        <v>0</v>
      </c>
      <c r="AI121" s="91">
        <v>0</v>
      </c>
      <c r="AJ121" s="91">
        <v>0</v>
      </c>
      <c r="AK121" s="91">
        <v>0</v>
      </c>
      <c r="AL121" s="53">
        <f t="shared" si="10"/>
        <v>0</v>
      </c>
    </row>
    <row r="122" spans="1:806 1061:1830 2085:2854 3109:3878 4133:4902 5157:5926 6181:6950 7205:7974 8229:8998 9253:10022 10277:11046 11301:12070 12325:13094 13349:14118 14373:15142 15397:16166" ht="45" hidden="1" customHeight="1" x14ac:dyDescent="0.3">
      <c r="A122" s="41">
        <v>112</v>
      </c>
      <c r="B122" s="72" t="s">
        <v>67</v>
      </c>
      <c r="C122" s="72" t="s">
        <v>24</v>
      </c>
      <c r="D122" s="42" t="s">
        <v>68</v>
      </c>
      <c r="E122" s="42" t="s">
        <v>156</v>
      </c>
      <c r="F122" s="42" t="s">
        <v>157</v>
      </c>
      <c r="G122" s="42" t="s">
        <v>158</v>
      </c>
      <c r="H122" s="72" t="s">
        <v>88</v>
      </c>
      <c r="I122" s="72" t="s">
        <v>462</v>
      </c>
      <c r="J122" s="72" t="s">
        <v>73</v>
      </c>
      <c r="K122" s="72" t="s">
        <v>73</v>
      </c>
      <c r="L122" s="72" t="s">
        <v>74</v>
      </c>
      <c r="M122" s="72" t="s">
        <v>159</v>
      </c>
      <c r="N122" s="136" t="s">
        <v>177</v>
      </c>
      <c r="O122" s="74" t="s">
        <v>77</v>
      </c>
      <c r="P122" s="45" t="str">
        <f t="shared" si="11"/>
        <v>84</v>
      </c>
      <c r="Q122" s="45">
        <v>840113</v>
      </c>
      <c r="R122" s="75" t="s">
        <v>177</v>
      </c>
      <c r="S122" s="47">
        <v>1701</v>
      </c>
      <c r="T122" s="47">
        <v>1</v>
      </c>
      <c r="U122" s="46">
        <v>0</v>
      </c>
      <c r="V122" s="46">
        <v>0</v>
      </c>
      <c r="W122" s="76">
        <v>496.4</v>
      </c>
      <c r="X122" s="82">
        <v>1</v>
      </c>
      <c r="Y122" s="73" t="s">
        <v>31</v>
      </c>
      <c r="Z122" s="81">
        <v>0</v>
      </c>
      <c r="AA122" s="81">
        <v>496.4</v>
      </c>
      <c r="AB122" s="81">
        <v>0</v>
      </c>
      <c r="AC122" s="81">
        <v>0</v>
      </c>
      <c r="AD122" s="81">
        <v>0</v>
      </c>
      <c r="AE122" s="81">
        <v>0</v>
      </c>
      <c r="AF122" s="81">
        <v>0</v>
      </c>
      <c r="AG122" s="81">
        <v>0</v>
      </c>
      <c r="AH122" s="81">
        <v>0</v>
      </c>
      <c r="AI122" s="81">
        <v>0</v>
      </c>
      <c r="AJ122" s="81">
        <v>0</v>
      </c>
      <c r="AK122" s="81">
        <v>0</v>
      </c>
      <c r="AL122" s="53">
        <f t="shared" si="10"/>
        <v>0</v>
      </c>
    </row>
    <row r="123" spans="1:806 1061:1830 2085:2854 3109:3878 4133:4902 5157:5926 6181:6950 7205:7974 8229:8998 9253:10022 10277:11046 11301:12070 12325:13094 13349:14118 14373:15142 15397:16166" s="222" customFormat="1" ht="45" hidden="1" customHeight="1" x14ac:dyDescent="0.3">
      <c r="A123" s="209">
        <v>113</v>
      </c>
      <c r="B123" s="72" t="s">
        <v>67</v>
      </c>
      <c r="C123" s="72" t="s">
        <v>24</v>
      </c>
      <c r="D123" s="42" t="s">
        <v>68</v>
      </c>
      <c r="E123" s="42" t="s">
        <v>156</v>
      </c>
      <c r="F123" s="42" t="s">
        <v>157</v>
      </c>
      <c r="G123" s="42" t="s">
        <v>158</v>
      </c>
      <c r="H123" s="210" t="s">
        <v>72</v>
      </c>
      <c r="I123" s="210" t="s">
        <v>72</v>
      </c>
      <c r="J123" s="210" t="s">
        <v>73</v>
      </c>
      <c r="K123" s="210" t="s">
        <v>73</v>
      </c>
      <c r="L123" s="210" t="s">
        <v>74</v>
      </c>
      <c r="M123" s="210" t="s">
        <v>159</v>
      </c>
      <c r="N123" s="210" t="s">
        <v>178</v>
      </c>
      <c r="O123" s="219" t="s">
        <v>80</v>
      </c>
      <c r="P123" s="214" t="str">
        <f t="shared" si="11"/>
        <v>53</v>
      </c>
      <c r="Q123" s="214">
        <v>530210</v>
      </c>
      <c r="R123" s="242" t="s">
        <v>178</v>
      </c>
      <c r="S123" s="217">
        <v>1701</v>
      </c>
      <c r="T123" s="217">
        <v>1</v>
      </c>
      <c r="U123" s="216">
        <v>0</v>
      </c>
      <c r="V123" s="216">
        <v>0</v>
      </c>
      <c r="W123" s="236">
        <f>2000+607</f>
        <v>2607</v>
      </c>
      <c r="X123" s="82">
        <v>1</v>
      </c>
      <c r="Y123" s="237" t="s">
        <v>31</v>
      </c>
      <c r="Z123" s="236">
        <f t="shared" ref="Z123:AE123" si="12">+$W$123/6</f>
        <v>434.5</v>
      </c>
      <c r="AA123" s="236">
        <f t="shared" si="12"/>
        <v>434.5</v>
      </c>
      <c r="AB123" s="236">
        <f t="shared" si="12"/>
        <v>434.5</v>
      </c>
      <c r="AC123" s="236">
        <f t="shared" si="12"/>
        <v>434.5</v>
      </c>
      <c r="AD123" s="236">
        <f t="shared" si="12"/>
        <v>434.5</v>
      </c>
      <c r="AE123" s="236">
        <f t="shared" si="12"/>
        <v>434.5</v>
      </c>
      <c r="AF123" s="236">
        <v>0</v>
      </c>
      <c r="AG123" s="236">
        <v>0</v>
      </c>
      <c r="AH123" s="236">
        <v>0</v>
      </c>
      <c r="AI123" s="236">
        <v>0</v>
      </c>
      <c r="AJ123" s="236">
        <v>0</v>
      </c>
      <c r="AK123" s="236">
        <v>0</v>
      </c>
      <c r="AL123" s="53">
        <f t="shared" si="10"/>
        <v>0</v>
      </c>
      <c r="AM123" s="1"/>
      <c r="AN123" s="1"/>
      <c r="AO123" s="1"/>
      <c r="AP123" s="1"/>
      <c r="AQ123" s="1"/>
      <c r="KG123" s="1"/>
      <c r="KH123" s="1"/>
      <c r="UC123" s="1"/>
      <c r="UD123" s="1"/>
      <c r="ADY123" s="1"/>
      <c r="ADZ123" s="1"/>
      <c r="ANU123" s="1"/>
      <c r="ANV123" s="1"/>
      <c r="AXQ123" s="1"/>
      <c r="AXR123" s="1"/>
      <c r="BHM123" s="1"/>
      <c r="BHN123" s="1"/>
      <c r="BRI123" s="1"/>
      <c r="BRJ123" s="1"/>
      <c r="CBE123" s="1"/>
      <c r="CBF123" s="1"/>
      <c r="CLA123" s="1"/>
      <c r="CLB123" s="1"/>
      <c r="CUW123" s="1"/>
      <c r="CUX123" s="1"/>
      <c r="DES123" s="1"/>
      <c r="DET123" s="1"/>
      <c r="DOO123" s="1"/>
      <c r="DOP123" s="1"/>
      <c r="DYK123" s="1"/>
      <c r="DYL123" s="1"/>
      <c r="EIG123" s="1"/>
      <c r="EIH123" s="1"/>
      <c r="ESC123" s="1"/>
      <c r="ESD123" s="1"/>
      <c r="FBY123" s="1"/>
      <c r="FBZ123" s="1"/>
      <c r="FLU123" s="1"/>
      <c r="FLV123" s="1"/>
      <c r="FVQ123" s="1"/>
      <c r="FVR123" s="1"/>
      <c r="GFM123" s="1"/>
      <c r="GFN123" s="1"/>
      <c r="GPI123" s="1"/>
      <c r="GPJ123" s="1"/>
      <c r="GZE123" s="1"/>
      <c r="GZF123" s="1"/>
      <c r="HJA123" s="1"/>
      <c r="HJB123" s="1"/>
      <c r="HSW123" s="1"/>
      <c r="HSX123" s="1"/>
      <c r="ICS123" s="1"/>
      <c r="ICT123" s="1"/>
      <c r="IMO123" s="1"/>
      <c r="IMP123" s="1"/>
      <c r="IWK123" s="1"/>
      <c r="IWL123" s="1"/>
      <c r="JGG123" s="1"/>
      <c r="JGH123" s="1"/>
      <c r="JQC123" s="1"/>
      <c r="JQD123" s="1"/>
      <c r="JZY123" s="1"/>
      <c r="JZZ123" s="1"/>
      <c r="KJU123" s="1"/>
      <c r="KJV123" s="1"/>
      <c r="KTQ123" s="1"/>
      <c r="KTR123" s="1"/>
      <c r="LDM123" s="1"/>
      <c r="LDN123" s="1"/>
      <c r="LNI123" s="1"/>
      <c r="LNJ123" s="1"/>
      <c r="LXE123" s="1"/>
      <c r="LXF123" s="1"/>
      <c r="MHA123" s="1"/>
      <c r="MHB123" s="1"/>
      <c r="MQW123" s="1"/>
      <c r="MQX123" s="1"/>
      <c r="NAS123" s="1"/>
      <c r="NAT123" s="1"/>
      <c r="NKO123" s="1"/>
      <c r="NKP123" s="1"/>
      <c r="NUK123" s="1"/>
      <c r="NUL123" s="1"/>
      <c r="OEG123" s="1"/>
      <c r="OEH123" s="1"/>
      <c r="OOC123" s="1"/>
      <c r="OOD123" s="1"/>
      <c r="OXY123" s="1"/>
      <c r="OXZ123" s="1"/>
      <c r="PHU123" s="1"/>
      <c r="PHV123" s="1"/>
      <c r="PRQ123" s="1"/>
      <c r="PRR123" s="1"/>
      <c r="QBM123" s="1"/>
      <c r="QBN123" s="1"/>
      <c r="QLI123" s="1"/>
      <c r="QLJ123" s="1"/>
      <c r="QVE123" s="1"/>
      <c r="QVF123" s="1"/>
      <c r="RFA123" s="1"/>
      <c r="RFB123" s="1"/>
      <c r="ROW123" s="1"/>
      <c r="ROX123" s="1"/>
      <c r="RYS123" s="1"/>
      <c r="RYT123" s="1"/>
      <c r="SIO123" s="1"/>
      <c r="SIP123" s="1"/>
      <c r="SSK123" s="1"/>
      <c r="SSL123" s="1"/>
      <c r="TCG123" s="1"/>
      <c r="TCH123" s="1"/>
      <c r="TMC123" s="1"/>
      <c r="TMD123" s="1"/>
      <c r="TVY123" s="1"/>
      <c r="TVZ123" s="1"/>
      <c r="UFU123" s="1"/>
      <c r="UFV123" s="1"/>
      <c r="UPQ123" s="1"/>
      <c r="UPR123" s="1"/>
      <c r="UZM123" s="1"/>
      <c r="UZN123" s="1"/>
      <c r="VJI123" s="1"/>
      <c r="VJJ123" s="1"/>
      <c r="VTE123" s="1"/>
      <c r="VTF123" s="1"/>
      <c r="WDA123" s="1"/>
      <c r="WDB123" s="1"/>
      <c r="WMW123" s="1"/>
      <c r="WMX123" s="1"/>
      <c r="WWS123" s="1"/>
      <c r="WWT123" s="1"/>
    </row>
    <row r="124" spans="1:806 1061:1830 2085:2854 3109:3878 4133:4902 5157:5926 6181:6950 7205:7974 8229:8998 9253:10022 10277:11046 11301:12070 12325:13094 13349:14118 14373:15142 15397:16166" s="222" customFormat="1" ht="45" hidden="1" customHeight="1" x14ac:dyDescent="0.3">
      <c r="A124" s="209">
        <v>114</v>
      </c>
      <c r="B124" s="72" t="s">
        <v>67</v>
      </c>
      <c r="C124" s="72" t="s">
        <v>24</v>
      </c>
      <c r="D124" s="42" t="s">
        <v>68</v>
      </c>
      <c r="E124" s="42" t="s">
        <v>156</v>
      </c>
      <c r="F124" s="42" t="s">
        <v>157</v>
      </c>
      <c r="G124" s="42" t="s">
        <v>158</v>
      </c>
      <c r="H124" s="210" t="s">
        <v>72</v>
      </c>
      <c r="I124" s="210" t="s">
        <v>72</v>
      </c>
      <c r="J124" s="210" t="s">
        <v>73</v>
      </c>
      <c r="K124" s="210" t="s">
        <v>73</v>
      </c>
      <c r="L124" s="210" t="s">
        <v>74</v>
      </c>
      <c r="M124" s="210" t="s">
        <v>159</v>
      </c>
      <c r="N124" s="210" t="s">
        <v>179</v>
      </c>
      <c r="O124" s="219" t="s">
        <v>77</v>
      </c>
      <c r="P124" s="214" t="str">
        <f t="shared" si="11"/>
        <v>53</v>
      </c>
      <c r="Q124" s="214">
        <v>530802</v>
      </c>
      <c r="R124" s="242" t="s">
        <v>179</v>
      </c>
      <c r="S124" s="217">
        <v>1701</v>
      </c>
      <c r="T124" s="217">
        <v>1</v>
      </c>
      <c r="U124" s="216">
        <v>0</v>
      </c>
      <c r="V124" s="216">
        <v>0</v>
      </c>
      <c r="W124" s="236">
        <v>400</v>
      </c>
      <c r="X124" s="82">
        <v>1</v>
      </c>
      <c r="Y124" s="237" t="s">
        <v>31</v>
      </c>
      <c r="Z124" s="236">
        <v>400</v>
      </c>
      <c r="AA124" s="236">
        <v>0</v>
      </c>
      <c r="AB124" s="236">
        <v>0</v>
      </c>
      <c r="AC124" s="236">
        <v>0</v>
      </c>
      <c r="AD124" s="236">
        <v>0</v>
      </c>
      <c r="AE124" s="236">
        <v>0</v>
      </c>
      <c r="AF124" s="236">
        <v>0</v>
      </c>
      <c r="AG124" s="236">
        <v>0</v>
      </c>
      <c r="AH124" s="236">
        <v>0</v>
      </c>
      <c r="AI124" s="236">
        <v>0</v>
      </c>
      <c r="AJ124" s="236">
        <v>0</v>
      </c>
      <c r="AK124" s="236">
        <v>0</v>
      </c>
      <c r="AL124" s="53">
        <f t="shared" si="10"/>
        <v>0</v>
      </c>
      <c r="AM124" s="1"/>
      <c r="AN124" s="1"/>
      <c r="AO124" s="1"/>
      <c r="AP124" s="1"/>
      <c r="AQ124" s="1"/>
      <c r="KG124" s="1"/>
      <c r="KH124" s="1"/>
      <c r="UC124" s="1"/>
      <c r="UD124" s="1"/>
      <c r="ADY124" s="1"/>
      <c r="ADZ124" s="1"/>
      <c r="ANU124" s="1"/>
      <c r="ANV124" s="1"/>
      <c r="AXQ124" s="1"/>
      <c r="AXR124" s="1"/>
      <c r="BHM124" s="1"/>
      <c r="BHN124" s="1"/>
      <c r="BRI124" s="1"/>
      <c r="BRJ124" s="1"/>
      <c r="CBE124" s="1"/>
      <c r="CBF124" s="1"/>
      <c r="CLA124" s="1"/>
      <c r="CLB124" s="1"/>
      <c r="CUW124" s="1"/>
      <c r="CUX124" s="1"/>
      <c r="DES124" s="1"/>
      <c r="DET124" s="1"/>
      <c r="DOO124" s="1"/>
      <c r="DOP124" s="1"/>
      <c r="DYK124" s="1"/>
      <c r="DYL124" s="1"/>
      <c r="EIG124" s="1"/>
      <c r="EIH124" s="1"/>
      <c r="ESC124" s="1"/>
      <c r="ESD124" s="1"/>
      <c r="FBY124" s="1"/>
      <c r="FBZ124" s="1"/>
      <c r="FLU124" s="1"/>
      <c r="FLV124" s="1"/>
      <c r="FVQ124" s="1"/>
      <c r="FVR124" s="1"/>
      <c r="GFM124" s="1"/>
      <c r="GFN124" s="1"/>
      <c r="GPI124" s="1"/>
      <c r="GPJ124" s="1"/>
      <c r="GZE124" s="1"/>
      <c r="GZF124" s="1"/>
      <c r="HJA124" s="1"/>
      <c r="HJB124" s="1"/>
      <c r="HSW124" s="1"/>
      <c r="HSX124" s="1"/>
      <c r="ICS124" s="1"/>
      <c r="ICT124" s="1"/>
      <c r="IMO124" s="1"/>
      <c r="IMP124" s="1"/>
      <c r="IWK124" s="1"/>
      <c r="IWL124" s="1"/>
      <c r="JGG124" s="1"/>
      <c r="JGH124" s="1"/>
      <c r="JQC124" s="1"/>
      <c r="JQD124" s="1"/>
      <c r="JZY124" s="1"/>
      <c r="JZZ124" s="1"/>
      <c r="KJU124" s="1"/>
      <c r="KJV124" s="1"/>
      <c r="KTQ124" s="1"/>
      <c r="KTR124" s="1"/>
      <c r="LDM124" s="1"/>
      <c r="LDN124" s="1"/>
      <c r="LNI124" s="1"/>
      <c r="LNJ124" s="1"/>
      <c r="LXE124" s="1"/>
      <c r="LXF124" s="1"/>
      <c r="MHA124" s="1"/>
      <c r="MHB124" s="1"/>
      <c r="MQW124" s="1"/>
      <c r="MQX124" s="1"/>
      <c r="NAS124" s="1"/>
      <c r="NAT124" s="1"/>
      <c r="NKO124" s="1"/>
      <c r="NKP124" s="1"/>
      <c r="NUK124" s="1"/>
      <c r="NUL124" s="1"/>
      <c r="OEG124" s="1"/>
      <c r="OEH124" s="1"/>
      <c r="OOC124" s="1"/>
      <c r="OOD124" s="1"/>
      <c r="OXY124" s="1"/>
      <c r="OXZ124" s="1"/>
      <c r="PHU124" s="1"/>
      <c r="PHV124" s="1"/>
      <c r="PRQ124" s="1"/>
      <c r="PRR124" s="1"/>
      <c r="QBM124" s="1"/>
      <c r="QBN124" s="1"/>
      <c r="QLI124" s="1"/>
      <c r="QLJ124" s="1"/>
      <c r="QVE124" s="1"/>
      <c r="QVF124" s="1"/>
      <c r="RFA124" s="1"/>
      <c r="RFB124" s="1"/>
      <c r="ROW124" s="1"/>
      <c r="ROX124" s="1"/>
      <c r="RYS124" s="1"/>
      <c r="RYT124" s="1"/>
      <c r="SIO124" s="1"/>
      <c r="SIP124" s="1"/>
      <c r="SSK124" s="1"/>
      <c r="SSL124" s="1"/>
      <c r="TCG124" s="1"/>
      <c r="TCH124" s="1"/>
      <c r="TMC124" s="1"/>
      <c r="TMD124" s="1"/>
      <c r="TVY124" s="1"/>
      <c r="TVZ124" s="1"/>
      <c r="UFU124" s="1"/>
      <c r="UFV124" s="1"/>
      <c r="UPQ124" s="1"/>
      <c r="UPR124" s="1"/>
      <c r="UZM124" s="1"/>
      <c r="UZN124" s="1"/>
      <c r="VJI124" s="1"/>
      <c r="VJJ124" s="1"/>
      <c r="VTE124" s="1"/>
      <c r="VTF124" s="1"/>
      <c r="WDA124" s="1"/>
      <c r="WDB124" s="1"/>
      <c r="WMW124" s="1"/>
      <c r="WMX124" s="1"/>
      <c r="WWS124" s="1"/>
      <c r="WWT124" s="1"/>
    </row>
    <row r="125" spans="1:806 1061:1830 2085:2854 3109:3878 4133:4902 5157:5926 6181:6950 7205:7974 8229:8998 9253:10022 10277:11046 11301:12070 12325:13094 13349:14118 14373:15142 15397:16166" s="222" customFormat="1" ht="45" hidden="1" customHeight="1" x14ac:dyDescent="0.3">
      <c r="A125" s="209">
        <v>115</v>
      </c>
      <c r="B125" s="72" t="s">
        <v>67</v>
      </c>
      <c r="C125" s="72" t="s">
        <v>24</v>
      </c>
      <c r="D125" s="42" t="s">
        <v>68</v>
      </c>
      <c r="E125" s="42" t="s">
        <v>156</v>
      </c>
      <c r="F125" s="42" t="s">
        <v>157</v>
      </c>
      <c r="G125" s="42" t="s">
        <v>158</v>
      </c>
      <c r="H125" s="210" t="s">
        <v>72</v>
      </c>
      <c r="I125" s="210" t="s">
        <v>72</v>
      </c>
      <c r="J125" s="210" t="s">
        <v>73</v>
      </c>
      <c r="K125" s="210" t="s">
        <v>73</v>
      </c>
      <c r="L125" s="210" t="s">
        <v>74</v>
      </c>
      <c r="M125" s="210" t="s">
        <v>159</v>
      </c>
      <c r="N125" s="210" t="s">
        <v>180</v>
      </c>
      <c r="O125" s="241" t="s">
        <v>77</v>
      </c>
      <c r="P125" s="214" t="str">
        <f t="shared" si="11"/>
        <v>53</v>
      </c>
      <c r="Q125" s="214">
        <v>530802</v>
      </c>
      <c r="R125" s="242" t="s">
        <v>180</v>
      </c>
      <c r="S125" s="217">
        <v>1701</v>
      </c>
      <c r="T125" s="217">
        <v>1</v>
      </c>
      <c r="U125" s="216">
        <v>0</v>
      </c>
      <c r="V125" s="216">
        <v>0</v>
      </c>
      <c r="W125" s="236">
        <v>200</v>
      </c>
      <c r="X125" s="82">
        <v>1</v>
      </c>
      <c r="Y125" s="237" t="s">
        <v>31</v>
      </c>
      <c r="Z125" s="236">
        <v>200</v>
      </c>
      <c r="AA125" s="236">
        <v>0</v>
      </c>
      <c r="AB125" s="236">
        <v>0</v>
      </c>
      <c r="AC125" s="236">
        <v>0</v>
      </c>
      <c r="AD125" s="236">
        <v>0</v>
      </c>
      <c r="AE125" s="236">
        <v>0</v>
      </c>
      <c r="AF125" s="236">
        <v>0</v>
      </c>
      <c r="AG125" s="236">
        <v>0</v>
      </c>
      <c r="AH125" s="236">
        <v>0</v>
      </c>
      <c r="AI125" s="236">
        <v>0</v>
      </c>
      <c r="AJ125" s="236">
        <v>0</v>
      </c>
      <c r="AK125" s="236">
        <v>0</v>
      </c>
      <c r="AL125" s="53">
        <f t="shared" si="10"/>
        <v>0</v>
      </c>
      <c r="AM125" s="1"/>
      <c r="AN125" s="1"/>
      <c r="AO125" s="1"/>
      <c r="AP125" s="1"/>
      <c r="AQ125" s="1"/>
      <c r="KG125" s="1"/>
      <c r="KH125" s="1"/>
      <c r="UC125" s="1"/>
      <c r="UD125" s="1"/>
      <c r="ADY125" s="1"/>
      <c r="ADZ125" s="1"/>
      <c r="ANU125" s="1"/>
      <c r="ANV125" s="1"/>
      <c r="AXQ125" s="1"/>
      <c r="AXR125" s="1"/>
      <c r="BHM125" s="1"/>
      <c r="BHN125" s="1"/>
      <c r="BRI125" s="1"/>
      <c r="BRJ125" s="1"/>
      <c r="CBE125" s="1"/>
      <c r="CBF125" s="1"/>
      <c r="CLA125" s="1"/>
      <c r="CLB125" s="1"/>
      <c r="CUW125" s="1"/>
      <c r="CUX125" s="1"/>
      <c r="DES125" s="1"/>
      <c r="DET125" s="1"/>
      <c r="DOO125" s="1"/>
      <c r="DOP125" s="1"/>
      <c r="DYK125" s="1"/>
      <c r="DYL125" s="1"/>
      <c r="EIG125" s="1"/>
      <c r="EIH125" s="1"/>
      <c r="ESC125" s="1"/>
      <c r="ESD125" s="1"/>
      <c r="FBY125" s="1"/>
      <c r="FBZ125" s="1"/>
      <c r="FLU125" s="1"/>
      <c r="FLV125" s="1"/>
      <c r="FVQ125" s="1"/>
      <c r="FVR125" s="1"/>
      <c r="GFM125" s="1"/>
      <c r="GFN125" s="1"/>
      <c r="GPI125" s="1"/>
      <c r="GPJ125" s="1"/>
      <c r="GZE125" s="1"/>
      <c r="GZF125" s="1"/>
      <c r="HJA125" s="1"/>
      <c r="HJB125" s="1"/>
      <c r="HSW125" s="1"/>
      <c r="HSX125" s="1"/>
      <c r="ICS125" s="1"/>
      <c r="ICT125" s="1"/>
      <c r="IMO125" s="1"/>
      <c r="IMP125" s="1"/>
      <c r="IWK125" s="1"/>
      <c r="IWL125" s="1"/>
      <c r="JGG125" s="1"/>
      <c r="JGH125" s="1"/>
      <c r="JQC125" s="1"/>
      <c r="JQD125" s="1"/>
      <c r="JZY125" s="1"/>
      <c r="JZZ125" s="1"/>
      <c r="KJU125" s="1"/>
      <c r="KJV125" s="1"/>
      <c r="KTQ125" s="1"/>
      <c r="KTR125" s="1"/>
      <c r="LDM125" s="1"/>
      <c r="LDN125" s="1"/>
      <c r="LNI125" s="1"/>
      <c r="LNJ125" s="1"/>
      <c r="LXE125" s="1"/>
      <c r="LXF125" s="1"/>
      <c r="MHA125" s="1"/>
      <c r="MHB125" s="1"/>
      <c r="MQW125" s="1"/>
      <c r="MQX125" s="1"/>
      <c r="NAS125" s="1"/>
      <c r="NAT125" s="1"/>
      <c r="NKO125" s="1"/>
      <c r="NKP125" s="1"/>
      <c r="NUK125" s="1"/>
      <c r="NUL125" s="1"/>
      <c r="OEG125" s="1"/>
      <c r="OEH125" s="1"/>
      <c r="OOC125" s="1"/>
      <c r="OOD125" s="1"/>
      <c r="OXY125" s="1"/>
      <c r="OXZ125" s="1"/>
      <c r="PHU125" s="1"/>
      <c r="PHV125" s="1"/>
      <c r="PRQ125" s="1"/>
      <c r="PRR125" s="1"/>
      <c r="QBM125" s="1"/>
      <c r="QBN125" s="1"/>
      <c r="QLI125" s="1"/>
      <c r="QLJ125" s="1"/>
      <c r="QVE125" s="1"/>
      <c r="QVF125" s="1"/>
      <c r="RFA125" s="1"/>
      <c r="RFB125" s="1"/>
      <c r="ROW125" s="1"/>
      <c r="ROX125" s="1"/>
      <c r="RYS125" s="1"/>
      <c r="RYT125" s="1"/>
      <c r="SIO125" s="1"/>
      <c r="SIP125" s="1"/>
      <c r="SSK125" s="1"/>
      <c r="SSL125" s="1"/>
      <c r="TCG125" s="1"/>
      <c r="TCH125" s="1"/>
      <c r="TMC125" s="1"/>
      <c r="TMD125" s="1"/>
      <c r="TVY125" s="1"/>
      <c r="TVZ125" s="1"/>
      <c r="UFU125" s="1"/>
      <c r="UFV125" s="1"/>
      <c r="UPQ125" s="1"/>
      <c r="UPR125" s="1"/>
      <c r="UZM125" s="1"/>
      <c r="UZN125" s="1"/>
      <c r="VJI125" s="1"/>
      <c r="VJJ125" s="1"/>
      <c r="VTE125" s="1"/>
      <c r="VTF125" s="1"/>
      <c r="WDA125" s="1"/>
      <c r="WDB125" s="1"/>
      <c r="WMW125" s="1"/>
      <c r="WMX125" s="1"/>
      <c r="WWS125" s="1"/>
      <c r="WWT125" s="1"/>
    </row>
    <row r="126" spans="1:806 1061:1830 2085:2854 3109:3878 4133:4902 5157:5926 6181:6950 7205:7974 8229:8998 9253:10022 10277:11046 11301:12070 12325:13094 13349:14118 14373:15142 15397:16166" ht="45" hidden="1" customHeight="1" x14ac:dyDescent="0.3">
      <c r="A126" s="41">
        <v>116</v>
      </c>
      <c r="B126" s="72" t="s">
        <v>67</v>
      </c>
      <c r="C126" s="72" t="s">
        <v>24</v>
      </c>
      <c r="D126" s="42" t="s">
        <v>68</v>
      </c>
      <c r="E126" s="42" t="s">
        <v>156</v>
      </c>
      <c r="F126" s="42" t="s">
        <v>157</v>
      </c>
      <c r="G126" s="42" t="s">
        <v>158</v>
      </c>
      <c r="H126" s="72" t="s">
        <v>88</v>
      </c>
      <c r="I126" s="72" t="s">
        <v>462</v>
      </c>
      <c r="J126" s="72" t="s">
        <v>73</v>
      </c>
      <c r="K126" s="72" t="s">
        <v>73</v>
      </c>
      <c r="L126" s="72" t="s">
        <v>74</v>
      </c>
      <c r="M126" s="72" t="s">
        <v>159</v>
      </c>
      <c r="N126" s="136" t="s">
        <v>173</v>
      </c>
      <c r="O126" s="74" t="s">
        <v>80</v>
      </c>
      <c r="P126" s="45" t="str">
        <f t="shared" si="11"/>
        <v>51</v>
      </c>
      <c r="Q126" s="45">
        <v>510707</v>
      </c>
      <c r="R126" s="75" t="s">
        <v>173</v>
      </c>
      <c r="S126" s="47">
        <v>1700</v>
      </c>
      <c r="T126" s="47">
        <v>3</v>
      </c>
      <c r="U126" s="46">
        <v>0</v>
      </c>
      <c r="V126" s="46">
        <v>0</v>
      </c>
      <c r="W126" s="76">
        <v>1932.7474666667231</v>
      </c>
      <c r="X126" s="82">
        <v>1</v>
      </c>
      <c r="Y126" s="73" t="s">
        <v>31</v>
      </c>
      <c r="Z126" s="76">
        <v>483.18686666668077</v>
      </c>
      <c r="AA126" s="81">
        <v>483.18686666668077</v>
      </c>
      <c r="AB126" s="81">
        <v>483.18686666668077</v>
      </c>
      <c r="AC126" s="81">
        <v>483.18686666668077</v>
      </c>
      <c r="AD126" s="81">
        <v>0</v>
      </c>
      <c r="AE126" s="81">
        <v>0</v>
      </c>
      <c r="AF126" s="81">
        <v>0</v>
      </c>
      <c r="AG126" s="81">
        <v>0</v>
      </c>
      <c r="AH126" s="81">
        <v>0</v>
      </c>
      <c r="AI126" s="81">
        <v>0</v>
      </c>
      <c r="AJ126" s="81">
        <v>0</v>
      </c>
      <c r="AK126" s="81">
        <v>0</v>
      </c>
      <c r="AL126" s="53">
        <f t="shared" si="10"/>
        <v>0</v>
      </c>
    </row>
    <row r="127" spans="1:806 1061:1830 2085:2854 3109:3878 4133:4902 5157:5926 6181:6950 7205:7974 8229:8998 9253:10022 10277:11046 11301:12070 12325:13094 13349:14118 14373:15142 15397:16166" ht="45" hidden="1" customHeight="1" x14ac:dyDescent="0.3">
      <c r="A127" s="41">
        <v>117</v>
      </c>
      <c r="B127" s="72" t="s">
        <v>67</v>
      </c>
      <c r="C127" s="72" t="s">
        <v>24</v>
      </c>
      <c r="D127" s="42" t="s">
        <v>68</v>
      </c>
      <c r="E127" s="42" t="s">
        <v>156</v>
      </c>
      <c r="F127" s="42" t="s">
        <v>157</v>
      </c>
      <c r="G127" s="42" t="s">
        <v>158</v>
      </c>
      <c r="H127" s="72" t="s">
        <v>140</v>
      </c>
      <c r="I127" s="72" t="s">
        <v>478</v>
      </c>
      <c r="J127" s="72" t="s">
        <v>73</v>
      </c>
      <c r="K127" s="72" t="s">
        <v>73</v>
      </c>
      <c r="L127" s="72" t="s">
        <v>74</v>
      </c>
      <c r="M127" s="72" t="s">
        <v>159</v>
      </c>
      <c r="N127" s="136" t="s">
        <v>173</v>
      </c>
      <c r="O127" s="74" t="s">
        <v>80</v>
      </c>
      <c r="P127" s="45" t="str">
        <f t="shared" si="11"/>
        <v>51</v>
      </c>
      <c r="Q127" s="45">
        <v>510707</v>
      </c>
      <c r="R127" s="75" t="s">
        <v>173</v>
      </c>
      <c r="S127" s="47">
        <v>1700</v>
      </c>
      <c r="T127" s="47">
        <v>3</v>
      </c>
      <c r="U127" s="46">
        <v>0</v>
      </c>
      <c r="V127" s="46">
        <v>0</v>
      </c>
      <c r="W127" s="76">
        <v>1932.7474666667231</v>
      </c>
      <c r="X127" s="82">
        <v>1</v>
      </c>
      <c r="Y127" s="73" t="s">
        <v>31</v>
      </c>
      <c r="Z127" s="76">
        <v>483.18686666668077</v>
      </c>
      <c r="AA127" s="81">
        <v>483.18686666668077</v>
      </c>
      <c r="AB127" s="81">
        <v>483.18686666668077</v>
      </c>
      <c r="AC127" s="81">
        <v>483.18686666668077</v>
      </c>
      <c r="AD127" s="81">
        <v>0</v>
      </c>
      <c r="AE127" s="81">
        <v>0</v>
      </c>
      <c r="AF127" s="81">
        <v>0</v>
      </c>
      <c r="AG127" s="81">
        <v>0</v>
      </c>
      <c r="AH127" s="81">
        <v>0</v>
      </c>
      <c r="AI127" s="81">
        <v>0</v>
      </c>
      <c r="AJ127" s="81">
        <v>0</v>
      </c>
      <c r="AK127" s="81">
        <v>0</v>
      </c>
      <c r="AL127" s="53">
        <f t="shared" si="10"/>
        <v>0</v>
      </c>
    </row>
    <row r="128" spans="1:806 1061:1830 2085:2854 3109:3878 4133:4902 5157:5926 6181:6950 7205:7974 8229:8998 9253:10022 10277:11046 11301:12070 12325:13094 13349:14118 14373:15142 15397:16166" ht="45" hidden="1" customHeight="1" x14ac:dyDescent="0.3">
      <c r="A128" s="41">
        <v>118</v>
      </c>
      <c r="B128" s="72" t="s">
        <v>67</v>
      </c>
      <c r="C128" s="72" t="s">
        <v>24</v>
      </c>
      <c r="D128" s="42" t="s">
        <v>68</v>
      </c>
      <c r="E128" s="42" t="s">
        <v>156</v>
      </c>
      <c r="F128" s="42" t="s">
        <v>157</v>
      </c>
      <c r="G128" s="42" t="s">
        <v>158</v>
      </c>
      <c r="H128" s="72" t="s">
        <v>175</v>
      </c>
      <c r="I128" s="72" t="s">
        <v>476</v>
      </c>
      <c r="J128" s="72" t="s">
        <v>73</v>
      </c>
      <c r="K128" s="72" t="s">
        <v>73</v>
      </c>
      <c r="L128" s="72" t="s">
        <v>74</v>
      </c>
      <c r="M128" s="72" t="s">
        <v>159</v>
      </c>
      <c r="N128" s="72" t="s">
        <v>173</v>
      </c>
      <c r="O128" s="42" t="s">
        <v>80</v>
      </c>
      <c r="P128" s="45" t="str">
        <f t="shared" si="11"/>
        <v>51</v>
      </c>
      <c r="Q128" s="45">
        <v>510707</v>
      </c>
      <c r="R128" s="75" t="s">
        <v>173</v>
      </c>
      <c r="S128" s="47">
        <v>1700</v>
      </c>
      <c r="T128" s="47">
        <v>3</v>
      </c>
      <c r="U128" s="46">
        <v>0</v>
      </c>
      <c r="V128" s="46">
        <v>0</v>
      </c>
      <c r="W128" s="76">
        <v>1932.7474666667231</v>
      </c>
      <c r="X128" s="82">
        <v>1</v>
      </c>
      <c r="Y128" s="73" t="s">
        <v>31</v>
      </c>
      <c r="Z128" s="81">
        <v>483.18686666668077</v>
      </c>
      <c r="AA128" s="81">
        <v>483.18686666668077</v>
      </c>
      <c r="AB128" s="81">
        <v>483.18686666668077</v>
      </c>
      <c r="AC128" s="81">
        <v>483.18686666668077</v>
      </c>
      <c r="AD128" s="81">
        <v>0</v>
      </c>
      <c r="AE128" s="81">
        <v>0</v>
      </c>
      <c r="AF128" s="81">
        <v>0</v>
      </c>
      <c r="AG128" s="81">
        <v>0</v>
      </c>
      <c r="AH128" s="81">
        <v>0</v>
      </c>
      <c r="AI128" s="81">
        <v>0</v>
      </c>
      <c r="AJ128" s="81">
        <v>0</v>
      </c>
      <c r="AK128" s="81">
        <v>0</v>
      </c>
      <c r="AL128" s="53">
        <f t="shared" si="10"/>
        <v>0</v>
      </c>
    </row>
    <row r="129" spans="1:806 1061:1830 2085:2854 3109:3878 4133:4902 5157:5926 6181:6950 7205:7974 8229:8998 9253:10022 10277:11046 11301:12070 12325:13094 13349:14118 14373:15142 15397:16166" s="222" customFormat="1" ht="45" hidden="1" customHeight="1" x14ac:dyDescent="0.3">
      <c r="A129" s="209">
        <v>119</v>
      </c>
      <c r="B129" s="72" t="s">
        <v>67</v>
      </c>
      <c r="C129" s="72" t="s">
        <v>24</v>
      </c>
      <c r="D129" s="42" t="s">
        <v>68</v>
      </c>
      <c r="E129" s="42" t="s">
        <v>156</v>
      </c>
      <c r="F129" s="42" t="s">
        <v>157</v>
      </c>
      <c r="G129" s="42" t="s">
        <v>158</v>
      </c>
      <c r="H129" s="72" t="s">
        <v>72</v>
      </c>
      <c r="I129" s="72" t="s">
        <v>72</v>
      </c>
      <c r="J129" s="72" t="s">
        <v>73</v>
      </c>
      <c r="K129" s="72" t="s">
        <v>73</v>
      </c>
      <c r="L129" s="72" t="s">
        <v>74</v>
      </c>
      <c r="M129" s="210" t="s">
        <v>159</v>
      </c>
      <c r="N129" s="210" t="s">
        <v>181</v>
      </c>
      <c r="O129" s="219" t="s">
        <v>80</v>
      </c>
      <c r="P129" s="214" t="str">
        <f t="shared" si="11"/>
        <v>53</v>
      </c>
      <c r="Q129" s="214">
        <v>530306</v>
      </c>
      <c r="R129" s="235" t="s">
        <v>182</v>
      </c>
      <c r="S129" s="217">
        <v>1701</v>
      </c>
      <c r="T129" s="217">
        <v>1</v>
      </c>
      <c r="U129" s="216">
        <v>0</v>
      </c>
      <c r="V129" s="216">
        <v>0</v>
      </c>
      <c r="W129" s="236">
        <v>8496</v>
      </c>
      <c r="X129" s="82">
        <v>1</v>
      </c>
      <c r="Y129" s="237" t="s">
        <v>31</v>
      </c>
      <c r="Z129" s="236">
        <v>708</v>
      </c>
      <c r="AA129" s="236">
        <v>708</v>
      </c>
      <c r="AB129" s="236">
        <v>708</v>
      </c>
      <c r="AC129" s="236">
        <v>708</v>
      </c>
      <c r="AD129" s="236">
        <v>708</v>
      </c>
      <c r="AE129" s="236">
        <v>708</v>
      </c>
      <c r="AF129" s="236">
        <v>708</v>
      </c>
      <c r="AG129" s="236">
        <v>708</v>
      </c>
      <c r="AH129" s="236">
        <v>708</v>
      </c>
      <c r="AI129" s="236">
        <v>708</v>
      </c>
      <c r="AJ129" s="236">
        <v>708</v>
      </c>
      <c r="AK129" s="236">
        <v>708</v>
      </c>
      <c r="AL129" s="53">
        <f t="shared" si="10"/>
        <v>0</v>
      </c>
      <c r="AM129" s="1"/>
      <c r="AN129" s="1"/>
      <c r="AO129" s="1"/>
      <c r="AP129" s="1"/>
      <c r="AQ129" s="1"/>
      <c r="KG129" s="1"/>
      <c r="KH129" s="1"/>
      <c r="UC129" s="1"/>
      <c r="UD129" s="1"/>
      <c r="ADY129" s="1"/>
      <c r="ADZ129" s="1"/>
      <c r="ANU129" s="1"/>
      <c r="ANV129" s="1"/>
      <c r="AXQ129" s="1"/>
      <c r="AXR129" s="1"/>
      <c r="BHM129" s="1"/>
      <c r="BHN129" s="1"/>
      <c r="BRI129" s="1"/>
      <c r="BRJ129" s="1"/>
      <c r="CBE129" s="1"/>
      <c r="CBF129" s="1"/>
      <c r="CLA129" s="1"/>
      <c r="CLB129" s="1"/>
      <c r="CUW129" s="1"/>
      <c r="CUX129" s="1"/>
      <c r="DES129" s="1"/>
      <c r="DET129" s="1"/>
      <c r="DOO129" s="1"/>
      <c r="DOP129" s="1"/>
      <c r="DYK129" s="1"/>
      <c r="DYL129" s="1"/>
      <c r="EIG129" s="1"/>
      <c r="EIH129" s="1"/>
      <c r="ESC129" s="1"/>
      <c r="ESD129" s="1"/>
      <c r="FBY129" s="1"/>
      <c r="FBZ129" s="1"/>
      <c r="FLU129" s="1"/>
      <c r="FLV129" s="1"/>
      <c r="FVQ129" s="1"/>
      <c r="FVR129" s="1"/>
      <c r="GFM129" s="1"/>
      <c r="GFN129" s="1"/>
      <c r="GPI129" s="1"/>
      <c r="GPJ129" s="1"/>
      <c r="GZE129" s="1"/>
      <c r="GZF129" s="1"/>
      <c r="HJA129" s="1"/>
      <c r="HJB129" s="1"/>
      <c r="HSW129" s="1"/>
      <c r="HSX129" s="1"/>
      <c r="ICS129" s="1"/>
      <c r="ICT129" s="1"/>
      <c r="IMO129" s="1"/>
      <c r="IMP129" s="1"/>
      <c r="IWK129" s="1"/>
      <c r="IWL129" s="1"/>
      <c r="JGG129" s="1"/>
      <c r="JGH129" s="1"/>
      <c r="JQC129" s="1"/>
      <c r="JQD129" s="1"/>
      <c r="JZY129" s="1"/>
      <c r="JZZ129" s="1"/>
      <c r="KJU129" s="1"/>
      <c r="KJV129" s="1"/>
      <c r="KTQ129" s="1"/>
      <c r="KTR129" s="1"/>
      <c r="LDM129" s="1"/>
      <c r="LDN129" s="1"/>
      <c r="LNI129" s="1"/>
      <c r="LNJ129" s="1"/>
      <c r="LXE129" s="1"/>
      <c r="LXF129" s="1"/>
      <c r="MHA129" s="1"/>
      <c r="MHB129" s="1"/>
      <c r="MQW129" s="1"/>
      <c r="MQX129" s="1"/>
      <c r="NAS129" s="1"/>
      <c r="NAT129" s="1"/>
      <c r="NKO129" s="1"/>
      <c r="NKP129" s="1"/>
      <c r="NUK129" s="1"/>
      <c r="NUL129" s="1"/>
      <c r="OEG129" s="1"/>
      <c r="OEH129" s="1"/>
      <c r="OOC129" s="1"/>
      <c r="OOD129" s="1"/>
      <c r="OXY129" s="1"/>
      <c r="OXZ129" s="1"/>
      <c r="PHU129" s="1"/>
      <c r="PHV129" s="1"/>
      <c r="PRQ129" s="1"/>
      <c r="PRR129" s="1"/>
      <c r="QBM129" s="1"/>
      <c r="QBN129" s="1"/>
      <c r="QLI129" s="1"/>
      <c r="QLJ129" s="1"/>
      <c r="QVE129" s="1"/>
      <c r="QVF129" s="1"/>
      <c r="RFA129" s="1"/>
      <c r="RFB129" s="1"/>
      <c r="ROW129" s="1"/>
      <c r="ROX129" s="1"/>
      <c r="RYS129" s="1"/>
      <c r="RYT129" s="1"/>
      <c r="SIO129" s="1"/>
      <c r="SIP129" s="1"/>
      <c r="SSK129" s="1"/>
      <c r="SSL129" s="1"/>
      <c r="TCG129" s="1"/>
      <c r="TCH129" s="1"/>
      <c r="TMC129" s="1"/>
      <c r="TMD129" s="1"/>
      <c r="TVY129" s="1"/>
      <c r="TVZ129" s="1"/>
      <c r="UFU129" s="1"/>
      <c r="UFV129" s="1"/>
      <c r="UPQ129" s="1"/>
      <c r="UPR129" s="1"/>
      <c r="UZM129" s="1"/>
      <c r="UZN129" s="1"/>
      <c r="VJI129" s="1"/>
      <c r="VJJ129" s="1"/>
      <c r="VTE129" s="1"/>
      <c r="VTF129" s="1"/>
      <c r="WDA129" s="1"/>
      <c r="WDB129" s="1"/>
      <c r="WMW129" s="1"/>
      <c r="WMX129" s="1"/>
      <c r="WWS129" s="1"/>
      <c r="WWT129" s="1"/>
    </row>
    <row r="130" spans="1:806 1061:1830 2085:2854 3109:3878 4133:4902 5157:5926 6181:6950 7205:7974 8229:8998 9253:10022 10277:11046 11301:12070 12325:13094 13349:14118 14373:15142 15397:16166" s="258" customFormat="1" ht="68.400000000000006" hidden="1" customHeight="1" x14ac:dyDescent="0.3">
      <c r="A130" s="245">
        <v>120</v>
      </c>
      <c r="B130" s="72" t="s">
        <v>67</v>
      </c>
      <c r="C130" s="72" t="s">
        <v>24</v>
      </c>
      <c r="D130" s="42" t="s">
        <v>183</v>
      </c>
      <c r="E130" s="42" t="s">
        <v>151</v>
      </c>
      <c r="F130" s="42" t="s">
        <v>151</v>
      </c>
      <c r="G130" s="42" t="s">
        <v>151</v>
      </c>
      <c r="H130" s="246" t="s">
        <v>72</v>
      </c>
      <c r="I130" s="246" t="s">
        <v>72</v>
      </c>
      <c r="J130" s="246" t="s">
        <v>73</v>
      </c>
      <c r="K130" s="246" t="s">
        <v>73</v>
      </c>
      <c r="L130" s="259" t="s">
        <v>184</v>
      </c>
      <c r="M130" s="246" t="s">
        <v>185</v>
      </c>
      <c r="N130" s="246" t="s">
        <v>187</v>
      </c>
      <c r="O130" s="249" t="s">
        <v>80</v>
      </c>
      <c r="P130" s="250" t="str">
        <f t="shared" si="11"/>
        <v>53</v>
      </c>
      <c r="Q130" s="260">
        <v>530207</v>
      </c>
      <c r="R130" s="251" t="s">
        <v>188</v>
      </c>
      <c r="S130" s="252">
        <v>1701</v>
      </c>
      <c r="T130" s="253">
        <v>2</v>
      </c>
      <c r="U130" s="254">
        <v>0</v>
      </c>
      <c r="V130" s="254">
        <v>0</v>
      </c>
      <c r="W130" s="255">
        <v>6000</v>
      </c>
      <c r="X130" s="82">
        <v>1</v>
      </c>
      <c r="Y130" s="256" t="s">
        <v>31</v>
      </c>
      <c r="Z130" s="261">
        <v>0</v>
      </c>
      <c r="AA130" s="261">
        <v>0</v>
      </c>
      <c r="AB130" s="261">
        <v>3000</v>
      </c>
      <c r="AC130" s="261">
        <v>0</v>
      </c>
      <c r="AD130" s="261">
        <v>0</v>
      </c>
      <c r="AE130" s="261">
        <v>0</v>
      </c>
      <c r="AF130" s="261">
        <v>0</v>
      </c>
      <c r="AG130" s="261">
        <v>0</v>
      </c>
      <c r="AH130" s="261">
        <v>3000</v>
      </c>
      <c r="AI130" s="261">
        <v>0</v>
      </c>
      <c r="AJ130" s="261">
        <v>0</v>
      </c>
      <c r="AK130" s="261">
        <v>0</v>
      </c>
      <c r="AL130" s="53">
        <f t="shared" si="10"/>
        <v>0</v>
      </c>
      <c r="AM130" s="1"/>
      <c r="AN130" s="1"/>
      <c r="AO130" s="1"/>
      <c r="AP130" s="1"/>
      <c r="AQ130" s="1"/>
      <c r="KG130" s="1"/>
      <c r="KH130" s="1"/>
      <c r="UC130" s="1"/>
      <c r="UD130" s="1"/>
      <c r="ADY130" s="1"/>
      <c r="ADZ130" s="1"/>
      <c r="ANU130" s="1"/>
      <c r="ANV130" s="1"/>
      <c r="AXQ130" s="1"/>
      <c r="AXR130" s="1"/>
      <c r="BHM130" s="1"/>
      <c r="BHN130" s="1"/>
      <c r="BRI130" s="1"/>
      <c r="BRJ130" s="1"/>
      <c r="CBE130" s="1"/>
      <c r="CBF130" s="1"/>
      <c r="CLA130" s="1"/>
      <c r="CLB130" s="1"/>
      <c r="CUW130" s="1"/>
      <c r="CUX130" s="1"/>
      <c r="DES130" s="1"/>
      <c r="DET130" s="1"/>
      <c r="DOO130" s="1"/>
      <c r="DOP130" s="1"/>
      <c r="DYK130" s="1"/>
      <c r="DYL130" s="1"/>
      <c r="EIG130" s="1"/>
      <c r="EIH130" s="1"/>
      <c r="ESC130" s="1"/>
      <c r="ESD130" s="1"/>
      <c r="FBY130" s="1"/>
      <c r="FBZ130" s="1"/>
      <c r="FLU130" s="1"/>
      <c r="FLV130" s="1"/>
      <c r="FVQ130" s="1"/>
      <c r="FVR130" s="1"/>
      <c r="GFM130" s="1"/>
      <c r="GFN130" s="1"/>
      <c r="GPI130" s="1"/>
      <c r="GPJ130" s="1"/>
      <c r="GZE130" s="1"/>
      <c r="GZF130" s="1"/>
      <c r="HJA130" s="1"/>
      <c r="HJB130" s="1"/>
      <c r="HSW130" s="1"/>
      <c r="HSX130" s="1"/>
      <c r="ICS130" s="1"/>
      <c r="ICT130" s="1"/>
      <c r="IMO130" s="1"/>
      <c r="IMP130" s="1"/>
      <c r="IWK130" s="1"/>
      <c r="IWL130" s="1"/>
      <c r="JGG130" s="1"/>
      <c r="JGH130" s="1"/>
      <c r="JQC130" s="1"/>
      <c r="JQD130" s="1"/>
      <c r="JZY130" s="1"/>
      <c r="JZZ130" s="1"/>
      <c r="KJU130" s="1"/>
      <c r="KJV130" s="1"/>
      <c r="KTQ130" s="1"/>
      <c r="KTR130" s="1"/>
      <c r="LDM130" s="1"/>
      <c r="LDN130" s="1"/>
      <c r="LNI130" s="1"/>
      <c r="LNJ130" s="1"/>
      <c r="LXE130" s="1"/>
      <c r="LXF130" s="1"/>
      <c r="MHA130" s="1"/>
      <c r="MHB130" s="1"/>
      <c r="MQW130" s="1"/>
      <c r="MQX130" s="1"/>
      <c r="NAS130" s="1"/>
      <c r="NAT130" s="1"/>
      <c r="NKO130" s="1"/>
      <c r="NKP130" s="1"/>
      <c r="NUK130" s="1"/>
      <c r="NUL130" s="1"/>
      <c r="OEG130" s="1"/>
      <c r="OEH130" s="1"/>
      <c r="OOC130" s="1"/>
      <c r="OOD130" s="1"/>
      <c r="OXY130" s="1"/>
      <c r="OXZ130" s="1"/>
      <c r="PHU130" s="1"/>
      <c r="PHV130" s="1"/>
      <c r="PRQ130" s="1"/>
      <c r="PRR130" s="1"/>
      <c r="QBM130" s="1"/>
      <c r="QBN130" s="1"/>
      <c r="QLI130" s="1"/>
      <c r="QLJ130" s="1"/>
      <c r="QVE130" s="1"/>
      <c r="QVF130" s="1"/>
      <c r="RFA130" s="1"/>
      <c r="RFB130" s="1"/>
      <c r="ROW130" s="1"/>
      <c r="ROX130" s="1"/>
      <c r="RYS130" s="1"/>
      <c r="RYT130" s="1"/>
      <c r="SIO130" s="1"/>
      <c r="SIP130" s="1"/>
      <c r="SSK130" s="1"/>
      <c r="SSL130" s="1"/>
      <c r="TCG130" s="1"/>
      <c r="TCH130" s="1"/>
      <c r="TMC130" s="1"/>
      <c r="TMD130" s="1"/>
      <c r="TVY130" s="1"/>
      <c r="TVZ130" s="1"/>
      <c r="UFU130" s="1"/>
      <c r="UFV130" s="1"/>
      <c r="UPQ130" s="1"/>
      <c r="UPR130" s="1"/>
      <c r="UZM130" s="1"/>
      <c r="UZN130" s="1"/>
      <c r="VJI130" s="1"/>
      <c r="VJJ130" s="1"/>
      <c r="VTE130" s="1"/>
      <c r="VTF130" s="1"/>
      <c r="WDA130" s="1"/>
      <c r="WDB130" s="1"/>
      <c r="WMW130" s="1"/>
      <c r="WMX130" s="1"/>
      <c r="WWS130" s="1"/>
      <c r="WWT130" s="1"/>
    </row>
    <row r="131" spans="1:806 1061:1830 2085:2854 3109:3878 4133:4902 5157:5926 6181:6950 7205:7974 8229:8998 9253:10022 10277:11046 11301:12070 12325:13094 13349:14118 14373:15142 15397:16166" s="222" customFormat="1" ht="43.2" hidden="1" x14ac:dyDescent="0.3">
      <c r="A131" s="209">
        <v>121</v>
      </c>
      <c r="B131" s="210" t="s">
        <v>67</v>
      </c>
      <c r="C131" s="210" t="s">
        <v>24</v>
      </c>
      <c r="D131" s="42" t="s">
        <v>183</v>
      </c>
      <c r="E131" s="42" t="s">
        <v>151</v>
      </c>
      <c r="F131" s="42" t="s">
        <v>151</v>
      </c>
      <c r="G131" s="42" t="s">
        <v>151</v>
      </c>
      <c r="H131" s="72" t="s">
        <v>88</v>
      </c>
      <c r="I131" s="72" t="s">
        <v>462</v>
      </c>
      <c r="J131" s="72" t="s">
        <v>73</v>
      </c>
      <c r="K131" s="72" t="s">
        <v>73</v>
      </c>
      <c r="L131" s="230" t="s">
        <v>184</v>
      </c>
      <c r="M131" s="210" t="s">
        <v>185</v>
      </c>
      <c r="N131" s="210" t="s">
        <v>189</v>
      </c>
      <c r="O131" s="219" t="s">
        <v>90</v>
      </c>
      <c r="P131" s="214" t="str">
        <f t="shared" si="11"/>
        <v>53</v>
      </c>
      <c r="Q131" s="228">
        <v>530204</v>
      </c>
      <c r="R131" s="231" t="s">
        <v>190</v>
      </c>
      <c r="S131" s="225">
        <v>1701</v>
      </c>
      <c r="T131" s="226">
        <v>1</v>
      </c>
      <c r="U131" s="227">
        <v>0</v>
      </c>
      <c r="V131" s="227">
        <v>0</v>
      </c>
      <c r="W131" s="218">
        <v>9714.0400000000009</v>
      </c>
      <c r="X131" s="82">
        <v>1</v>
      </c>
      <c r="Y131" s="220" t="s">
        <v>31</v>
      </c>
      <c r="Z131" s="229">
        <v>9714.0400000000009</v>
      </c>
      <c r="AA131" s="229">
        <v>0</v>
      </c>
      <c r="AB131" s="229">
        <v>0</v>
      </c>
      <c r="AC131" s="229">
        <v>0</v>
      </c>
      <c r="AD131" s="229">
        <v>0</v>
      </c>
      <c r="AE131" s="229">
        <v>0</v>
      </c>
      <c r="AF131" s="229">
        <v>0</v>
      </c>
      <c r="AG131" s="229">
        <v>0</v>
      </c>
      <c r="AH131" s="229">
        <v>0</v>
      </c>
      <c r="AI131" s="229">
        <v>0</v>
      </c>
      <c r="AJ131" s="229">
        <v>0</v>
      </c>
      <c r="AK131" s="229">
        <v>0</v>
      </c>
      <c r="AL131" s="53">
        <f t="shared" si="10"/>
        <v>0</v>
      </c>
      <c r="AM131" s="1"/>
      <c r="AN131" s="1"/>
      <c r="AO131" s="1"/>
      <c r="AP131" s="1"/>
      <c r="AQ131" s="1"/>
      <c r="KG131" s="1"/>
      <c r="KH131" s="1"/>
      <c r="UC131" s="1"/>
      <c r="UD131" s="1"/>
      <c r="ADY131" s="1"/>
      <c r="ADZ131" s="1"/>
      <c r="ANU131" s="1"/>
      <c r="ANV131" s="1"/>
      <c r="AXQ131" s="1"/>
      <c r="AXR131" s="1"/>
      <c r="BHM131" s="1"/>
      <c r="BHN131" s="1"/>
      <c r="BRI131" s="1"/>
      <c r="BRJ131" s="1"/>
      <c r="CBE131" s="1"/>
      <c r="CBF131" s="1"/>
      <c r="CLA131" s="1"/>
      <c r="CLB131" s="1"/>
      <c r="CUW131" s="1"/>
      <c r="CUX131" s="1"/>
      <c r="DES131" s="1"/>
      <c r="DET131" s="1"/>
      <c r="DOO131" s="1"/>
      <c r="DOP131" s="1"/>
      <c r="DYK131" s="1"/>
      <c r="DYL131" s="1"/>
      <c r="EIG131" s="1"/>
      <c r="EIH131" s="1"/>
      <c r="ESC131" s="1"/>
      <c r="ESD131" s="1"/>
      <c r="FBY131" s="1"/>
      <c r="FBZ131" s="1"/>
      <c r="FLU131" s="1"/>
      <c r="FLV131" s="1"/>
      <c r="FVQ131" s="1"/>
      <c r="FVR131" s="1"/>
      <c r="GFM131" s="1"/>
      <c r="GFN131" s="1"/>
      <c r="GPI131" s="1"/>
      <c r="GPJ131" s="1"/>
      <c r="GZE131" s="1"/>
      <c r="GZF131" s="1"/>
      <c r="HJA131" s="1"/>
      <c r="HJB131" s="1"/>
      <c r="HSW131" s="1"/>
      <c r="HSX131" s="1"/>
      <c r="ICS131" s="1"/>
      <c r="ICT131" s="1"/>
      <c r="IMO131" s="1"/>
      <c r="IMP131" s="1"/>
      <c r="IWK131" s="1"/>
      <c r="IWL131" s="1"/>
      <c r="JGG131" s="1"/>
      <c r="JGH131" s="1"/>
      <c r="JQC131" s="1"/>
      <c r="JQD131" s="1"/>
      <c r="JZY131" s="1"/>
      <c r="JZZ131" s="1"/>
      <c r="KJU131" s="1"/>
      <c r="KJV131" s="1"/>
      <c r="KTQ131" s="1"/>
      <c r="KTR131" s="1"/>
      <c r="LDM131" s="1"/>
      <c r="LDN131" s="1"/>
      <c r="LNI131" s="1"/>
      <c r="LNJ131" s="1"/>
      <c r="LXE131" s="1"/>
      <c r="LXF131" s="1"/>
      <c r="MHA131" s="1"/>
      <c r="MHB131" s="1"/>
      <c r="MQW131" s="1"/>
      <c r="MQX131" s="1"/>
      <c r="NAS131" s="1"/>
      <c r="NAT131" s="1"/>
      <c r="NKO131" s="1"/>
      <c r="NKP131" s="1"/>
      <c r="NUK131" s="1"/>
      <c r="NUL131" s="1"/>
      <c r="OEG131" s="1"/>
      <c r="OEH131" s="1"/>
      <c r="OOC131" s="1"/>
      <c r="OOD131" s="1"/>
      <c r="OXY131" s="1"/>
      <c r="OXZ131" s="1"/>
      <c r="PHU131" s="1"/>
      <c r="PHV131" s="1"/>
      <c r="PRQ131" s="1"/>
      <c r="PRR131" s="1"/>
      <c r="QBM131" s="1"/>
      <c r="QBN131" s="1"/>
      <c r="QLI131" s="1"/>
      <c r="QLJ131" s="1"/>
      <c r="QVE131" s="1"/>
      <c r="QVF131" s="1"/>
      <c r="RFA131" s="1"/>
      <c r="RFB131" s="1"/>
      <c r="ROW131" s="1"/>
      <c r="ROX131" s="1"/>
      <c r="RYS131" s="1"/>
      <c r="RYT131" s="1"/>
      <c r="SIO131" s="1"/>
      <c r="SIP131" s="1"/>
      <c r="SSK131" s="1"/>
      <c r="SSL131" s="1"/>
      <c r="TCG131" s="1"/>
      <c r="TCH131" s="1"/>
      <c r="TMC131" s="1"/>
      <c r="TMD131" s="1"/>
      <c r="TVY131" s="1"/>
      <c r="TVZ131" s="1"/>
      <c r="UFU131" s="1"/>
      <c r="UFV131" s="1"/>
      <c r="UPQ131" s="1"/>
      <c r="UPR131" s="1"/>
      <c r="UZM131" s="1"/>
      <c r="UZN131" s="1"/>
      <c r="VJI131" s="1"/>
      <c r="VJJ131" s="1"/>
      <c r="VTE131" s="1"/>
      <c r="VTF131" s="1"/>
      <c r="WDA131" s="1"/>
      <c r="WDB131" s="1"/>
      <c r="WMW131" s="1"/>
      <c r="WMX131" s="1"/>
      <c r="WWS131" s="1"/>
      <c r="WWT131" s="1"/>
    </row>
    <row r="132" spans="1:806 1061:1830 2085:2854 3109:3878 4133:4902 5157:5926 6181:6950 7205:7974 8229:8998 9253:10022 10277:11046 11301:12070 12325:13094 13349:14118 14373:15142 15397:16166" ht="54" hidden="1" x14ac:dyDescent="0.3">
      <c r="A132" s="41">
        <v>122</v>
      </c>
      <c r="B132" s="72" t="s">
        <v>67</v>
      </c>
      <c r="C132" s="72" t="s">
        <v>24</v>
      </c>
      <c r="D132" s="42" t="s">
        <v>183</v>
      </c>
      <c r="E132" s="42" t="s">
        <v>151</v>
      </c>
      <c r="F132" s="42" t="s">
        <v>151</v>
      </c>
      <c r="G132" s="42" t="s">
        <v>151</v>
      </c>
      <c r="H132" s="72" t="s">
        <v>88</v>
      </c>
      <c r="I132" s="72" t="s">
        <v>462</v>
      </c>
      <c r="J132" s="72" t="s">
        <v>73</v>
      </c>
      <c r="K132" s="72" t="s">
        <v>73</v>
      </c>
      <c r="L132" s="135" t="s">
        <v>184</v>
      </c>
      <c r="M132" s="72" t="s">
        <v>185</v>
      </c>
      <c r="N132" s="72" t="s">
        <v>191</v>
      </c>
      <c r="O132" s="42" t="s">
        <v>90</v>
      </c>
      <c r="P132" s="45" t="str">
        <f t="shared" si="11"/>
        <v>53</v>
      </c>
      <c r="Q132" s="62">
        <v>530249</v>
      </c>
      <c r="R132" s="93" t="s">
        <v>186</v>
      </c>
      <c r="S132" s="27">
        <v>1701</v>
      </c>
      <c r="T132" s="57">
        <v>1</v>
      </c>
      <c r="U132" s="58">
        <v>0</v>
      </c>
      <c r="V132" s="58">
        <v>0</v>
      </c>
      <c r="W132" s="48">
        <v>9754.5</v>
      </c>
      <c r="X132" s="82">
        <v>1</v>
      </c>
      <c r="Y132" s="51" t="s">
        <v>31</v>
      </c>
      <c r="Z132" s="69">
        <v>9754.5</v>
      </c>
      <c r="AA132" s="69">
        <v>0</v>
      </c>
      <c r="AB132" s="69">
        <v>0</v>
      </c>
      <c r="AC132" s="69">
        <v>0</v>
      </c>
      <c r="AD132" s="69">
        <v>0</v>
      </c>
      <c r="AE132" s="69">
        <v>0</v>
      </c>
      <c r="AF132" s="69">
        <v>0</v>
      </c>
      <c r="AG132" s="69">
        <v>0</v>
      </c>
      <c r="AH132" s="69">
        <v>0</v>
      </c>
      <c r="AI132" s="69">
        <v>0</v>
      </c>
      <c r="AJ132" s="69">
        <v>0</v>
      </c>
      <c r="AK132" s="69">
        <v>0</v>
      </c>
      <c r="AL132" s="53">
        <f t="shared" si="10"/>
        <v>0</v>
      </c>
    </row>
    <row r="133" spans="1:806 1061:1830 2085:2854 3109:3878 4133:4902 5157:5926 6181:6950 7205:7974 8229:8998 9253:10022 10277:11046 11301:12070 12325:13094 13349:14118 14373:15142 15397:16166" s="222" customFormat="1" ht="43.2" hidden="1" x14ac:dyDescent="0.3">
      <c r="A133" s="209">
        <v>123</v>
      </c>
      <c r="B133" s="210" t="s">
        <v>67</v>
      </c>
      <c r="C133" s="210" t="s">
        <v>24</v>
      </c>
      <c r="D133" s="42" t="s">
        <v>183</v>
      </c>
      <c r="E133" s="42" t="s">
        <v>151</v>
      </c>
      <c r="F133" s="42" t="s">
        <v>151</v>
      </c>
      <c r="G133" s="42" t="s">
        <v>151</v>
      </c>
      <c r="H133" s="72" t="s">
        <v>88</v>
      </c>
      <c r="I133" s="72" t="s">
        <v>462</v>
      </c>
      <c r="J133" s="72" t="s">
        <v>73</v>
      </c>
      <c r="K133" s="72" t="s">
        <v>73</v>
      </c>
      <c r="L133" s="230" t="s">
        <v>184</v>
      </c>
      <c r="M133" s="210" t="s">
        <v>185</v>
      </c>
      <c r="N133" s="210" t="s">
        <v>192</v>
      </c>
      <c r="O133" s="219" t="s">
        <v>90</v>
      </c>
      <c r="P133" s="214" t="str">
        <f t="shared" si="11"/>
        <v>53</v>
      </c>
      <c r="Q133" s="228">
        <v>530204</v>
      </c>
      <c r="R133" s="231" t="s">
        <v>190</v>
      </c>
      <c r="S133" s="225">
        <v>1701</v>
      </c>
      <c r="T133" s="226">
        <v>1</v>
      </c>
      <c r="U133" s="227">
        <v>0</v>
      </c>
      <c r="V133" s="227">
        <v>0</v>
      </c>
      <c r="W133" s="218">
        <v>1200</v>
      </c>
      <c r="X133" s="82">
        <v>1</v>
      </c>
      <c r="Y133" s="220" t="s">
        <v>31</v>
      </c>
      <c r="Z133" s="229">
        <v>1200</v>
      </c>
      <c r="AA133" s="229">
        <v>0</v>
      </c>
      <c r="AB133" s="229">
        <v>0</v>
      </c>
      <c r="AC133" s="229">
        <v>0</v>
      </c>
      <c r="AD133" s="229">
        <v>0</v>
      </c>
      <c r="AE133" s="229">
        <v>0</v>
      </c>
      <c r="AF133" s="229">
        <v>0</v>
      </c>
      <c r="AG133" s="229">
        <v>0</v>
      </c>
      <c r="AH133" s="229">
        <v>0</v>
      </c>
      <c r="AI133" s="229">
        <v>0</v>
      </c>
      <c r="AJ133" s="229">
        <v>0</v>
      </c>
      <c r="AK133" s="229">
        <v>0</v>
      </c>
      <c r="AL133" s="53">
        <f t="shared" si="10"/>
        <v>0</v>
      </c>
      <c r="AM133" s="1"/>
      <c r="AN133" s="1"/>
      <c r="AO133" s="1"/>
      <c r="AP133" s="1"/>
      <c r="AQ133" s="1"/>
      <c r="KG133" s="1"/>
      <c r="KH133" s="1"/>
      <c r="UC133" s="1"/>
      <c r="UD133" s="1"/>
      <c r="ADY133" s="1"/>
      <c r="ADZ133" s="1"/>
      <c r="ANU133" s="1"/>
      <c r="ANV133" s="1"/>
      <c r="AXQ133" s="1"/>
      <c r="AXR133" s="1"/>
      <c r="BHM133" s="1"/>
      <c r="BHN133" s="1"/>
      <c r="BRI133" s="1"/>
      <c r="BRJ133" s="1"/>
      <c r="CBE133" s="1"/>
      <c r="CBF133" s="1"/>
      <c r="CLA133" s="1"/>
      <c r="CLB133" s="1"/>
      <c r="CUW133" s="1"/>
      <c r="CUX133" s="1"/>
      <c r="DES133" s="1"/>
      <c r="DET133" s="1"/>
      <c r="DOO133" s="1"/>
      <c r="DOP133" s="1"/>
      <c r="DYK133" s="1"/>
      <c r="DYL133" s="1"/>
      <c r="EIG133" s="1"/>
      <c r="EIH133" s="1"/>
      <c r="ESC133" s="1"/>
      <c r="ESD133" s="1"/>
      <c r="FBY133" s="1"/>
      <c r="FBZ133" s="1"/>
      <c r="FLU133" s="1"/>
      <c r="FLV133" s="1"/>
      <c r="FVQ133" s="1"/>
      <c r="FVR133" s="1"/>
      <c r="GFM133" s="1"/>
      <c r="GFN133" s="1"/>
      <c r="GPI133" s="1"/>
      <c r="GPJ133" s="1"/>
      <c r="GZE133" s="1"/>
      <c r="GZF133" s="1"/>
      <c r="HJA133" s="1"/>
      <c r="HJB133" s="1"/>
      <c r="HSW133" s="1"/>
      <c r="HSX133" s="1"/>
      <c r="ICS133" s="1"/>
      <c r="ICT133" s="1"/>
      <c r="IMO133" s="1"/>
      <c r="IMP133" s="1"/>
      <c r="IWK133" s="1"/>
      <c r="IWL133" s="1"/>
      <c r="JGG133" s="1"/>
      <c r="JGH133" s="1"/>
      <c r="JQC133" s="1"/>
      <c r="JQD133" s="1"/>
      <c r="JZY133" s="1"/>
      <c r="JZZ133" s="1"/>
      <c r="KJU133" s="1"/>
      <c r="KJV133" s="1"/>
      <c r="KTQ133" s="1"/>
      <c r="KTR133" s="1"/>
      <c r="LDM133" s="1"/>
      <c r="LDN133" s="1"/>
      <c r="LNI133" s="1"/>
      <c r="LNJ133" s="1"/>
      <c r="LXE133" s="1"/>
      <c r="LXF133" s="1"/>
      <c r="MHA133" s="1"/>
      <c r="MHB133" s="1"/>
      <c r="MQW133" s="1"/>
      <c r="MQX133" s="1"/>
      <c r="NAS133" s="1"/>
      <c r="NAT133" s="1"/>
      <c r="NKO133" s="1"/>
      <c r="NKP133" s="1"/>
      <c r="NUK133" s="1"/>
      <c r="NUL133" s="1"/>
      <c r="OEG133" s="1"/>
      <c r="OEH133" s="1"/>
      <c r="OOC133" s="1"/>
      <c r="OOD133" s="1"/>
      <c r="OXY133" s="1"/>
      <c r="OXZ133" s="1"/>
      <c r="PHU133" s="1"/>
      <c r="PHV133" s="1"/>
      <c r="PRQ133" s="1"/>
      <c r="PRR133" s="1"/>
      <c r="QBM133" s="1"/>
      <c r="QBN133" s="1"/>
      <c r="QLI133" s="1"/>
      <c r="QLJ133" s="1"/>
      <c r="QVE133" s="1"/>
      <c r="QVF133" s="1"/>
      <c r="RFA133" s="1"/>
      <c r="RFB133" s="1"/>
      <c r="ROW133" s="1"/>
      <c r="ROX133" s="1"/>
      <c r="RYS133" s="1"/>
      <c r="RYT133" s="1"/>
      <c r="SIO133" s="1"/>
      <c r="SIP133" s="1"/>
      <c r="SSK133" s="1"/>
      <c r="SSL133" s="1"/>
      <c r="TCG133" s="1"/>
      <c r="TCH133" s="1"/>
      <c r="TMC133" s="1"/>
      <c r="TMD133" s="1"/>
      <c r="TVY133" s="1"/>
      <c r="TVZ133" s="1"/>
      <c r="UFU133" s="1"/>
      <c r="UFV133" s="1"/>
      <c r="UPQ133" s="1"/>
      <c r="UPR133" s="1"/>
      <c r="UZM133" s="1"/>
      <c r="UZN133" s="1"/>
      <c r="VJI133" s="1"/>
      <c r="VJJ133" s="1"/>
      <c r="VTE133" s="1"/>
      <c r="VTF133" s="1"/>
      <c r="WDA133" s="1"/>
      <c r="WDB133" s="1"/>
      <c r="WMW133" s="1"/>
      <c r="WMX133" s="1"/>
      <c r="WWS133" s="1"/>
      <c r="WWT133" s="1"/>
    </row>
    <row r="134" spans="1:806 1061:1830 2085:2854 3109:3878 4133:4902 5157:5926 6181:6950 7205:7974 8229:8998 9253:10022 10277:11046 11301:12070 12325:13094 13349:14118 14373:15142 15397:16166" s="222" customFormat="1" ht="43.2" hidden="1" x14ac:dyDescent="0.3">
      <c r="A134" s="209">
        <v>124</v>
      </c>
      <c r="B134" s="210" t="s">
        <v>67</v>
      </c>
      <c r="C134" s="210" t="s">
        <v>24</v>
      </c>
      <c r="D134" s="42" t="s">
        <v>183</v>
      </c>
      <c r="E134" s="42" t="s">
        <v>151</v>
      </c>
      <c r="F134" s="42" t="s">
        <v>151</v>
      </c>
      <c r="G134" s="42" t="s">
        <v>151</v>
      </c>
      <c r="H134" s="72" t="s">
        <v>88</v>
      </c>
      <c r="I134" s="72" t="s">
        <v>462</v>
      </c>
      <c r="J134" s="72" t="s">
        <v>73</v>
      </c>
      <c r="K134" s="72" t="s">
        <v>73</v>
      </c>
      <c r="L134" s="230" t="s">
        <v>184</v>
      </c>
      <c r="M134" s="210" t="s">
        <v>185</v>
      </c>
      <c r="N134" s="210" t="s">
        <v>193</v>
      </c>
      <c r="O134" s="213" t="s">
        <v>90</v>
      </c>
      <c r="P134" s="214" t="str">
        <f t="shared" si="11"/>
        <v>53</v>
      </c>
      <c r="Q134" s="228">
        <v>530204</v>
      </c>
      <c r="R134" s="231" t="s">
        <v>190</v>
      </c>
      <c r="S134" s="225">
        <v>1701</v>
      </c>
      <c r="T134" s="226">
        <v>1</v>
      </c>
      <c r="U134" s="227">
        <v>0</v>
      </c>
      <c r="V134" s="227">
        <v>0</v>
      </c>
      <c r="W134" s="218">
        <v>4950</v>
      </c>
      <c r="X134" s="82">
        <v>1</v>
      </c>
      <c r="Y134" s="220" t="s">
        <v>31</v>
      </c>
      <c r="Z134" s="229">
        <v>4950</v>
      </c>
      <c r="AA134" s="229">
        <v>0</v>
      </c>
      <c r="AB134" s="229">
        <v>0</v>
      </c>
      <c r="AC134" s="229">
        <v>0</v>
      </c>
      <c r="AD134" s="229">
        <v>0</v>
      </c>
      <c r="AE134" s="229">
        <v>0</v>
      </c>
      <c r="AF134" s="229">
        <v>0</v>
      </c>
      <c r="AG134" s="229">
        <v>0</v>
      </c>
      <c r="AH134" s="229">
        <v>0</v>
      </c>
      <c r="AI134" s="229">
        <v>0</v>
      </c>
      <c r="AJ134" s="229">
        <v>0</v>
      </c>
      <c r="AK134" s="229">
        <v>0</v>
      </c>
      <c r="AL134" s="53">
        <f t="shared" si="10"/>
        <v>0</v>
      </c>
      <c r="AM134" s="1"/>
      <c r="AN134" s="1"/>
      <c r="AO134" s="1"/>
      <c r="AP134" s="1"/>
      <c r="AQ134" s="1"/>
      <c r="KG134" s="1"/>
      <c r="KH134" s="1"/>
      <c r="UC134" s="1"/>
      <c r="UD134" s="1"/>
      <c r="ADY134" s="1"/>
      <c r="ADZ134" s="1"/>
      <c r="ANU134" s="1"/>
      <c r="ANV134" s="1"/>
      <c r="AXQ134" s="1"/>
      <c r="AXR134" s="1"/>
      <c r="BHM134" s="1"/>
      <c r="BHN134" s="1"/>
      <c r="BRI134" s="1"/>
      <c r="BRJ134" s="1"/>
      <c r="CBE134" s="1"/>
      <c r="CBF134" s="1"/>
      <c r="CLA134" s="1"/>
      <c r="CLB134" s="1"/>
      <c r="CUW134" s="1"/>
      <c r="CUX134" s="1"/>
      <c r="DES134" s="1"/>
      <c r="DET134" s="1"/>
      <c r="DOO134" s="1"/>
      <c r="DOP134" s="1"/>
      <c r="DYK134" s="1"/>
      <c r="DYL134" s="1"/>
      <c r="EIG134" s="1"/>
      <c r="EIH134" s="1"/>
      <c r="ESC134" s="1"/>
      <c r="ESD134" s="1"/>
      <c r="FBY134" s="1"/>
      <c r="FBZ134" s="1"/>
      <c r="FLU134" s="1"/>
      <c r="FLV134" s="1"/>
      <c r="FVQ134" s="1"/>
      <c r="FVR134" s="1"/>
      <c r="GFM134" s="1"/>
      <c r="GFN134" s="1"/>
      <c r="GPI134" s="1"/>
      <c r="GPJ134" s="1"/>
      <c r="GZE134" s="1"/>
      <c r="GZF134" s="1"/>
      <c r="HJA134" s="1"/>
      <c r="HJB134" s="1"/>
      <c r="HSW134" s="1"/>
      <c r="HSX134" s="1"/>
      <c r="ICS134" s="1"/>
      <c r="ICT134" s="1"/>
      <c r="IMO134" s="1"/>
      <c r="IMP134" s="1"/>
      <c r="IWK134" s="1"/>
      <c r="IWL134" s="1"/>
      <c r="JGG134" s="1"/>
      <c r="JGH134" s="1"/>
      <c r="JQC134" s="1"/>
      <c r="JQD134" s="1"/>
      <c r="JZY134" s="1"/>
      <c r="JZZ134" s="1"/>
      <c r="KJU134" s="1"/>
      <c r="KJV134" s="1"/>
      <c r="KTQ134" s="1"/>
      <c r="KTR134" s="1"/>
      <c r="LDM134" s="1"/>
      <c r="LDN134" s="1"/>
      <c r="LNI134" s="1"/>
      <c r="LNJ134" s="1"/>
      <c r="LXE134" s="1"/>
      <c r="LXF134" s="1"/>
      <c r="MHA134" s="1"/>
      <c r="MHB134" s="1"/>
      <c r="MQW134" s="1"/>
      <c r="MQX134" s="1"/>
      <c r="NAS134" s="1"/>
      <c r="NAT134" s="1"/>
      <c r="NKO134" s="1"/>
      <c r="NKP134" s="1"/>
      <c r="NUK134" s="1"/>
      <c r="NUL134" s="1"/>
      <c r="OEG134" s="1"/>
      <c r="OEH134" s="1"/>
      <c r="OOC134" s="1"/>
      <c r="OOD134" s="1"/>
      <c r="OXY134" s="1"/>
      <c r="OXZ134" s="1"/>
      <c r="PHU134" s="1"/>
      <c r="PHV134" s="1"/>
      <c r="PRQ134" s="1"/>
      <c r="PRR134" s="1"/>
      <c r="QBM134" s="1"/>
      <c r="QBN134" s="1"/>
      <c r="QLI134" s="1"/>
      <c r="QLJ134" s="1"/>
      <c r="QVE134" s="1"/>
      <c r="QVF134" s="1"/>
      <c r="RFA134" s="1"/>
      <c r="RFB134" s="1"/>
      <c r="ROW134" s="1"/>
      <c r="ROX134" s="1"/>
      <c r="RYS134" s="1"/>
      <c r="RYT134" s="1"/>
      <c r="SIO134" s="1"/>
      <c r="SIP134" s="1"/>
      <c r="SSK134" s="1"/>
      <c r="SSL134" s="1"/>
      <c r="TCG134" s="1"/>
      <c r="TCH134" s="1"/>
      <c r="TMC134" s="1"/>
      <c r="TMD134" s="1"/>
      <c r="TVY134" s="1"/>
      <c r="TVZ134" s="1"/>
      <c r="UFU134" s="1"/>
      <c r="UFV134" s="1"/>
      <c r="UPQ134" s="1"/>
      <c r="UPR134" s="1"/>
      <c r="UZM134" s="1"/>
      <c r="UZN134" s="1"/>
      <c r="VJI134" s="1"/>
      <c r="VJJ134" s="1"/>
      <c r="VTE134" s="1"/>
      <c r="VTF134" s="1"/>
      <c r="WDA134" s="1"/>
      <c r="WDB134" s="1"/>
      <c r="WMW134" s="1"/>
      <c r="WMX134" s="1"/>
      <c r="WWS134" s="1"/>
      <c r="WWT134" s="1"/>
    </row>
    <row r="135" spans="1:806 1061:1830 2085:2854 3109:3878 4133:4902 5157:5926 6181:6950 7205:7974 8229:8998 9253:10022 10277:11046 11301:12070 12325:13094 13349:14118 14373:15142 15397:16166" s="222" customFormat="1" ht="43.2" hidden="1" x14ac:dyDescent="0.3">
      <c r="A135" s="209">
        <v>125</v>
      </c>
      <c r="B135" s="72" t="s">
        <v>67</v>
      </c>
      <c r="C135" s="72" t="s">
        <v>24</v>
      </c>
      <c r="D135" s="42" t="s">
        <v>68</v>
      </c>
      <c r="E135" s="42" t="s">
        <v>151</v>
      </c>
      <c r="F135" s="42" t="s">
        <v>151</v>
      </c>
      <c r="G135" s="42" t="s">
        <v>151</v>
      </c>
      <c r="H135" s="72" t="s">
        <v>88</v>
      </c>
      <c r="I135" s="72" t="s">
        <v>462</v>
      </c>
      <c r="J135" s="72" t="s">
        <v>73</v>
      </c>
      <c r="K135" s="72" t="s">
        <v>73</v>
      </c>
      <c r="L135" s="72" t="s">
        <v>184</v>
      </c>
      <c r="M135" s="210" t="s">
        <v>194</v>
      </c>
      <c r="N135" s="210" t="s">
        <v>195</v>
      </c>
      <c r="O135" s="219" t="s">
        <v>90</v>
      </c>
      <c r="P135" s="214" t="str">
        <f t="shared" si="11"/>
        <v>53</v>
      </c>
      <c r="Q135" s="214">
        <v>530702</v>
      </c>
      <c r="R135" s="231" t="s">
        <v>139</v>
      </c>
      <c r="S135" s="225">
        <v>1701</v>
      </c>
      <c r="T135" s="226">
        <v>1</v>
      </c>
      <c r="U135" s="227">
        <v>0</v>
      </c>
      <c r="V135" s="227">
        <v>0</v>
      </c>
      <c r="W135" s="239">
        <v>440</v>
      </c>
      <c r="X135" s="82">
        <v>1</v>
      </c>
      <c r="Y135" s="220" t="s">
        <v>31</v>
      </c>
      <c r="Z135" s="229">
        <v>0</v>
      </c>
      <c r="AA135" s="229">
        <v>440</v>
      </c>
      <c r="AB135" s="229">
        <v>0</v>
      </c>
      <c r="AC135" s="229">
        <v>0</v>
      </c>
      <c r="AD135" s="229">
        <v>0</v>
      </c>
      <c r="AE135" s="229">
        <v>0</v>
      </c>
      <c r="AF135" s="229">
        <v>0</v>
      </c>
      <c r="AG135" s="229">
        <v>0</v>
      </c>
      <c r="AH135" s="229">
        <v>0</v>
      </c>
      <c r="AI135" s="229">
        <v>0</v>
      </c>
      <c r="AJ135" s="229">
        <v>0</v>
      </c>
      <c r="AK135" s="229">
        <v>0</v>
      </c>
      <c r="AL135" s="53">
        <f t="shared" si="10"/>
        <v>0</v>
      </c>
      <c r="AM135" s="1"/>
      <c r="AN135" s="1"/>
      <c r="AO135" s="1"/>
      <c r="AP135" s="1"/>
      <c r="AQ135" s="1"/>
      <c r="KG135" s="1"/>
      <c r="KH135" s="1"/>
      <c r="UC135" s="1"/>
      <c r="UD135" s="1"/>
      <c r="ADY135" s="1"/>
      <c r="ADZ135" s="1"/>
      <c r="ANU135" s="1"/>
      <c r="ANV135" s="1"/>
      <c r="AXQ135" s="1"/>
      <c r="AXR135" s="1"/>
      <c r="BHM135" s="1"/>
      <c r="BHN135" s="1"/>
      <c r="BRI135" s="1"/>
      <c r="BRJ135" s="1"/>
      <c r="CBE135" s="1"/>
      <c r="CBF135" s="1"/>
      <c r="CLA135" s="1"/>
      <c r="CLB135" s="1"/>
      <c r="CUW135" s="1"/>
      <c r="CUX135" s="1"/>
      <c r="DES135" s="1"/>
      <c r="DET135" s="1"/>
      <c r="DOO135" s="1"/>
      <c r="DOP135" s="1"/>
      <c r="DYK135" s="1"/>
      <c r="DYL135" s="1"/>
      <c r="EIG135" s="1"/>
      <c r="EIH135" s="1"/>
      <c r="ESC135" s="1"/>
      <c r="ESD135" s="1"/>
      <c r="FBY135" s="1"/>
      <c r="FBZ135" s="1"/>
      <c r="FLU135" s="1"/>
      <c r="FLV135" s="1"/>
      <c r="FVQ135" s="1"/>
      <c r="FVR135" s="1"/>
      <c r="GFM135" s="1"/>
      <c r="GFN135" s="1"/>
      <c r="GPI135" s="1"/>
      <c r="GPJ135" s="1"/>
      <c r="GZE135" s="1"/>
      <c r="GZF135" s="1"/>
      <c r="HJA135" s="1"/>
      <c r="HJB135" s="1"/>
      <c r="HSW135" s="1"/>
      <c r="HSX135" s="1"/>
      <c r="ICS135" s="1"/>
      <c r="ICT135" s="1"/>
      <c r="IMO135" s="1"/>
      <c r="IMP135" s="1"/>
      <c r="IWK135" s="1"/>
      <c r="IWL135" s="1"/>
      <c r="JGG135" s="1"/>
      <c r="JGH135" s="1"/>
      <c r="JQC135" s="1"/>
      <c r="JQD135" s="1"/>
      <c r="JZY135" s="1"/>
      <c r="JZZ135" s="1"/>
      <c r="KJU135" s="1"/>
      <c r="KJV135" s="1"/>
      <c r="KTQ135" s="1"/>
      <c r="KTR135" s="1"/>
      <c r="LDM135" s="1"/>
      <c r="LDN135" s="1"/>
      <c r="LNI135" s="1"/>
      <c r="LNJ135" s="1"/>
      <c r="LXE135" s="1"/>
      <c r="LXF135" s="1"/>
      <c r="MHA135" s="1"/>
      <c r="MHB135" s="1"/>
      <c r="MQW135" s="1"/>
      <c r="MQX135" s="1"/>
      <c r="NAS135" s="1"/>
      <c r="NAT135" s="1"/>
      <c r="NKO135" s="1"/>
      <c r="NKP135" s="1"/>
      <c r="NUK135" s="1"/>
      <c r="NUL135" s="1"/>
      <c r="OEG135" s="1"/>
      <c r="OEH135" s="1"/>
      <c r="OOC135" s="1"/>
      <c r="OOD135" s="1"/>
      <c r="OXY135" s="1"/>
      <c r="OXZ135" s="1"/>
      <c r="PHU135" s="1"/>
      <c r="PHV135" s="1"/>
      <c r="PRQ135" s="1"/>
      <c r="PRR135" s="1"/>
      <c r="QBM135" s="1"/>
      <c r="QBN135" s="1"/>
      <c r="QLI135" s="1"/>
      <c r="QLJ135" s="1"/>
      <c r="QVE135" s="1"/>
      <c r="QVF135" s="1"/>
      <c r="RFA135" s="1"/>
      <c r="RFB135" s="1"/>
      <c r="ROW135" s="1"/>
      <c r="ROX135" s="1"/>
      <c r="RYS135" s="1"/>
      <c r="RYT135" s="1"/>
      <c r="SIO135" s="1"/>
      <c r="SIP135" s="1"/>
      <c r="SSK135" s="1"/>
      <c r="SSL135" s="1"/>
      <c r="TCG135" s="1"/>
      <c r="TCH135" s="1"/>
      <c r="TMC135" s="1"/>
      <c r="TMD135" s="1"/>
      <c r="TVY135" s="1"/>
      <c r="TVZ135" s="1"/>
      <c r="UFU135" s="1"/>
      <c r="UFV135" s="1"/>
      <c r="UPQ135" s="1"/>
      <c r="UPR135" s="1"/>
      <c r="UZM135" s="1"/>
      <c r="UZN135" s="1"/>
      <c r="VJI135" s="1"/>
      <c r="VJJ135" s="1"/>
      <c r="VTE135" s="1"/>
      <c r="VTF135" s="1"/>
      <c r="WDA135" s="1"/>
      <c r="WDB135" s="1"/>
      <c r="WMW135" s="1"/>
      <c r="WMX135" s="1"/>
      <c r="WWS135" s="1"/>
      <c r="WWT135" s="1"/>
    </row>
    <row r="136" spans="1:806 1061:1830 2085:2854 3109:3878 4133:4902 5157:5926 6181:6950 7205:7974 8229:8998 9253:10022 10277:11046 11301:12070 12325:13094 13349:14118 14373:15142 15397:16166" ht="108" hidden="1" x14ac:dyDescent="0.3">
      <c r="A136" s="41">
        <v>126</v>
      </c>
      <c r="B136" s="72" t="s">
        <v>196</v>
      </c>
      <c r="C136" s="72" t="s">
        <v>9</v>
      </c>
      <c r="D136" s="42" t="s">
        <v>197</v>
      </c>
      <c r="E136" s="42" t="s">
        <v>69</v>
      </c>
      <c r="F136" s="42" t="s">
        <v>198</v>
      </c>
      <c r="G136" s="42" t="s">
        <v>199</v>
      </c>
      <c r="H136" s="72" t="s">
        <v>88</v>
      </c>
      <c r="I136" s="72" t="s">
        <v>462</v>
      </c>
      <c r="J136" s="72" t="s">
        <v>73</v>
      </c>
      <c r="K136" s="72" t="s">
        <v>73</v>
      </c>
      <c r="L136" s="72" t="s">
        <v>200</v>
      </c>
      <c r="M136" s="72" t="s">
        <v>201</v>
      </c>
      <c r="N136" s="72" t="s">
        <v>202</v>
      </c>
      <c r="O136" s="42" t="s">
        <v>80</v>
      </c>
      <c r="P136" s="45" t="str">
        <f t="shared" si="11"/>
        <v>58</v>
      </c>
      <c r="Q136" s="94" t="s">
        <v>203</v>
      </c>
      <c r="R136" s="93" t="s">
        <v>204</v>
      </c>
      <c r="S136" s="27">
        <v>1701</v>
      </c>
      <c r="T136" s="57">
        <v>1</v>
      </c>
      <c r="U136" s="58">
        <v>0</v>
      </c>
      <c r="V136" s="58">
        <v>0</v>
      </c>
      <c r="W136" s="48">
        <f>181221.67-9850-1190-22854.48</f>
        <v>147327.19</v>
      </c>
      <c r="X136" s="82">
        <v>1</v>
      </c>
      <c r="Y136" s="51" t="s">
        <v>31</v>
      </c>
      <c r="Z136" s="69">
        <v>0</v>
      </c>
      <c r="AA136" s="69">
        <v>0</v>
      </c>
      <c r="AB136" s="69">
        <v>0</v>
      </c>
      <c r="AC136" s="69">
        <v>0</v>
      </c>
      <c r="AD136" s="69">
        <v>0</v>
      </c>
      <c r="AE136" s="69">
        <v>0</v>
      </c>
      <c r="AF136" s="69">
        <v>110000</v>
      </c>
      <c r="AG136" s="69">
        <v>0</v>
      </c>
      <c r="AH136" s="69">
        <v>0</v>
      </c>
      <c r="AI136" s="69">
        <v>0</v>
      </c>
      <c r="AJ136" s="69">
        <v>0</v>
      </c>
      <c r="AK136" s="69">
        <f>71221.67-9850-1190-22854.48</f>
        <v>37327.19</v>
      </c>
      <c r="AL136" s="53">
        <f t="shared" si="10"/>
        <v>0</v>
      </c>
    </row>
    <row r="137" spans="1:806 1061:1830 2085:2854 3109:3878 4133:4902 5157:5926 6181:6950 7205:7974 8229:8998 9253:10022 10277:11046 11301:12070 12325:13094 13349:14118 14373:15142 15397:16166" s="222" customFormat="1" ht="108" hidden="1" x14ac:dyDescent="0.3">
      <c r="A137" s="209">
        <v>127</v>
      </c>
      <c r="B137" s="210" t="s">
        <v>196</v>
      </c>
      <c r="C137" s="210" t="s">
        <v>9</v>
      </c>
      <c r="D137" s="42" t="s">
        <v>197</v>
      </c>
      <c r="E137" s="42" t="s">
        <v>69</v>
      </c>
      <c r="F137" s="42" t="s">
        <v>198</v>
      </c>
      <c r="G137" s="42" t="s">
        <v>199</v>
      </c>
      <c r="H137" s="72" t="s">
        <v>88</v>
      </c>
      <c r="I137" s="72" t="s">
        <v>462</v>
      </c>
      <c r="J137" s="72" t="s">
        <v>73</v>
      </c>
      <c r="K137" s="72" t="s">
        <v>73</v>
      </c>
      <c r="L137" s="210" t="s">
        <v>200</v>
      </c>
      <c r="M137" s="210" t="s">
        <v>201</v>
      </c>
      <c r="N137" s="210" t="s">
        <v>205</v>
      </c>
      <c r="O137" s="219" t="s">
        <v>206</v>
      </c>
      <c r="P137" s="214" t="str">
        <f t="shared" si="11"/>
        <v>57</v>
      </c>
      <c r="Q137" s="225">
        <v>570201</v>
      </c>
      <c r="R137" s="215" t="s">
        <v>118</v>
      </c>
      <c r="S137" s="225">
        <v>1701</v>
      </c>
      <c r="T137" s="226">
        <v>1</v>
      </c>
      <c r="U137" s="227">
        <v>0</v>
      </c>
      <c r="V137" s="227">
        <v>0</v>
      </c>
      <c r="W137" s="218">
        <v>6491.95</v>
      </c>
      <c r="X137" s="82">
        <v>1</v>
      </c>
      <c r="Y137" s="220" t="s">
        <v>31</v>
      </c>
      <c r="Z137" s="218">
        <v>6491.95</v>
      </c>
      <c r="AA137" s="229">
        <v>0</v>
      </c>
      <c r="AB137" s="229">
        <v>0</v>
      </c>
      <c r="AC137" s="229">
        <v>0</v>
      </c>
      <c r="AD137" s="229">
        <v>0</v>
      </c>
      <c r="AE137" s="229">
        <v>0</v>
      </c>
      <c r="AF137" s="229">
        <v>0</v>
      </c>
      <c r="AG137" s="229">
        <v>0</v>
      </c>
      <c r="AH137" s="229">
        <v>0</v>
      </c>
      <c r="AI137" s="229">
        <v>0</v>
      </c>
      <c r="AJ137" s="229">
        <v>0</v>
      </c>
      <c r="AK137" s="229">
        <v>0</v>
      </c>
      <c r="AL137" s="53">
        <f t="shared" si="10"/>
        <v>0</v>
      </c>
      <c r="AM137" s="1"/>
      <c r="AN137" s="1"/>
      <c r="AO137" s="1"/>
      <c r="AP137" s="1"/>
      <c r="AQ137" s="1"/>
      <c r="KG137" s="1"/>
      <c r="KH137" s="1"/>
      <c r="UC137" s="1"/>
      <c r="UD137" s="1"/>
      <c r="ADY137" s="1"/>
      <c r="ADZ137" s="1"/>
      <c r="ANU137" s="1"/>
      <c r="ANV137" s="1"/>
      <c r="AXQ137" s="1"/>
      <c r="AXR137" s="1"/>
      <c r="BHM137" s="1"/>
      <c r="BHN137" s="1"/>
      <c r="BRI137" s="1"/>
      <c r="BRJ137" s="1"/>
      <c r="CBE137" s="1"/>
      <c r="CBF137" s="1"/>
      <c r="CLA137" s="1"/>
      <c r="CLB137" s="1"/>
      <c r="CUW137" s="1"/>
      <c r="CUX137" s="1"/>
      <c r="DES137" s="1"/>
      <c r="DET137" s="1"/>
      <c r="DOO137" s="1"/>
      <c r="DOP137" s="1"/>
      <c r="DYK137" s="1"/>
      <c r="DYL137" s="1"/>
      <c r="EIG137" s="1"/>
      <c r="EIH137" s="1"/>
      <c r="ESC137" s="1"/>
      <c r="ESD137" s="1"/>
      <c r="FBY137" s="1"/>
      <c r="FBZ137" s="1"/>
      <c r="FLU137" s="1"/>
      <c r="FLV137" s="1"/>
      <c r="FVQ137" s="1"/>
      <c r="FVR137" s="1"/>
      <c r="GFM137" s="1"/>
      <c r="GFN137" s="1"/>
      <c r="GPI137" s="1"/>
      <c r="GPJ137" s="1"/>
      <c r="GZE137" s="1"/>
      <c r="GZF137" s="1"/>
      <c r="HJA137" s="1"/>
      <c r="HJB137" s="1"/>
      <c r="HSW137" s="1"/>
      <c r="HSX137" s="1"/>
      <c r="ICS137" s="1"/>
      <c r="ICT137" s="1"/>
      <c r="IMO137" s="1"/>
      <c r="IMP137" s="1"/>
      <c r="IWK137" s="1"/>
      <c r="IWL137" s="1"/>
      <c r="JGG137" s="1"/>
      <c r="JGH137" s="1"/>
      <c r="JQC137" s="1"/>
      <c r="JQD137" s="1"/>
      <c r="JZY137" s="1"/>
      <c r="JZZ137" s="1"/>
      <c r="KJU137" s="1"/>
      <c r="KJV137" s="1"/>
      <c r="KTQ137" s="1"/>
      <c r="KTR137" s="1"/>
      <c r="LDM137" s="1"/>
      <c r="LDN137" s="1"/>
      <c r="LNI137" s="1"/>
      <c r="LNJ137" s="1"/>
      <c r="LXE137" s="1"/>
      <c r="LXF137" s="1"/>
      <c r="MHA137" s="1"/>
      <c r="MHB137" s="1"/>
      <c r="MQW137" s="1"/>
      <c r="MQX137" s="1"/>
      <c r="NAS137" s="1"/>
      <c r="NAT137" s="1"/>
      <c r="NKO137" s="1"/>
      <c r="NKP137" s="1"/>
      <c r="NUK137" s="1"/>
      <c r="NUL137" s="1"/>
      <c r="OEG137" s="1"/>
      <c r="OEH137" s="1"/>
      <c r="OOC137" s="1"/>
      <c r="OOD137" s="1"/>
      <c r="OXY137" s="1"/>
      <c r="OXZ137" s="1"/>
      <c r="PHU137" s="1"/>
      <c r="PHV137" s="1"/>
      <c r="PRQ137" s="1"/>
      <c r="PRR137" s="1"/>
      <c r="QBM137" s="1"/>
      <c r="QBN137" s="1"/>
      <c r="QLI137" s="1"/>
      <c r="QLJ137" s="1"/>
      <c r="QVE137" s="1"/>
      <c r="QVF137" s="1"/>
      <c r="RFA137" s="1"/>
      <c r="RFB137" s="1"/>
      <c r="ROW137" s="1"/>
      <c r="ROX137" s="1"/>
      <c r="RYS137" s="1"/>
      <c r="RYT137" s="1"/>
      <c r="SIO137" s="1"/>
      <c r="SIP137" s="1"/>
      <c r="SSK137" s="1"/>
      <c r="SSL137" s="1"/>
      <c r="TCG137" s="1"/>
      <c r="TCH137" s="1"/>
      <c r="TMC137" s="1"/>
      <c r="TMD137" s="1"/>
      <c r="TVY137" s="1"/>
      <c r="TVZ137" s="1"/>
      <c r="UFU137" s="1"/>
      <c r="UFV137" s="1"/>
      <c r="UPQ137" s="1"/>
      <c r="UPR137" s="1"/>
      <c r="UZM137" s="1"/>
      <c r="UZN137" s="1"/>
      <c r="VJI137" s="1"/>
      <c r="VJJ137" s="1"/>
      <c r="VTE137" s="1"/>
      <c r="VTF137" s="1"/>
      <c r="WDA137" s="1"/>
      <c r="WDB137" s="1"/>
      <c r="WMW137" s="1"/>
      <c r="WMX137" s="1"/>
      <c r="WWS137" s="1"/>
      <c r="WWT137" s="1"/>
    </row>
    <row r="138" spans="1:806 1061:1830 2085:2854 3109:3878 4133:4902 5157:5926 6181:6950 7205:7974 8229:8998 9253:10022 10277:11046 11301:12070 12325:13094 13349:14118 14373:15142 15397:16166" ht="108" hidden="1" x14ac:dyDescent="0.3">
      <c r="A138" s="41">
        <v>128</v>
      </c>
      <c r="B138" s="72" t="s">
        <v>196</v>
      </c>
      <c r="C138" s="72" t="s">
        <v>9</v>
      </c>
      <c r="D138" s="42" t="s">
        <v>197</v>
      </c>
      <c r="E138" s="42" t="s">
        <v>69</v>
      </c>
      <c r="F138" s="42" t="s">
        <v>198</v>
      </c>
      <c r="G138" s="42" t="s">
        <v>199</v>
      </c>
      <c r="H138" s="72" t="s">
        <v>88</v>
      </c>
      <c r="I138" s="72" t="s">
        <v>462</v>
      </c>
      <c r="J138" s="72" t="s">
        <v>73</v>
      </c>
      <c r="K138" s="72" t="s">
        <v>73</v>
      </c>
      <c r="L138" s="72" t="s">
        <v>200</v>
      </c>
      <c r="M138" s="72" t="s">
        <v>201</v>
      </c>
      <c r="N138" s="72" t="s">
        <v>207</v>
      </c>
      <c r="O138" s="42" t="s">
        <v>80</v>
      </c>
      <c r="P138" s="45" t="str">
        <f t="shared" si="11"/>
        <v>57</v>
      </c>
      <c r="Q138" s="27">
        <v>570201</v>
      </c>
      <c r="R138" s="43" t="s">
        <v>118</v>
      </c>
      <c r="S138" s="27">
        <v>1701</v>
      </c>
      <c r="T138" s="57">
        <v>1</v>
      </c>
      <c r="U138" s="58">
        <v>0</v>
      </c>
      <c r="V138" s="58">
        <v>0</v>
      </c>
      <c r="W138" s="95">
        <v>30000</v>
      </c>
      <c r="X138" s="82">
        <v>1</v>
      </c>
      <c r="Y138" s="51" t="s">
        <v>66</v>
      </c>
      <c r="Z138" s="69">
        <v>0</v>
      </c>
      <c r="AA138" s="69">
        <v>0</v>
      </c>
      <c r="AB138" s="69">
        <v>0</v>
      </c>
      <c r="AC138" s="69">
        <v>0</v>
      </c>
      <c r="AD138" s="69">
        <v>30000</v>
      </c>
      <c r="AE138" s="69">
        <v>0</v>
      </c>
      <c r="AF138" s="69">
        <v>0</v>
      </c>
      <c r="AG138" s="69">
        <v>0</v>
      </c>
      <c r="AH138" s="69">
        <v>0</v>
      </c>
      <c r="AI138" s="69">
        <v>0</v>
      </c>
      <c r="AJ138" s="69">
        <v>0</v>
      </c>
      <c r="AK138" s="69">
        <v>0</v>
      </c>
      <c r="AL138" s="53">
        <f t="shared" si="10"/>
        <v>0</v>
      </c>
    </row>
    <row r="139" spans="1:806 1061:1830 2085:2854 3109:3878 4133:4902 5157:5926 6181:6950 7205:7974 8229:8998 9253:10022 10277:11046 11301:12070 12325:13094 13349:14118 14373:15142 15397:16166" s="222" customFormat="1" ht="108" hidden="1" x14ac:dyDescent="0.3">
      <c r="A139" s="209">
        <v>129</v>
      </c>
      <c r="B139" s="210" t="s">
        <v>196</v>
      </c>
      <c r="C139" s="210" t="s">
        <v>9</v>
      </c>
      <c r="D139" s="42" t="s">
        <v>197</v>
      </c>
      <c r="E139" s="42" t="s">
        <v>69</v>
      </c>
      <c r="F139" s="42" t="s">
        <v>198</v>
      </c>
      <c r="G139" s="42" t="s">
        <v>199</v>
      </c>
      <c r="H139" s="72" t="s">
        <v>88</v>
      </c>
      <c r="I139" s="72" t="s">
        <v>462</v>
      </c>
      <c r="J139" s="72" t="s">
        <v>73</v>
      </c>
      <c r="K139" s="72" t="s">
        <v>73</v>
      </c>
      <c r="L139" s="210" t="s">
        <v>200</v>
      </c>
      <c r="M139" s="210" t="s">
        <v>201</v>
      </c>
      <c r="N139" s="210" t="s">
        <v>208</v>
      </c>
      <c r="O139" s="219" t="s">
        <v>80</v>
      </c>
      <c r="P139" s="214" t="str">
        <f t="shared" si="11"/>
        <v>57</v>
      </c>
      <c r="Q139" s="225">
        <v>570201</v>
      </c>
      <c r="R139" s="215" t="s">
        <v>118</v>
      </c>
      <c r="S139" s="225">
        <v>1701</v>
      </c>
      <c r="T139" s="226">
        <v>1</v>
      </c>
      <c r="U139" s="227">
        <v>0</v>
      </c>
      <c r="V139" s="227">
        <v>0</v>
      </c>
      <c r="W139" s="218">
        <v>5000</v>
      </c>
      <c r="X139" s="82">
        <v>1</v>
      </c>
      <c r="Y139" s="220" t="s">
        <v>31</v>
      </c>
      <c r="Z139" s="229">
        <v>0</v>
      </c>
      <c r="AA139" s="229">
        <v>0</v>
      </c>
      <c r="AB139" s="229">
        <v>0</v>
      </c>
      <c r="AC139" s="229">
        <v>0</v>
      </c>
      <c r="AD139" s="229">
        <v>0</v>
      </c>
      <c r="AE139" s="229">
        <v>5000</v>
      </c>
      <c r="AF139" s="229">
        <v>0</v>
      </c>
      <c r="AG139" s="229">
        <v>0</v>
      </c>
      <c r="AH139" s="229">
        <v>0</v>
      </c>
      <c r="AI139" s="229">
        <v>0</v>
      </c>
      <c r="AJ139" s="229">
        <v>0</v>
      </c>
      <c r="AK139" s="229">
        <v>0</v>
      </c>
      <c r="AL139" s="53">
        <f t="shared" si="10"/>
        <v>0</v>
      </c>
      <c r="AM139" s="1"/>
      <c r="AN139" s="1"/>
      <c r="AO139" s="1"/>
      <c r="AP139" s="1"/>
      <c r="AQ139" s="1"/>
      <c r="KG139" s="1"/>
      <c r="KH139" s="1"/>
      <c r="UC139" s="1"/>
      <c r="UD139" s="1"/>
      <c r="ADY139" s="1"/>
      <c r="ADZ139" s="1"/>
      <c r="ANU139" s="1"/>
      <c r="ANV139" s="1"/>
      <c r="AXQ139" s="1"/>
      <c r="AXR139" s="1"/>
      <c r="BHM139" s="1"/>
      <c r="BHN139" s="1"/>
      <c r="BRI139" s="1"/>
      <c r="BRJ139" s="1"/>
      <c r="CBE139" s="1"/>
      <c r="CBF139" s="1"/>
      <c r="CLA139" s="1"/>
      <c r="CLB139" s="1"/>
      <c r="CUW139" s="1"/>
      <c r="CUX139" s="1"/>
      <c r="DES139" s="1"/>
      <c r="DET139" s="1"/>
      <c r="DOO139" s="1"/>
      <c r="DOP139" s="1"/>
      <c r="DYK139" s="1"/>
      <c r="DYL139" s="1"/>
      <c r="EIG139" s="1"/>
      <c r="EIH139" s="1"/>
      <c r="ESC139" s="1"/>
      <c r="ESD139" s="1"/>
      <c r="FBY139" s="1"/>
      <c r="FBZ139" s="1"/>
      <c r="FLU139" s="1"/>
      <c r="FLV139" s="1"/>
      <c r="FVQ139" s="1"/>
      <c r="FVR139" s="1"/>
      <c r="GFM139" s="1"/>
      <c r="GFN139" s="1"/>
      <c r="GPI139" s="1"/>
      <c r="GPJ139" s="1"/>
      <c r="GZE139" s="1"/>
      <c r="GZF139" s="1"/>
      <c r="HJA139" s="1"/>
      <c r="HJB139" s="1"/>
      <c r="HSW139" s="1"/>
      <c r="HSX139" s="1"/>
      <c r="ICS139" s="1"/>
      <c r="ICT139" s="1"/>
      <c r="IMO139" s="1"/>
      <c r="IMP139" s="1"/>
      <c r="IWK139" s="1"/>
      <c r="IWL139" s="1"/>
      <c r="JGG139" s="1"/>
      <c r="JGH139" s="1"/>
      <c r="JQC139" s="1"/>
      <c r="JQD139" s="1"/>
      <c r="JZY139" s="1"/>
      <c r="JZZ139" s="1"/>
      <c r="KJU139" s="1"/>
      <c r="KJV139" s="1"/>
      <c r="KTQ139" s="1"/>
      <c r="KTR139" s="1"/>
      <c r="LDM139" s="1"/>
      <c r="LDN139" s="1"/>
      <c r="LNI139" s="1"/>
      <c r="LNJ139" s="1"/>
      <c r="LXE139" s="1"/>
      <c r="LXF139" s="1"/>
      <c r="MHA139" s="1"/>
      <c r="MHB139" s="1"/>
      <c r="MQW139" s="1"/>
      <c r="MQX139" s="1"/>
      <c r="NAS139" s="1"/>
      <c r="NAT139" s="1"/>
      <c r="NKO139" s="1"/>
      <c r="NKP139" s="1"/>
      <c r="NUK139" s="1"/>
      <c r="NUL139" s="1"/>
      <c r="OEG139" s="1"/>
      <c r="OEH139" s="1"/>
      <c r="OOC139" s="1"/>
      <c r="OOD139" s="1"/>
      <c r="OXY139" s="1"/>
      <c r="OXZ139" s="1"/>
      <c r="PHU139" s="1"/>
      <c r="PHV139" s="1"/>
      <c r="PRQ139" s="1"/>
      <c r="PRR139" s="1"/>
      <c r="QBM139" s="1"/>
      <c r="QBN139" s="1"/>
      <c r="QLI139" s="1"/>
      <c r="QLJ139" s="1"/>
      <c r="QVE139" s="1"/>
      <c r="QVF139" s="1"/>
      <c r="RFA139" s="1"/>
      <c r="RFB139" s="1"/>
      <c r="ROW139" s="1"/>
      <c r="ROX139" s="1"/>
      <c r="RYS139" s="1"/>
      <c r="RYT139" s="1"/>
      <c r="SIO139" s="1"/>
      <c r="SIP139" s="1"/>
      <c r="SSK139" s="1"/>
      <c r="SSL139" s="1"/>
      <c r="TCG139" s="1"/>
      <c r="TCH139" s="1"/>
      <c r="TMC139" s="1"/>
      <c r="TMD139" s="1"/>
      <c r="TVY139" s="1"/>
      <c r="TVZ139" s="1"/>
      <c r="UFU139" s="1"/>
      <c r="UFV139" s="1"/>
      <c r="UPQ139" s="1"/>
      <c r="UPR139" s="1"/>
      <c r="UZM139" s="1"/>
      <c r="UZN139" s="1"/>
      <c r="VJI139" s="1"/>
      <c r="VJJ139" s="1"/>
      <c r="VTE139" s="1"/>
      <c r="VTF139" s="1"/>
      <c r="WDA139" s="1"/>
      <c r="WDB139" s="1"/>
      <c r="WMW139" s="1"/>
      <c r="WMX139" s="1"/>
      <c r="WWS139" s="1"/>
      <c r="WWT139" s="1"/>
    </row>
    <row r="140" spans="1:806 1061:1830 2085:2854 3109:3878 4133:4902 5157:5926 6181:6950 7205:7974 8229:8998 9253:10022 10277:11046 11301:12070 12325:13094 13349:14118 14373:15142 15397:16166" s="222" customFormat="1" ht="108" hidden="1" x14ac:dyDescent="0.3">
      <c r="A140" s="209">
        <v>130</v>
      </c>
      <c r="B140" s="72" t="s">
        <v>196</v>
      </c>
      <c r="C140" s="72" t="s">
        <v>9</v>
      </c>
      <c r="D140" s="42" t="s">
        <v>197</v>
      </c>
      <c r="E140" s="42" t="s">
        <v>69</v>
      </c>
      <c r="F140" s="42" t="s">
        <v>198</v>
      </c>
      <c r="G140" s="42" t="s">
        <v>199</v>
      </c>
      <c r="H140" s="210" t="s">
        <v>88</v>
      </c>
      <c r="I140" s="210" t="s">
        <v>462</v>
      </c>
      <c r="J140" s="210" t="s">
        <v>73</v>
      </c>
      <c r="K140" s="210" t="s">
        <v>73</v>
      </c>
      <c r="L140" s="210" t="s">
        <v>200</v>
      </c>
      <c r="M140" s="210" t="s">
        <v>201</v>
      </c>
      <c r="N140" s="210" t="s">
        <v>209</v>
      </c>
      <c r="O140" s="219" t="s">
        <v>206</v>
      </c>
      <c r="P140" s="214" t="str">
        <f t="shared" si="11"/>
        <v>53</v>
      </c>
      <c r="Q140" s="214">
        <v>530812</v>
      </c>
      <c r="R140" s="215" t="s">
        <v>210</v>
      </c>
      <c r="S140" s="225">
        <v>1701</v>
      </c>
      <c r="T140" s="226">
        <v>1</v>
      </c>
      <c r="U140" s="227">
        <v>0</v>
      </c>
      <c r="V140" s="227">
        <v>0</v>
      </c>
      <c r="W140" s="218">
        <v>1581</v>
      </c>
      <c r="X140" s="82">
        <v>1</v>
      </c>
      <c r="Y140" s="220" t="s">
        <v>31</v>
      </c>
      <c r="Z140" s="218">
        <v>1581</v>
      </c>
      <c r="AA140" s="229">
        <v>0</v>
      </c>
      <c r="AB140" s="229">
        <v>0</v>
      </c>
      <c r="AC140" s="229">
        <v>0</v>
      </c>
      <c r="AD140" s="229">
        <v>0</v>
      </c>
      <c r="AE140" s="229">
        <v>0</v>
      </c>
      <c r="AF140" s="229">
        <v>0</v>
      </c>
      <c r="AG140" s="229">
        <v>0</v>
      </c>
      <c r="AH140" s="229">
        <v>0</v>
      </c>
      <c r="AI140" s="229">
        <v>0</v>
      </c>
      <c r="AJ140" s="229">
        <v>0</v>
      </c>
      <c r="AK140" s="229">
        <v>0</v>
      </c>
      <c r="AL140" s="53">
        <f t="shared" si="10"/>
        <v>0</v>
      </c>
      <c r="AM140" s="1"/>
      <c r="AN140" s="1"/>
      <c r="AO140" s="1"/>
      <c r="AP140" s="1"/>
      <c r="AQ140" s="1"/>
      <c r="KG140" s="1"/>
      <c r="KH140" s="1"/>
      <c r="UC140" s="1"/>
      <c r="UD140" s="1"/>
      <c r="ADY140" s="1"/>
      <c r="ADZ140" s="1"/>
      <c r="ANU140" s="1"/>
      <c r="ANV140" s="1"/>
      <c r="AXQ140" s="1"/>
      <c r="AXR140" s="1"/>
      <c r="BHM140" s="1"/>
      <c r="BHN140" s="1"/>
      <c r="BRI140" s="1"/>
      <c r="BRJ140" s="1"/>
      <c r="CBE140" s="1"/>
      <c r="CBF140" s="1"/>
      <c r="CLA140" s="1"/>
      <c r="CLB140" s="1"/>
      <c r="CUW140" s="1"/>
      <c r="CUX140" s="1"/>
      <c r="DES140" s="1"/>
      <c r="DET140" s="1"/>
      <c r="DOO140" s="1"/>
      <c r="DOP140" s="1"/>
      <c r="DYK140" s="1"/>
      <c r="DYL140" s="1"/>
      <c r="EIG140" s="1"/>
      <c r="EIH140" s="1"/>
      <c r="ESC140" s="1"/>
      <c r="ESD140" s="1"/>
      <c r="FBY140" s="1"/>
      <c r="FBZ140" s="1"/>
      <c r="FLU140" s="1"/>
      <c r="FLV140" s="1"/>
      <c r="FVQ140" s="1"/>
      <c r="FVR140" s="1"/>
      <c r="GFM140" s="1"/>
      <c r="GFN140" s="1"/>
      <c r="GPI140" s="1"/>
      <c r="GPJ140" s="1"/>
      <c r="GZE140" s="1"/>
      <c r="GZF140" s="1"/>
      <c r="HJA140" s="1"/>
      <c r="HJB140" s="1"/>
      <c r="HSW140" s="1"/>
      <c r="HSX140" s="1"/>
      <c r="ICS140" s="1"/>
      <c r="ICT140" s="1"/>
      <c r="IMO140" s="1"/>
      <c r="IMP140" s="1"/>
      <c r="IWK140" s="1"/>
      <c r="IWL140" s="1"/>
      <c r="JGG140" s="1"/>
      <c r="JGH140" s="1"/>
      <c r="JQC140" s="1"/>
      <c r="JQD140" s="1"/>
      <c r="JZY140" s="1"/>
      <c r="JZZ140" s="1"/>
      <c r="KJU140" s="1"/>
      <c r="KJV140" s="1"/>
      <c r="KTQ140" s="1"/>
      <c r="KTR140" s="1"/>
      <c r="LDM140" s="1"/>
      <c r="LDN140" s="1"/>
      <c r="LNI140" s="1"/>
      <c r="LNJ140" s="1"/>
      <c r="LXE140" s="1"/>
      <c r="LXF140" s="1"/>
      <c r="MHA140" s="1"/>
      <c r="MHB140" s="1"/>
      <c r="MQW140" s="1"/>
      <c r="MQX140" s="1"/>
      <c r="NAS140" s="1"/>
      <c r="NAT140" s="1"/>
      <c r="NKO140" s="1"/>
      <c r="NKP140" s="1"/>
      <c r="NUK140" s="1"/>
      <c r="NUL140" s="1"/>
      <c r="OEG140" s="1"/>
      <c r="OEH140" s="1"/>
      <c r="OOC140" s="1"/>
      <c r="OOD140" s="1"/>
      <c r="OXY140" s="1"/>
      <c r="OXZ140" s="1"/>
      <c r="PHU140" s="1"/>
      <c r="PHV140" s="1"/>
      <c r="PRQ140" s="1"/>
      <c r="PRR140" s="1"/>
      <c r="QBM140" s="1"/>
      <c r="QBN140" s="1"/>
      <c r="QLI140" s="1"/>
      <c r="QLJ140" s="1"/>
      <c r="QVE140" s="1"/>
      <c r="QVF140" s="1"/>
      <c r="RFA140" s="1"/>
      <c r="RFB140" s="1"/>
      <c r="ROW140" s="1"/>
      <c r="ROX140" s="1"/>
      <c r="RYS140" s="1"/>
      <c r="RYT140" s="1"/>
      <c r="SIO140" s="1"/>
      <c r="SIP140" s="1"/>
      <c r="SSK140" s="1"/>
      <c r="SSL140" s="1"/>
      <c r="TCG140" s="1"/>
      <c r="TCH140" s="1"/>
      <c r="TMC140" s="1"/>
      <c r="TMD140" s="1"/>
      <c r="TVY140" s="1"/>
      <c r="TVZ140" s="1"/>
      <c r="UFU140" s="1"/>
      <c r="UFV140" s="1"/>
      <c r="UPQ140" s="1"/>
      <c r="UPR140" s="1"/>
      <c r="UZM140" s="1"/>
      <c r="UZN140" s="1"/>
      <c r="VJI140" s="1"/>
      <c r="VJJ140" s="1"/>
      <c r="VTE140" s="1"/>
      <c r="VTF140" s="1"/>
      <c r="WDA140" s="1"/>
      <c r="WDB140" s="1"/>
      <c r="WMW140" s="1"/>
      <c r="WMX140" s="1"/>
      <c r="WWS140" s="1"/>
      <c r="WWT140" s="1"/>
    </row>
    <row r="141" spans="1:806 1061:1830 2085:2854 3109:3878 4133:4902 5157:5926 6181:6950 7205:7974 8229:8998 9253:10022 10277:11046 11301:12070 12325:13094 13349:14118 14373:15142 15397:16166" ht="108" hidden="1" x14ac:dyDescent="0.3">
      <c r="A141" s="41">
        <v>131</v>
      </c>
      <c r="B141" s="72" t="s">
        <v>196</v>
      </c>
      <c r="C141" s="72" t="s">
        <v>9</v>
      </c>
      <c r="D141" s="42" t="s">
        <v>211</v>
      </c>
      <c r="E141" s="42" t="s">
        <v>69</v>
      </c>
      <c r="F141" s="42" t="s">
        <v>70</v>
      </c>
      <c r="G141" s="42" t="s">
        <v>212</v>
      </c>
      <c r="H141" s="72" t="s">
        <v>140</v>
      </c>
      <c r="I141" s="72" t="s">
        <v>478</v>
      </c>
      <c r="J141" s="72" t="s">
        <v>73</v>
      </c>
      <c r="K141" s="72" t="s">
        <v>73</v>
      </c>
      <c r="L141" s="72" t="s">
        <v>200</v>
      </c>
      <c r="M141" s="72" t="s">
        <v>213</v>
      </c>
      <c r="N141" s="72" t="s">
        <v>214</v>
      </c>
      <c r="O141" s="42" t="s">
        <v>80</v>
      </c>
      <c r="P141" s="45" t="str">
        <f t="shared" si="11"/>
        <v>53</v>
      </c>
      <c r="Q141" s="63">
        <v>530702</v>
      </c>
      <c r="R141" s="56" t="s">
        <v>139</v>
      </c>
      <c r="S141" s="27">
        <v>1701</v>
      </c>
      <c r="T141" s="57">
        <v>1</v>
      </c>
      <c r="U141" s="58">
        <v>0</v>
      </c>
      <c r="V141" s="58">
        <v>0</v>
      </c>
      <c r="W141" s="67">
        <v>18442</v>
      </c>
      <c r="X141" s="96">
        <v>1</v>
      </c>
      <c r="Y141" s="51" t="s">
        <v>31</v>
      </c>
      <c r="Z141" s="69">
        <v>0</v>
      </c>
      <c r="AA141" s="69">
        <v>0</v>
      </c>
      <c r="AB141" s="69">
        <v>0</v>
      </c>
      <c r="AC141" s="69">
        <v>18442</v>
      </c>
      <c r="AD141" s="69">
        <v>0</v>
      </c>
      <c r="AE141" s="69">
        <v>0</v>
      </c>
      <c r="AF141" s="69">
        <v>0</v>
      </c>
      <c r="AG141" s="69">
        <v>0</v>
      </c>
      <c r="AH141" s="69">
        <v>0</v>
      </c>
      <c r="AI141" s="69">
        <v>0</v>
      </c>
      <c r="AJ141" s="69">
        <v>0</v>
      </c>
      <c r="AK141" s="69">
        <v>0</v>
      </c>
      <c r="AL141" s="53">
        <f t="shared" ref="AL141:AL163" si="13">+SUM(Z141:AK141)-W141</f>
        <v>0</v>
      </c>
    </row>
    <row r="142" spans="1:806 1061:1830 2085:2854 3109:3878 4133:4902 5157:5926 6181:6950 7205:7974 8229:8998 9253:10022 10277:11046 11301:12070 12325:13094 13349:14118 14373:15142 15397:16166" ht="108" hidden="1" x14ac:dyDescent="0.3">
      <c r="A142" s="41">
        <v>132</v>
      </c>
      <c r="B142" s="72" t="s">
        <v>196</v>
      </c>
      <c r="C142" s="72" t="s">
        <v>9</v>
      </c>
      <c r="D142" s="42" t="s">
        <v>211</v>
      </c>
      <c r="E142" s="42" t="s">
        <v>69</v>
      </c>
      <c r="F142" s="42" t="s">
        <v>70</v>
      </c>
      <c r="G142" s="42" t="s">
        <v>212</v>
      </c>
      <c r="H142" s="72" t="s">
        <v>140</v>
      </c>
      <c r="I142" s="72" t="s">
        <v>478</v>
      </c>
      <c r="J142" s="72" t="s">
        <v>73</v>
      </c>
      <c r="K142" s="72" t="s">
        <v>73</v>
      </c>
      <c r="L142" s="72" t="s">
        <v>200</v>
      </c>
      <c r="M142" s="72" t="s">
        <v>213</v>
      </c>
      <c r="N142" s="72" t="s">
        <v>215</v>
      </c>
      <c r="O142" s="42" t="s">
        <v>80</v>
      </c>
      <c r="P142" s="45" t="str">
        <f t="shared" si="11"/>
        <v>53</v>
      </c>
      <c r="Q142" s="63">
        <v>530702</v>
      </c>
      <c r="R142" s="56" t="s">
        <v>139</v>
      </c>
      <c r="S142" s="27">
        <v>1701</v>
      </c>
      <c r="T142" s="57">
        <v>1</v>
      </c>
      <c r="U142" s="58">
        <v>0</v>
      </c>
      <c r="V142" s="58">
        <v>0</v>
      </c>
      <c r="W142" s="67">
        <v>6825</v>
      </c>
      <c r="X142" s="96">
        <v>1</v>
      </c>
      <c r="Y142" s="51" t="s">
        <v>31</v>
      </c>
      <c r="Z142" s="69">
        <v>0</v>
      </c>
      <c r="AA142" s="69">
        <v>0</v>
      </c>
      <c r="AB142" s="69">
        <v>0</v>
      </c>
      <c r="AC142" s="69">
        <v>0</v>
      </c>
      <c r="AD142" s="69">
        <v>6825</v>
      </c>
      <c r="AE142" s="69">
        <v>0</v>
      </c>
      <c r="AF142" s="69">
        <v>0</v>
      </c>
      <c r="AG142" s="69">
        <v>0</v>
      </c>
      <c r="AH142" s="69">
        <v>0</v>
      </c>
      <c r="AI142" s="69">
        <v>0</v>
      </c>
      <c r="AJ142" s="69">
        <v>0</v>
      </c>
      <c r="AK142" s="69">
        <v>0</v>
      </c>
      <c r="AL142" s="53">
        <f t="shared" si="13"/>
        <v>0</v>
      </c>
    </row>
    <row r="143" spans="1:806 1061:1830 2085:2854 3109:3878 4133:4902 5157:5926 6181:6950 7205:7974 8229:8998 9253:10022 10277:11046 11301:12070 12325:13094 13349:14118 14373:15142 15397:16166" s="222" customFormat="1" ht="108" hidden="1" x14ac:dyDescent="0.3">
      <c r="A143" s="209">
        <v>133</v>
      </c>
      <c r="B143" s="72" t="s">
        <v>196</v>
      </c>
      <c r="C143" s="72" t="s">
        <v>9</v>
      </c>
      <c r="D143" s="42" t="s">
        <v>211</v>
      </c>
      <c r="E143" s="42" t="s">
        <v>69</v>
      </c>
      <c r="F143" s="42" t="s">
        <v>70</v>
      </c>
      <c r="G143" s="42" t="s">
        <v>212</v>
      </c>
      <c r="H143" s="72" t="s">
        <v>140</v>
      </c>
      <c r="I143" s="72" t="s">
        <v>478</v>
      </c>
      <c r="J143" s="72" t="s">
        <v>73</v>
      </c>
      <c r="K143" s="72" t="s">
        <v>73</v>
      </c>
      <c r="L143" s="72" t="s">
        <v>200</v>
      </c>
      <c r="M143" s="210" t="s">
        <v>213</v>
      </c>
      <c r="N143" s="210" t="s">
        <v>216</v>
      </c>
      <c r="O143" s="219" t="s">
        <v>77</v>
      </c>
      <c r="P143" s="214" t="s">
        <v>217</v>
      </c>
      <c r="Q143" s="228">
        <v>530702</v>
      </c>
      <c r="R143" s="223" t="s">
        <v>139</v>
      </c>
      <c r="S143" s="225">
        <v>1701</v>
      </c>
      <c r="T143" s="226">
        <v>1</v>
      </c>
      <c r="U143" s="227">
        <v>0</v>
      </c>
      <c r="V143" s="227">
        <v>0</v>
      </c>
      <c r="W143" s="240">
        <v>9850</v>
      </c>
      <c r="X143" s="96">
        <v>1</v>
      </c>
      <c r="Y143" s="220" t="s">
        <v>31</v>
      </c>
      <c r="Z143" s="229">
        <v>0</v>
      </c>
      <c r="AA143" s="229">
        <v>9850</v>
      </c>
      <c r="AB143" s="229">
        <v>0</v>
      </c>
      <c r="AC143" s="229">
        <v>0</v>
      </c>
      <c r="AD143" s="229">
        <v>0</v>
      </c>
      <c r="AE143" s="229">
        <v>0</v>
      </c>
      <c r="AF143" s="229">
        <v>0</v>
      </c>
      <c r="AG143" s="229">
        <v>0</v>
      </c>
      <c r="AH143" s="229">
        <v>0</v>
      </c>
      <c r="AI143" s="229">
        <v>0</v>
      </c>
      <c r="AJ143" s="229">
        <v>0</v>
      </c>
      <c r="AK143" s="229">
        <v>0</v>
      </c>
      <c r="AL143" s="53">
        <f t="shared" si="13"/>
        <v>0</v>
      </c>
      <c r="AM143" s="1"/>
      <c r="AN143" s="1"/>
      <c r="AO143" s="1"/>
      <c r="AP143" s="1"/>
      <c r="AQ143" s="1"/>
      <c r="KG143" s="1"/>
      <c r="KH143" s="1"/>
      <c r="UC143" s="1"/>
      <c r="UD143" s="1"/>
      <c r="ADY143" s="1"/>
      <c r="ADZ143" s="1"/>
      <c r="ANU143" s="1"/>
      <c r="ANV143" s="1"/>
      <c r="AXQ143" s="1"/>
      <c r="AXR143" s="1"/>
      <c r="BHM143" s="1"/>
      <c r="BHN143" s="1"/>
      <c r="BRI143" s="1"/>
      <c r="BRJ143" s="1"/>
      <c r="CBE143" s="1"/>
      <c r="CBF143" s="1"/>
      <c r="CLA143" s="1"/>
      <c r="CLB143" s="1"/>
      <c r="CUW143" s="1"/>
      <c r="CUX143" s="1"/>
      <c r="DES143" s="1"/>
      <c r="DET143" s="1"/>
      <c r="DOO143" s="1"/>
      <c r="DOP143" s="1"/>
      <c r="DYK143" s="1"/>
      <c r="DYL143" s="1"/>
      <c r="EIG143" s="1"/>
      <c r="EIH143" s="1"/>
      <c r="ESC143" s="1"/>
      <c r="ESD143" s="1"/>
      <c r="FBY143" s="1"/>
      <c r="FBZ143" s="1"/>
      <c r="FLU143" s="1"/>
      <c r="FLV143" s="1"/>
      <c r="FVQ143" s="1"/>
      <c r="FVR143" s="1"/>
      <c r="GFM143" s="1"/>
      <c r="GFN143" s="1"/>
      <c r="GPI143" s="1"/>
      <c r="GPJ143" s="1"/>
      <c r="GZE143" s="1"/>
      <c r="GZF143" s="1"/>
      <c r="HJA143" s="1"/>
      <c r="HJB143" s="1"/>
      <c r="HSW143" s="1"/>
      <c r="HSX143" s="1"/>
      <c r="ICS143" s="1"/>
      <c r="ICT143" s="1"/>
      <c r="IMO143" s="1"/>
      <c r="IMP143" s="1"/>
      <c r="IWK143" s="1"/>
      <c r="IWL143" s="1"/>
      <c r="JGG143" s="1"/>
      <c r="JGH143" s="1"/>
      <c r="JQC143" s="1"/>
      <c r="JQD143" s="1"/>
      <c r="JZY143" s="1"/>
      <c r="JZZ143" s="1"/>
      <c r="KJU143" s="1"/>
      <c r="KJV143" s="1"/>
      <c r="KTQ143" s="1"/>
      <c r="KTR143" s="1"/>
      <c r="LDM143" s="1"/>
      <c r="LDN143" s="1"/>
      <c r="LNI143" s="1"/>
      <c r="LNJ143" s="1"/>
      <c r="LXE143" s="1"/>
      <c r="LXF143" s="1"/>
      <c r="MHA143" s="1"/>
      <c r="MHB143" s="1"/>
      <c r="MQW143" s="1"/>
      <c r="MQX143" s="1"/>
      <c r="NAS143" s="1"/>
      <c r="NAT143" s="1"/>
      <c r="NKO143" s="1"/>
      <c r="NKP143" s="1"/>
      <c r="NUK143" s="1"/>
      <c r="NUL143" s="1"/>
      <c r="OEG143" s="1"/>
      <c r="OEH143" s="1"/>
      <c r="OOC143" s="1"/>
      <c r="OOD143" s="1"/>
      <c r="OXY143" s="1"/>
      <c r="OXZ143" s="1"/>
      <c r="PHU143" s="1"/>
      <c r="PHV143" s="1"/>
      <c r="PRQ143" s="1"/>
      <c r="PRR143" s="1"/>
      <c r="QBM143" s="1"/>
      <c r="QBN143" s="1"/>
      <c r="QLI143" s="1"/>
      <c r="QLJ143" s="1"/>
      <c r="QVE143" s="1"/>
      <c r="QVF143" s="1"/>
      <c r="RFA143" s="1"/>
      <c r="RFB143" s="1"/>
      <c r="ROW143" s="1"/>
      <c r="ROX143" s="1"/>
      <c r="RYS143" s="1"/>
      <c r="RYT143" s="1"/>
      <c r="SIO143" s="1"/>
      <c r="SIP143" s="1"/>
      <c r="SSK143" s="1"/>
      <c r="SSL143" s="1"/>
      <c r="TCG143" s="1"/>
      <c r="TCH143" s="1"/>
      <c r="TMC143" s="1"/>
      <c r="TMD143" s="1"/>
      <c r="TVY143" s="1"/>
      <c r="TVZ143" s="1"/>
      <c r="UFU143" s="1"/>
      <c r="UFV143" s="1"/>
      <c r="UPQ143" s="1"/>
      <c r="UPR143" s="1"/>
      <c r="UZM143" s="1"/>
      <c r="UZN143" s="1"/>
      <c r="VJI143" s="1"/>
      <c r="VJJ143" s="1"/>
      <c r="VTE143" s="1"/>
      <c r="VTF143" s="1"/>
      <c r="WDA143" s="1"/>
      <c r="WDB143" s="1"/>
      <c r="WMW143" s="1"/>
      <c r="WMX143" s="1"/>
      <c r="WWS143" s="1"/>
      <c r="WWT143" s="1"/>
    </row>
    <row r="144" spans="1:806 1061:1830 2085:2854 3109:3878 4133:4902 5157:5926 6181:6950 7205:7974 8229:8998 9253:10022 10277:11046 11301:12070 12325:13094 13349:14118 14373:15142 15397:16166" ht="108" hidden="1" x14ac:dyDescent="0.3">
      <c r="A144" s="41">
        <v>134</v>
      </c>
      <c r="B144" s="72" t="s">
        <v>196</v>
      </c>
      <c r="C144" s="72" t="s">
        <v>9</v>
      </c>
      <c r="D144" s="42" t="s">
        <v>211</v>
      </c>
      <c r="E144" s="42" t="s">
        <v>69</v>
      </c>
      <c r="F144" s="42" t="s">
        <v>70</v>
      </c>
      <c r="G144" s="42" t="s">
        <v>212</v>
      </c>
      <c r="H144" s="72" t="s">
        <v>140</v>
      </c>
      <c r="I144" s="72" t="s">
        <v>478</v>
      </c>
      <c r="J144" s="72" t="s">
        <v>73</v>
      </c>
      <c r="K144" s="72" t="s">
        <v>73</v>
      </c>
      <c r="L144" s="72" t="s">
        <v>200</v>
      </c>
      <c r="M144" s="72" t="s">
        <v>213</v>
      </c>
      <c r="N144" s="72" t="s">
        <v>218</v>
      </c>
      <c r="O144" s="42" t="s">
        <v>80</v>
      </c>
      <c r="P144" s="45" t="str">
        <f t="shared" si="11"/>
        <v>53</v>
      </c>
      <c r="Q144" s="63">
        <v>530702</v>
      </c>
      <c r="R144" s="56" t="s">
        <v>139</v>
      </c>
      <c r="S144" s="27">
        <v>1701</v>
      </c>
      <c r="T144" s="57">
        <v>1</v>
      </c>
      <c r="U144" s="58">
        <v>0</v>
      </c>
      <c r="V144" s="58">
        <v>0</v>
      </c>
      <c r="W144" s="97">
        <v>3736</v>
      </c>
      <c r="X144" s="45">
        <v>1</v>
      </c>
      <c r="Y144" s="51" t="s">
        <v>31</v>
      </c>
      <c r="Z144" s="69">
        <v>0</v>
      </c>
      <c r="AA144" s="69">
        <v>0</v>
      </c>
      <c r="AB144" s="69">
        <v>0</v>
      </c>
      <c r="AC144" s="69">
        <v>3736</v>
      </c>
      <c r="AD144" s="69">
        <v>0</v>
      </c>
      <c r="AE144" s="69">
        <v>0</v>
      </c>
      <c r="AF144" s="69">
        <v>0</v>
      </c>
      <c r="AG144" s="69">
        <v>0</v>
      </c>
      <c r="AH144" s="69">
        <v>0</v>
      </c>
      <c r="AI144" s="69">
        <v>0</v>
      </c>
      <c r="AJ144" s="69">
        <v>0</v>
      </c>
      <c r="AK144" s="69">
        <v>0</v>
      </c>
      <c r="AL144" s="53">
        <f t="shared" si="13"/>
        <v>0</v>
      </c>
    </row>
    <row r="145" spans="1:806 1061:1830 2085:2854 3109:3878 4133:4902 5157:5926 6181:6950 7205:7974 8229:8998 9253:10022 10277:11046 11301:12070 12325:13094 13349:14118 14373:15142 15397:16166" ht="108" hidden="1" x14ac:dyDescent="0.3">
      <c r="A145" s="41">
        <v>135</v>
      </c>
      <c r="B145" s="72" t="s">
        <v>196</v>
      </c>
      <c r="C145" s="72" t="s">
        <v>9</v>
      </c>
      <c r="D145" s="42" t="s">
        <v>211</v>
      </c>
      <c r="E145" s="42" t="s">
        <v>69</v>
      </c>
      <c r="F145" s="42" t="s">
        <v>70</v>
      </c>
      <c r="G145" s="42" t="s">
        <v>212</v>
      </c>
      <c r="H145" s="72" t="s">
        <v>140</v>
      </c>
      <c r="I145" s="72" t="s">
        <v>478</v>
      </c>
      <c r="J145" s="72" t="s">
        <v>73</v>
      </c>
      <c r="K145" s="72" t="s">
        <v>73</v>
      </c>
      <c r="L145" s="72" t="s">
        <v>200</v>
      </c>
      <c r="M145" s="72" t="s">
        <v>213</v>
      </c>
      <c r="N145" s="72" t="s">
        <v>219</v>
      </c>
      <c r="O145" s="42" t="s">
        <v>80</v>
      </c>
      <c r="P145" s="45" t="str">
        <f t="shared" ref="P145:P163" si="14">LEFT(Q145,2)</f>
        <v>53</v>
      </c>
      <c r="Q145" s="63">
        <v>530702</v>
      </c>
      <c r="R145" s="56" t="s">
        <v>139</v>
      </c>
      <c r="S145" s="27">
        <v>1701</v>
      </c>
      <c r="T145" s="57">
        <v>1</v>
      </c>
      <c r="U145" s="58">
        <v>0</v>
      </c>
      <c r="V145" s="58">
        <v>0</v>
      </c>
      <c r="W145" s="67">
        <v>4000</v>
      </c>
      <c r="X145" s="96">
        <v>1</v>
      </c>
      <c r="Y145" s="51" t="s">
        <v>31</v>
      </c>
      <c r="Z145" s="69">
        <v>0</v>
      </c>
      <c r="AA145" s="69">
        <v>0</v>
      </c>
      <c r="AB145" s="69">
        <v>0</v>
      </c>
      <c r="AC145" s="69">
        <v>4000</v>
      </c>
      <c r="AD145" s="69">
        <v>0</v>
      </c>
      <c r="AE145" s="69">
        <v>0</v>
      </c>
      <c r="AF145" s="69">
        <v>0</v>
      </c>
      <c r="AG145" s="69">
        <v>0</v>
      </c>
      <c r="AH145" s="69">
        <v>0</v>
      </c>
      <c r="AI145" s="69">
        <v>0</v>
      </c>
      <c r="AJ145" s="69">
        <v>0</v>
      </c>
      <c r="AK145" s="69">
        <v>0</v>
      </c>
      <c r="AL145" s="53">
        <f t="shared" si="13"/>
        <v>0</v>
      </c>
    </row>
    <row r="146" spans="1:806 1061:1830 2085:2854 3109:3878 4133:4902 5157:5926 6181:6950 7205:7974 8229:8998 9253:10022 10277:11046 11301:12070 12325:13094 13349:14118 14373:15142 15397:16166" s="222" customFormat="1" ht="86.4" hidden="1" x14ac:dyDescent="0.3">
      <c r="A146" s="209">
        <v>136</v>
      </c>
      <c r="B146" s="210" t="s">
        <v>220</v>
      </c>
      <c r="C146" s="210" t="s">
        <v>21</v>
      </c>
      <c r="D146" s="42" t="s">
        <v>221</v>
      </c>
      <c r="E146" s="42" t="s">
        <v>222</v>
      </c>
      <c r="F146" s="42" t="s">
        <v>151</v>
      </c>
      <c r="G146" s="42" t="s">
        <v>223</v>
      </c>
      <c r="H146" s="72" t="s">
        <v>175</v>
      </c>
      <c r="I146" s="72" t="s">
        <v>476</v>
      </c>
      <c r="J146" s="72" t="s">
        <v>73</v>
      </c>
      <c r="K146" s="72" t="s">
        <v>73</v>
      </c>
      <c r="L146" s="230" t="s">
        <v>224</v>
      </c>
      <c r="M146" s="210" t="s">
        <v>225</v>
      </c>
      <c r="N146" s="210" t="s">
        <v>226</v>
      </c>
      <c r="O146" s="219" t="s">
        <v>90</v>
      </c>
      <c r="P146" s="214" t="str">
        <f t="shared" si="14"/>
        <v>53</v>
      </c>
      <c r="Q146" s="228">
        <v>530204</v>
      </c>
      <c r="R146" s="231" t="s">
        <v>227</v>
      </c>
      <c r="S146" s="225">
        <v>1701</v>
      </c>
      <c r="T146" s="226">
        <v>1</v>
      </c>
      <c r="U146" s="227">
        <v>0</v>
      </c>
      <c r="V146" s="227">
        <v>0</v>
      </c>
      <c r="W146" s="218">
        <v>6239</v>
      </c>
      <c r="X146" s="82">
        <v>1</v>
      </c>
      <c r="Y146" s="220" t="s">
        <v>31</v>
      </c>
      <c r="Z146" s="229">
        <v>6239</v>
      </c>
      <c r="AA146" s="229">
        <v>0</v>
      </c>
      <c r="AB146" s="229">
        <v>0</v>
      </c>
      <c r="AC146" s="229">
        <v>0</v>
      </c>
      <c r="AD146" s="229">
        <v>0</v>
      </c>
      <c r="AE146" s="229">
        <v>0</v>
      </c>
      <c r="AF146" s="229">
        <v>0</v>
      </c>
      <c r="AG146" s="229">
        <v>0</v>
      </c>
      <c r="AH146" s="229">
        <v>0</v>
      </c>
      <c r="AI146" s="229">
        <v>0</v>
      </c>
      <c r="AJ146" s="229">
        <v>0</v>
      </c>
      <c r="AK146" s="229">
        <v>0</v>
      </c>
      <c r="AL146" s="53">
        <f t="shared" si="13"/>
        <v>0</v>
      </c>
      <c r="AM146" s="1"/>
      <c r="AN146" s="1"/>
      <c r="AO146" s="1"/>
      <c r="AP146" s="1"/>
      <c r="AQ146" s="1"/>
      <c r="KG146" s="1"/>
      <c r="KH146" s="1"/>
      <c r="UC146" s="1"/>
      <c r="UD146" s="1"/>
      <c r="ADY146" s="1"/>
      <c r="ADZ146" s="1"/>
      <c r="ANU146" s="1"/>
      <c r="ANV146" s="1"/>
      <c r="AXQ146" s="1"/>
      <c r="AXR146" s="1"/>
      <c r="BHM146" s="1"/>
      <c r="BHN146" s="1"/>
      <c r="BRI146" s="1"/>
      <c r="BRJ146" s="1"/>
      <c r="CBE146" s="1"/>
      <c r="CBF146" s="1"/>
      <c r="CLA146" s="1"/>
      <c r="CLB146" s="1"/>
      <c r="CUW146" s="1"/>
      <c r="CUX146" s="1"/>
      <c r="DES146" s="1"/>
      <c r="DET146" s="1"/>
      <c r="DOO146" s="1"/>
      <c r="DOP146" s="1"/>
      <c r="DYK146" s="1"/>
      <c r="DYL146" s="1"/>
      <c r="EIG146" s="1"/>
      <c r="EIH146" s="1"/>
      <c r="ESC146" s="1"/>
      <c r="ESD146" s="1"/>
      <c r="FBY146" s="1"/>
      <c r="FBZ146" s="1"/>
      <c r="FLU146" s="1"/>
      <c r="FLV146" s="1"/>
      <c r="FVQ146" s="1"/>
      <c r="FVR146" s="1"/>
      <c r="GFM146" s="1"/>
      <c r="GFN146" s="1"/>
      <c r="GPI146" s="1"/>
      <c r="GPJ146" s="1"/>
      <c r="GZE146" s="1"/>
      <c r="GZF146" s="1"/>
      <c r="HJA146" s="1"/>
      <c r="HJB146" s="1"/>
      <c r="HSW146" s="1"/>
      <c r="HSX146" s="1"/>
      <c r="ICS146" s="1"/>
      <c r="ICT146" s="1"/>
      <c r="IMO146" s="1"/>
      <c r="IMP146" s="1"/>
      <c r="IWK146" s="1"/>
      <c r="IWL146" s="1"/>
      <c r="JGG146" s="1"/>
      <c r="JGH146" s="1"/>
      <c r="JQC146" s="1"/>
      <c r="JQD146" s="1"/>
      <c r="JZY146" s="1"/>
      <c r="JZZ146" s="1"/>
      <c r="KJU146" s="1"/>
      <c r="KJV146" s="1"/>
      <c r="KTQ146" s="1"/>
      <c r="KTR146" s="1"/>
      <c r="LDM146" s="1"/>
      <c r="LDN146" s="1"/>
      <c r="LNI146" s="1"/>
      <c r="LNJ146" s="1"/>
      <c r="LXE146" s="1"/>
      <c r="LXF146" s="1"/>
      <c r="MHA146" s="1"/>
      <c r="MHB146" s="1"/>
      <c r="MQW146" s="1"/>
      <c r="MQX146" s="1"/>
      <c r="NAS146" s="1"/>
      <c r="NAT146" s="1"/>
      <c r="NKO146" s="1"/>
      <c r="NKP146" s="1"/>
      <c r="NUK146" s="1"/>
      <c r="NUL146" s="1"/>
      <c r="OEG146" s="1"/>
      <c r="OEH146" s="1"/>
      <c r="OOC146" s="1"/>
      <c r="OOD146" s="1"/>
      <c r="OXY146" s="1"/>
      <c r="OXZ146" s="1"/>
      <c r="PHU146" s="1"/>
      <c r="PHV146" s="1"/>
      <c r="PRQ146" s="1"/>
      <c r="PRR146" s="1"/>
      <c r="QBM146" s="1"/>
      <c r="QBN146" s="1"/>
      <c r="QLI146" s="1"/>
      <c r="QLJ146" s="1"/>
      <c r="QVE146" s="1"/>
      <c r="QVF146" s="1"/>
      <c r="RFA146" s="1"/>
      <c r="RFB146" s="1"/>
      <c r="ROW146" s="1"/>
      <c r="ROX146" s="1"/>
      <c r="RYS146" s="1"/>
      <c r="RYT146" s="1"/>
      <c r="SIO146" s="1"/>
      <c r="SIP146" s="1"/>
      <c r="SSK146" s="1"/>
      <c r="SSL146" s="1"/>
      <c r="TCG146" s="1"/>
      <c r="TCH146" s="1"/>
      <c r="TMC146" s="1"/>
      <c r="TMD146" s="1"/>
      <c r="TVY146" s="1"/>
      <c r="TVZ146" s="1"/>
      <c r="UFU146" s="1"/>
      <c r="UFV146" s="1"/>
      <c r="UPQ146" s="1"/>
      <c r="UPR146" s="1"/>
      <c r="UZM146" s="1"/>
      <c r="UZN146" s="1"/>
      <c r="VJI146" s="1"/>
      <c r="VJJ146" s="1"/>
      <c r="VTE146" s="1"/>
      <c r="VTF146" s="1"/>
      <c r="WDA146" s="1"/>
      <c r="WDB146" s="1"/>
      <c r="WMW146" s="1"/>
      <c r="WMX146" s="1"/>
      <c r="WWS146" s="1"/>
      <c r="WWT146" s="1"/>
    </row>
    <row r="147" spans="1:806 1061:1830 2085:2854 3109:3878 4133:4902 5157:5926 6181:6950 7205:7974 8229:8998 9253:10022 10277:11046 11301:12070 12325:13094 13349:14118 14373:15142 15397:16166" s="222" customFormat="1" ht="86.4" hidden="1" x14ac:dyDescent="0.3">
      <c r="A147" s="209">
        <v>137</v>
      </c>
      <c r="B147" s="72" t="s">
        <v>220</v>
      </c>
      <c r="C147" s="72" t="s">
        <v>21</v>
      </c>
      <c r="D147" s="42" t="s">
        <v>221</v>
      </c>
      <c r="E147" s="42" t="s">
        <v>222</v>
      </c>
      <c r="F147" s="42" t="s">
        <v>151</v>
      </c>
      <c r="G147" s="42" t="s">
        <v>223</v>
      </c>
      <c r="H147" s="210" t="s">
        <v>175</v>
      </c>
      <c r="I147" s="210" t="s">
        <v>476</v>
      </c>
      <c r="J147" s="210" t="s">
        <v>73</v>
      </c>
      <c r="K147" s="210" t="s">
        <v>73</v>
      </c>
      <c r="L147" s="211" t="s">
        <v>224</v>
      </c>
      <c r="M147" s="210" t="s">
        <v>225</v>
      </c>
      <c r="N147" s="210" t="s">
        <v>228</v>
      </c>
      <c r="O147" s="219" t="s">
        <v>80</v>
      </c>
      <c r="P147" s="214" t="str">
        <f t="shared" si="14"/>
        <v>53</v>
      </c>
      <c r="Q147" s="228">
        <v>530812</v>
      </c>
      <c r="R147" s="328" t="s">
        <v>210</v>
      </c>
      <c r="S147" s="225">
        <v>1701</v>
      </c>
      <c r="T147" s="226">
        <v>1</v>
      </c>
      <c r="U147" s="227">
        <v>0</v>
      </c>
      <c r="V147" s="227">
        <v>0</v>
      </c>
      <c r="W147" s="218">
        <v>5000</v>
      </c>
      <c r="X147" s="82">
        <v>1</v>
      </c>
      <c r="Y147" s="220" t="s">
        <v>31</v>
      </c>
      <c r="Z147" s="229">
        <v>0</v>
      </c>
      <c r="AA147" s="229">
        <v>0</v>
      </c>
      <c r="AB147" s="229">
        <v>0</v>
      </c>
      <c r="AC147" s="229">
        <v>0</v>
      </c>
      <c r="AD147" s="229">
        <v>5000</v>
      </c>
      <c r="AE147" s="229">
        <v>0</v>
      </c>
      <c r="AF147" s="229">
        <v>0</v>
      </c>
      <c r="AG147" s="229">
        <v>0</v>
      </c>
      <c r="AH147" s="229">
        <v>0</v>
      </c>
      <c r="AI147" s="229">
        <v>0</v>
      </c>
      <c r="AJ147" s="229">
        <v>0</v>
      </c>
      <c r="AK147" s="229">
        <v>0</v>
      </c>
      <c r="AL147" s="53">
        <f t="shared" si="13"/>
        <v>0</v>
      </c>
      <c r="AM147" s="1"/>
      <c r="AN147" s="1"/>
      <c r="AO147" s="1"/>
      <c r="AP147" s="1"/>
      <c r="AQ147" s="1"/>
      <c r="KG147" s="1"/>
      <c r="KH147" s="1"/>
      <c r="UC147" s="1"/>
      <c r="UD147" s="1"/>
      <c r="ADY147" s="1"/>
      <c r="ADZ147" s="1"/>
      <c r="ANU147" s="1"/>
      <c r="ANV147" s="1"/>
      <c r="AXQ147" s="1"/>
      <c r="AXR147" s="1"/>
      <c r="BHM147" s="1"/>
      <c r="BHN147" s="1"/>
      <c r="BRI147" s="1"/>
      <c r="BRJ147" s="1"/>
      <c r="CBE147" s="1"/>
      <c r="CBF147" s="1"/>
      <c r="CLA147" s="1"/>
      <c r="CLB147" s="1"/>
      <c r="CUW147" s="1"/>
      <c r="CUX147" s="1"/>
      <c r="DES147" s="1"/>
      <c r="DET147" s="1"/>
      <c r="DOO147" s="1"/>
      <c r="DOP147" s="1"/>
      <c r="DYK147" s="1"/>
      <c r="DYL147" s="1"/>
      <c r="EIG147" s="1"/>
      <c r="EIH147" s="1"/>
      <c r="ESC147" s="1"/>
      <c r="ESD147" s="1"/>
      <c r="FBY147" s="1"/>
      <c r="FBZ147" s="1"/>
      <c r="FLU147" s="1"/>
      <c r="FLV147" s="1"/>
      <c r="FVQ147" s="1"/>
      <c r="FVR147" s="1"/>
      <c r="GFM147" s="1"/>
      <c r="GFN147" s="1"/>
      <c r="GPI147" s="1"/>
      <c r="GPJ147" s="1"/>
      <c r="GZE147" s="1"/>
      <c r="GZF147" s="1"/>
      <c r="HJA147" s="1"/>
      <c r="HJB147" s="1"/>
      <c r="HSW147" s="1"/>
      <c r="HSX147" s="1"/>
      <c r="ICS147" s="1"/>
      <c r="ICT147" s="1"/>
      <c r="IMO147" s="1"/>
      <c r="IMP147" s="1"/>
      <c r="IWK147" s="1"/>
      <c r="IWL147" s="1"/>
      <c r="JGG147" s="1"/>
      <c r="JGH147" s="1"/>
      <c r="JQC147" s="1"/>
      <c r="JQD147" s="1"/>
      <c r="JZY147" s="1"/>
      <c r="JZZ147" s="1"/>
      <c r="KJU147" s="1"/>
      <c r="KJV147" s="1"/>
      <c r="KTQ147" s="1"/>
      <c r="KTR147" s="1"/>
      <c r="LDM147" s="1"/>
      <c r="LDN147" s="1"/>
      <c r="LNI147" s="1"/>
      <c r="LNJ147" s="1"/>
      <c r="LXE147" s="1"/>
      <c r="LXF147" s="1"/>
      <c r="MHA147" s="1"/>
      <c r="MHB147" s="1"/>
      <c r="MQW147" s="1"/>
      <c r="MQX147" s="1"/>
      <c r="NAS147" s="1"/>
      <c r="NAT147" s="1"/>
      <c r="NKO147" s="1"/>
      <c r="NKP147" s="1"/>
      <c r="NUK147" s="1"/>
      <c r="NUL147" s="1"/>
      <c r="OEG147" s="1"/>
      <c r="OEH147" s="1"/>
      <c r="OOC147" s="1"/>
      <c r="OOD147" s="1"/>
      <c r="OXY147" s="1"/>
      <c r="OXZ147" s="1"/>
      <c r="PHU147" s="1"/>
      <c r="PHV147" s="1"/>
      <c r="PRQ147" s="1"/>
      <c r="PRR147" s="1"/>
      <c r="QBM147" s="1"/>
      <c r="QBN147" s="1"/>
      <c r="QLI147" s="1"/>
      <c r="QLJ147" s="1"/>
      <c r="QVE147" s="1"/>
      <c r="QVF147" s="1"/>
      <c r="RFA147" s="1"/>
      <c r="RFB147" s="1"/>
      <c r="ROW147" s="1"/>
      <c r="ROX147" s="1"/>
      <c r="RYS147" s="1"/>
      <c r="RYT147" s="1"/>
      <c r="SIO147" s="1"/>
      <c r="SIP147" s="1"/>
      <c r="SSK147" s="1"/>
      <c r="SSL147" s="1"/>
      <c r="TCG147" s="1"/>
      <c r="TCH147" s="1"/>
      <c r="TMC147" s="1"/>
      <c r="TMD147" s="1"/>
      <c r="TVY147" s="1"/>
      <c r="TVZ147" s="1"/>
      <c r="UFU147" s="1"/>
      <c r="UFV147" s="1"/>
      <c r="UPQ147" s="1"/>
      <c r="UPR147" s="1"/>
      <c r="UZM147" s="1"/>
      <c r="UZN147" s="1"/>
      <c r="VJI147" s="1"/>
      <c r="VJJ147" s="1"/>
      <c r="VTE147" s="1"/>
      <c r="VTF147" s="1"/>
      <c r="WDA147" s="1"/>
      <c r="WDB147" s="1"/>
      <c r="WMW147" s="1"/>
      <c r="WMX147" s="1"/>
      <c r="WWS147" s="1"/>
      <c r="WWT147" s="1"/>
    </row>
    <row r="148" spans="1:806 1061:1830 2085:2854 3109:3878 4133:4902 5157:5926 6181:6950 7205:7974 8229:8998 9253:10022 10277:11046 11301:12070 12325:13094 13349:14118 14373:15142 15397:16166" s="222" customFormat="1" ht="54" hidden="1" x14ac:dyDescent="0.3">
      <c r="A148" s="209">
        <v>138</v>
      </c>
      <c r="B148" s="72" t="s">
        <v>229</v>
      </c>
      <c r="C148" s="72" t="s">
        <v>16</v>
      </c>
      <c r="D148" s="42" t="s">
        <v>230</v>
      </c>
      <c r="E148" s="42" t="s">
        <v>231</v>
      </c>
      <c r="F148" s="42" t="s">
        <v>232</v>
      </c>
      <c r="G148" s="42" t="s">
        <v>233</v>
      </c>
      <c r="H148" s="210" t="s">
        <v>140</v>
      </c>
      <c r="I148" s="210" t="s">
        <v>478</v>
      </c>
      <c r="J148" s="210" t="s">
        <v>73</v>
      </c>
      <c r="K148" s="210" t="s">
        <v>73</v>
      </c>
      <c r="L148" s="211" t="s">
        <v>224</v>
      </c>
      <c r="M148" s="210" t="s">
        <v>234</v>
      </c>
      <c r="N148" s="210" t="s">
        <v>235</v>
      </c>
      <c r="O148" s="219" t="s">
        <v>80</v>
      </c>
      <c r="P148" s="214" t="str">
        <f t="shared" si="14"/>
        <v>53</v>
      </c>
      <c r="Q148" s="327">
        <v>530239</v>
      </c>
      <c r="R148" s="231" t="s">
        <v>236</v>
      </c>
      <c r="S148" s="225">
        <v>1701</v>
      </c>
      <c r="T148" s="226">
        <v>1</v>
      </c>
      <c r="U148" s="227">
        <v>0</v>
      </c>
      <c r="V148" s="227">
        <v>0</v>
      </c>
      <c r="W148" s="218">
        <v>750</v>
      </c>
      <c r="X148" s="82">
        <v>1</v>
      </c>
      <c r="Y148" s="220" t="s">
        <v>31</v>
      </c>
      <c r="Z148" s="229">
        <v>0</v>
      </c>
      <c r="AA148" s="229">
        <v>0</v>
      </c>
      <c r="AB148" s="229">
        <v>0</v>
      </c>
      <c r="AC148" s="229">
        <v>0</v>
      </c>
      <c r="AD148" s="229">
        <v>0</v>
      </c>
      <c r="AE148" s="229">
        <v>750</v>
      </c>
      <c r="AF148" s="229">
        <v>0</v>
      </c>
      <c r="AG148" s="229">
        <v>0</v>
      </c>
      <c r="AH148" s="229">
        <v>0</v>
      </c>
      <c r="AI148" s="229">
        <v>0</v>
      </c>
      <c r="AJ148" s="229">
        <v>0</v>
      </c>
      <c r="AK148" s="229">
        <v>0</v>
      </c>
      <c r="AL148" s="53">
        <f t="shared" si="13"/>
        <v>0</v>
      </c>
      <c r="AM148" s="1"/>
      <c r="AN148" s="1"/>
      <c r="AO148" s="1"/>
      <c r="AP148" s="1"/>
      <c r="AQ148" s="1"/>
      <c r="KG148" s="1"/>
      <c r="KH148" s="1"/>
      <c r="UC148" s="1"/>
      <c r="UD148" s="1"/>
      <c r="ADY148" s="1"/>
      <c r="ADZ148" s="1"/>
      <c r="ANU148" s="1"/>
      <c r="ANV148" s="1"/>
      <c r="AXQ148" s="1"/>
      <c r="AXR148" s="1"/>
      <c r="BHM148" s="1"/>
      <c r="BHN148" s="1"/>
      <c r="BRI148" s="1"/>
      <c r="BRJ148" s="1"/>
      <c r="CBE148" s="1"/>
      <c r="CBF148" s="1"/>
      <c r="CLA148" s="1"/>
      <c r="CLB148" s="1"/>
      <c r="CUW148" s="1"/>
      <c r="CUX148" s="1"/>
      <c r="DES148" s="1"/>
      <c r="DET148" s="1"/>
      <c r="DOO148" s="1"/>
      <c r="DOP148" s="1"/>
      <c r="DYK148" s="1"/>
      <c r="DYL148" s="1"/>
      <c r="EIG148" s="1"/>
      <c r="EIH148" s="1"/>
      <c r="ESC148" s="1"/>
      <c r="ESD148" s="1"/>
      <c r="FBY148" s="1"/>
      <c r="FBZ148" s="1"/>
      <c r="FLU148" s="1"/>
      <c r="FLV148" s="1"/>
      <c r="FVQ148" s="1"/>
      <c r="FVR148" s="1"/>
      <c r="GFM148" s="1"/>
      <c r="GFN148" s="1"/>
      <c r="GPI148" s="1"/>
      <c r="GPJ148" s="1"/>
      <c r="GZE148" s="1"/>
      <c r="GZF148" s="1"/>
      <c r="HJA148" s="1"/>
      <c r="HJB148" s="1"/>
      <c r="HSW148" s="1"/>
      <c r="HSX148" s="1"/>
      <c r="ICS148" s="1"/>
      <c r="ICT148" s="1"/>
      <c r="IMO148" s="1"/>
      <c r="IMP148" s="1"/>
      <c r="IWK148" s="1"/>
      <c r="IWL148" s="1"/>
      <c r="JGG148" s="1"/>
      <c r="JGH148" s="1"/>
      <c r="JQC148" s="1"/>
      <c r="JQD148" s="1"/>
      <c r="JZY148" s="1"/>
      <c r="JZZ148" s="1"/>
      <c r="KJU148" s="1"/>
      <c r="KJV148" s="1"/>
      <c r="KTQ148" s="1"/>
      <c r="KTR148" s="1"/>
      <c r="LDM148" s="1"/>
      <c r="LDN148" s="1"/>
      <c r="LNI148" s="1"/>
      <c r="LNJ148" s="1"/>
      <c r="LXE148" s="1"/>
      <c r="LXF148" s="1"/>
      <c r="MHA148" s="1"/>
      <c r="MHB148" s="1"/>
      <c r="MQW148" s="1"/>
      <c r="MQX148" s="1"/>
      <c r="NAS148" s="1"/>
      <c r="NAT148" s="1"/>
      <c r="NKO148" s="1"/>
      <c r="NKP148" s="1"/>
      <c r="NUK148" s="1"/>
      <c r="NUL148" s="1"/>
      <c r="OEG148" s="1"/>
      <c r="OEH148" s="1"/>
      <c r="OOC148" s="1"/>
      <c r="OOD148" s="1"/>
      <c r="OXY148" s="1"/>
      <c r="OXZ148" s="1"/>
      <c r="PHU148" s="1"/>
      <c r="PHV148" s="1"/>
      <c r="PRQ148" s="1"/>
      <c r="PRR148" s="1"/>
      <c r="QBM148" s="1"/>
      <c r="QBN148" s="1"/>
      <c r="QLI148" s="1"/>
      <c r="QLJ148" s="1"/>
      <c r="QVE148" s="1"/>
      <c r="QVF148" s="1"/>
      <c r="RFA148" s="1"/>
      <c r="RFB148" s="1"/>
      <c r="ROW148" s="1"/>
      <c r="ROX148" s="1"/>
      <c r="RYS148" s="1"/>
      <c r="RYT148" s="1"/>
      <c r="SIO148" s="1"/>
      <c r="SIP148" s="1"/>
      <c r="SSK148" s="1"/>
      <c r="SSL148" s="1"/>
      <c r="TCG148" s="1"/>
      <c r="TCH148" s="1"/>
      <c r="TMC148" s="1"/>
      <c r="TMD148" s="1"/>
      <c r="TVY148" s="1"/>
      <c r="TVZ148" s="1"/>
      <c r="UFU148" s="1"/>
      <c r="UFV148" s="1"/>
      <c r="UPQ148" s="1"/>
      <c r="UPR148" s="1"/>
      <c r="UZM148" s="1"/>
      <c r="UZN148" s="1"/>
      <c r="VJI148" s="1"/>
      <c r="VJJ148" s="1"/>
      <c r="VTE148" s="1"/>
      <c r="VTF148" s="1"/>
      <c r="WDA148" s="1"/>
      <c r="WDB148" s="1"/>
      <c r="WMW148" s="1"/>
      <c r="WMX148" s="1"/>
      <c r="WWS148" s="1"/>
      <c r="WWT148" s="1"/>
    </row>
    <row r="149" spans="1:806 1061:1830 2085:2854 3109:3878 4133:4902 5157:5926 6181:6950 7205:7974 8229:8998 9253:10022 10277:11046 11301:12070 12325:13094 13349:14118 14373:15142 15397:16166" s="222" customFormat="1" ht="54" hidden="1" x14ac:dyDescent="0.3">
      <c r="A149" s="209">
        <v>139</v>
      </c>
      <c r="B149" s="72" t="s">
        <v>229</v>
      </c>
      <c r="C149" s="72" t="s">
        <v>16</v>
      </c>
      <c r="D149" s="42" t="s">
        <v>230</v>
      </c>
      <c r="E149" s="42" t="s">
        <v>231</v>
      </c>
      <c r="F149" s="42" t="s">
        <v>237</v>
      </c>
      <c r="G149" s="42" t="s">
        <v>238</v>
      </c>
      <c r="H149" s="210" t="s">
        <v>140</v>
      </c>
      <c r="I149" s="210" t="s">
        <v>478</v>
      </c>
      <c r="J149" s="210" t="s">
        <v>73</v>
      </c>
      <c r="K149" s="210" t="s">
        <v>73</v>
      </c>
      <c r="L149" s="211" t="s">
        <v>224</v>
      </c>
      <c r="M149" s="210" t="s">
        <v>239</v>
      </c>
      <c r="N149" s="210" t="s">
        <v>240</v>
      </c>
      <c r="O149" s="243" t="s">
        <v>77</v>
      </c>
      <c r="P149" s="214" t="str">
        <f t="shared" si="14"/>
        <v>53</v>
      </c>
      <c r="Q149" s="214">
        <v>530606</v>
      </c>
      <c r="R149" s="215" t="s">
        <v>241</v>
      </c>
      <c r="S149" s="225">
        <v>1701</v>
      </c>
      <c r="T149" s="226">
        <v>1</v>
      </c>
      <c r="U149" s="227">
        <v>0</v>
      </c>
      <c r="V149" s="227">
        <v>0</v>
      </c>
      <c r="W149" s="244">
        <v>5749</v>
      </c>
      <c r="X149" s="99">
        <v>1</v>
      </c>
      <c r="Y149" s="220" t="s">
        <v>31</v>
      </c>
      <c r="Z149" s="229">
        <v>0</v>
      </c>
      <c r="AA149" s="229">
        <v>0</v>
      </c>
      <c r="AB149" s="229">
        <v>3246</v>
      </c>
      <c r="AC149" s="229">
        <v>0</v>
      </c>
      <c r="AD149" s="229">
        <v>0</v>
      </c>
      <c r="AE149" s="229">
        <v>0</v>
      </c>
      <c r="AF149" s="229">
        <v>2503</v>
      </c>
      <c r="AG149" s="229">
        <v>0</v>
      </c>
      <c r="AH149" s="229">
        <v>0</v>
      </c>
      <c r="AI149" s="229">
        <v>0</v>
      </c>
      <c r="AJ149" s="229">
        <v>0</v>
      </c>
      <c r="AK149" s="229">
        <v>0</v>
      </c>
      <c r="AL149" s="53">
        <f t="shared" si="13"/>
        <v>0</v>
      </c>
      <c r="AM149" s="1"/>
      <c r="AN149" s="1"/>
      <c r="AO149" s="1"/>
      <c r="AP149" s="1"/>
      <c r="AQ149" s="1"/>
      <c r="KG149" s="1"/>
      <c r="KH149" s="1"/>
      <c r="UC149" s="1"/>
      <c r="UD149" s="1"/>
      <c r="ADY149" s="1"/>
      <c r="ADZ149" s="1"/>
      <c r="ANU149" s="1"/>
      <c r="ANV149" s="1"/>
      <c r="AXQ149" s="1"/>
      <c r="AXR149" s="1"/>
      <c r="BHM149" s="1"/>
      <c r="BHN149" s="1"/>
      <c r="BRI149" s="1"/>
      <c r="BRJ149" s="1"/>
      <c r="CBE149" s="1"/>
      <c r="CBF149" s="1"/>
      <c r="CLA149" s="1"/>
      <c r="CLB149" s="1"/>
      <c r="CUW149" s="1"/>
      <c r="CUX149" s="1"/>
      <c r="DES149" s="1"/>
      <c r="DET149" s="1"/>
      <c r="DOO149" s="1"/>
      <c r="DOP149" s="1"/>
      <c r="DYK149" s="1"/>
      <c r="DYL149" s="1"/>
      <c r="EIG149" s="1"/>
      <c r="EIH149" s="1"/>
      <c r="ESC149" s="1"/>
      <c r="ESD149" s="1"/>
      <c r="FBY149" s="1"/>
      <c r="FBZ149" s="1"/>
      <c r="FLU149" s="1"/>
      <c r="FLV149" s="1"/>
      <c r="FVQ149" s="1"/>
      <c r="FVR149" s="1"/>
      <c r="GFM149" s="1"/>
      <c r="GFN149" s="1"/>
      <c r="GPI149" s="1"/>
      <c r="GPJ149" s="1"/>
      <c r="GZE149" s="1"/>
      <c r="GZF149" s="1"/>
      <c r="HJA149" s="1"/>
      <c r="HJB149" s="1"/>
      <c r="HSW149" s="1"/>
      <c r="HSX149" s="1"/>
      <c r="ICS149" s="1"/>
      <c r="ICT149" s="1"/>
      <c r="IMO149" s="1"/>
      <c r="IMP149" s="1"/>
      <c r="IWK149" s="1"/>
      <c r="IWL149" s="1"/>
      <c r="JGG149" s="1"/>
      <c r="JGH149" s="1"/>
      <c r="JQC149" s="1"/>
      <c r="JQD149" s="1"/>
      <c r="JZY149" s="1"/>
      <c r="JZZ149" s="1"/>
      <c r="KJU149" s="1"/>
      <c r="KJV149" s="1"/>
      <c r="KTQ149" s="1"/>
      <c r="KTR149" s="1"/>
      <c r="LDM149" s="1"/>
      <c r="LDN149" s="1"/>
      <c r="LNI149" s="1"/>
      <c r="LNJ149" s="1"/>
      <c r="LXE149" s="1"/>
      <c r="LXF149" s="1"/>
      <c r="MHA149" s="1"/>
      <c r="MHB149" s="1"/>
      <c r="MQW149" s="1"/>
      <c r="MQX149" s="1"/>
      <c r="NAS149" s="1"/>
      <c r="NAT149" s="1"/>
      <c r="NKO149" s="1"/>
      <c r="NKP149" s="1"/>
      <c r="NUK149" s="1"/>
      <c r="NUL149" s="1"/>
      <c r="OEG149" s="1"/>
      <c r="OEH149" s="1"/>
      <c r="OOC149" s="1"/>
      <c r="OOD149" s="1"/>
      <c r="OXY149" s="1"/>
      <c r="OXZ149" s="1"/>
      <c r="PHU149" s="1"/>
      <c r="PHV149" s="1"/>
      <c r="PRQ149" s="1"/>
      <c r="PRR149" s="1"/>
      <c r="QBM149" s="1"/>
      <c r="QBN149" s="1"/>
      <c r="QLI149" s="1"/>
      <c r="QLJ149" s="1"/>
      <c r="QVE149" s="1"/>
      <c r="QVF149" s="1"/>
      <c r="RFA149" s="1"/>
      <c r="RFB149" s="1"/>
      <c r="ROW149" s="1"/>
      <c r="ROX149" s="1"/>
      <c r="RYS149" s="1"/>
      <c r="RYT149" s="1"/>
      <c r="SIO149" s="1"/>
      <c r="SIP149" s="1"/>
      <c r="SSK149" s="1"/>
      <c r="SSL149" s="1"/>
      <c r="TCG149" s="1"/>
      <c r="TCH149" s="1"/>
      <c r="TMC149" s="1"/>
      <c r="TMD149" s="1"/>
      <c r="TVY149" s="1"/>
      <c r="TVZ149" s="1"/>
      <c r="UFU149" s="1"/>
      <c r="UFV149" s="1"/>
      <c r="UPQ149" s="1"/>
      <c r="UPR149" s="1"/>
      <c r="UZM149" s="1"/>
      <c r="UZN149" s="1"/>
      <c r="VJI149" s="1"/>
      <c r="VJJ149" s="1"/>
      <c r="VTE149" s="1"/>
      <c r="VTF149" s="1"/>
      <c r="WDA149" s="1"/>
      <c r="WDB149" s="1"/>
      <c r="WMW149" s="1"/>
      <c r="WMX149" s="1"/>
      <c r="WWS149" s="1"/>
      <c r="WWT149" s="1"/>
    </row>
    <row r="150" spans="1:806 1061:1830 2085:2854 3109:3878 4133:4902 5157:5926 6181:6950 7205:7974 8229:8998 9253:10022 10277:11046 11301:12070 12325:13094 13349:14118 14373:15142 15397:16166" s="222" customFormat="1" ht="54" hidden="1" x14ac:dyDescent="0.3">
      <c r="A150" s="209">
        <v>140</v>
      </c>
      <c r="B150" s="72" t="s">
        <v>229</v>
      </c>
      <c r="C150" s="72" t="s">
        <v>16</v>
      </c>
      <c r="D150" s="42" t="s">
        <v>230</v>
      </c>
      <c r="E150" s="42" t="s">
        <v>231</v>
      </c>
      <c r="F150" s="42" t="s">
        <v>237</v>
      </c>
      <c r="G150" s="42" t="s">
        <v>238</v>
      </c>
      <c r="H150" s="210" t="s">
        <v>140</v>
      </c>
      <c r="I150" s="210" t="s">
        <v>478</v>
      </c>
      <c r="J150" s="210" t="s">
        <v>73</v>
      </c>
      <c r="K150" s="210" t="s">
        <v>73</v>
      </c>
      <c r="L150" s="211" t="s">
        <v>224</v>
      </c>
      <c r="M150" s="210" t="s">
        <v>239</v>
      </c>
      <c r="N150" s="210" t="s">
        <v>242</v>
      </c>
      <c r="O150" s="243" t="s">
        <v>77</v>
      </c>
      <c r="P150" s="214" t="str">
        <f t="shared" si="14"/>
        <v>53</v>
      </c>
      <c r="Q150" s="214">
        <v>530606</v>
      </c>
      <c r="R150" s="215" t="s">
        <v>241</v>
      </c>
      <c r="S150" s="225">
        <v>1701</v>
      </c>
      <c r="T150" s="226">
        <v>1</v>
      </c>
      <c r="U150" s="227">
        <v>0</v>
      </c>
      <c r="V150" s="227">
        <v>0</v>
      </c>
      <c r="W150" s="244">
        <v>6529</v>
      </c>
      <c r="X150" s="99">
        <v>1</v>
      </c>
      <c r="Y150" s="220" t="s">
        <v>31</v>
      </c>
      <c r="Z150" s="229">
        <v>2662</v>
      </c>
      <c r="AA150" s="229">
        <v>0</v>
      </c>
      <c r="AB150" s="229">
        <v>0</v>
      </c>
      <c r="AC150" s="229">
        <v>2148</v>
      </c>
      <c r="AD150" s="229">
        <v>0</v>
      </c>
      <c r="AE150" s="229">
        <v>1719</v>
      </c>
      <c r="AF150" s="229">
        <v>0</v>
      </c>
      <c r="AG150" s="229">
        <v>0</v>
      </c>
      <c r="AH150" s="229">
        <v>0</v>
      </c>
      <c r="AI150" s="229">
        <v>0</v>
      </c>
      <c r="AJ150" s="229">
        <v>0</v>
      </c>
      <c r="AK150" s="229">
        <v>0</v>
      </c>
      <c r="AL150" s="53">
        <f t="shared" si="13"/>
        <v>0</v>
      </c>
      <c r="AM150" s="1"/>
      <c r="AN150" s="1"/>
      <c r="AO150" s="1"/>
      <c r="AP150" s="1"/>
      <c r="AQ150" s="1"/>
      <c r="KG150" s="1"/>
      <c r="KH150" s="1"/>
      <c r="UC150" s="1"/>
      <c r="UD150" s="1"/>
      <c r="ADY150" s="1"/>
      <c r="ADZ150" s="1"/>
      <c r="ANU150" s="1"/>
      <c r="ANV150" s="1"/>
      <c r="AXQ150" s="1"/>
      <c r="AXR150" s="1"/>
      <c r="BHM150" s="1"/>
      <c r="BHN150" s="1"/>
      <c r="BRI150" s="1"/>
      <c r="BRJ150" s="1"/>
      <c r="CBE150" s="1"/>
      <c r="CBF150" s="1"/>
      <c r="CLA150" s="1"/>
      <c r="CLB150" s="1"/>
      <c r="CUW150" s="1"/>
      <c r="CUX150" s="1"/>
      <c r="DES150" s="1"/>
      <c r="DET150" s="1"/>
      <c r="DOO150" s="1"/>
      <c r="DOP150" s="1"/>
      <c r="DYK150" s="1"/>
      <c r="DYL150" s="1"/>
      <c r="EIG150" s="1"/>
      <c r="EIH150" s="1"/>
      <c r="ESC150" s="1"/>
      <c r="ESD150" s="1"/>
      <c r="FBY150" s="1"/>
      <c r="FBZ150" s="1"/>
      <c r="FLU150" s="1"/>
      <c r="FLV150" s="1"/>
      <c r="FVQ150" s="1"/>
      <c r="FVR150" s="1"/>
      <c r="GFM150" s="1"/>
      <c r="GFN150" s="1"/>
      <c r="GPI150" s="1"/>
      <c r="GPJ150" s="1"/>
      <c r="GZE150" s="1"/>
      <c r="GZF150" s="1"/>
      <c r="HJA150" s="1"/>
      <c r="HJB150" s="1"/>
      <c r="HSW150" s="1"/>
      <c r="HSX150" s="1"/>
      <c r="ICS150" s="1"/>
      <c r="ICT150" s="1"/>
      <c r="IMO150" s="1"/>
      <c r="IMP150" s="1"/>
      <c r="IWK150" s="1"/>
      <c r="IWL150" s="1"/>
      <c r="JGG150" s="1"/>
      <c r="JGH150" s="1"/>
      <c r="JQC150" s="1"/>
      <c r="JQD150" s="1"/>
      <c r="JZY150" s="1"/>
      <c r="JZZ150" s="1"/>
      <c r="KJU150" s="1"/>
      <c r="KJV150" s="1"/>
      <c r="KTQ150" s="1"/>
      <c r="KTR150" s="1"/>
      <c r="LDM150" s="1"/>
      <c r="LDN150" s="1"/>
      <c r="LNI150" s="1"/>
      <c r="LNJ150" s="1"/>
      <c r="LXE150" s="1"/>
      <c r="LXF150" s="1"/>
      <c r="MHA150" s="1"/>
      <c r="MHB150" s="1"/>
      <c r="MQW150" s="1"/>
      <c r="MQX150" s="1"/>
      <c r="NAS150" s="1"/>
      <c r="NAT150" s="1"/>
      <c r="NKO150" s="1"/>
      <c r="NKP150" s="1"/>
      <c r="NUK150" s="1"/>
      <c r="NUL150" s="1"/>
      <c r="OEG150" s="1"/>
      <c r="OEH150" s="1"/>
      <c r="OOC150" s="1"/>
      <c r="OOD150" s="1"/>
      <c r="OXY150" s="1"/>
      <c r="OXZ150" s="1"/>
      <c r="PHU150" s="1"/>
      <c r="PHV150" s="1"/>
      <c r="PRQ150" s="1"/>
      <c r="PRR150" s="1"/>
      <c r="QBM150" s="1"/>
      <c r="QBN150" s="1"/>
      <c r="QLI150" s="1"/>
      <c r="QLJ150" s="1"/>
      <c r="QVE150" s="1"/>
      <c r="QVF150" s="1"/>
      <c r="RFA150" s="1"/>
      <c r="RFB150" s="1"/>
      <c r="ROW150" s="1"/>
      <c r="ROX150" s="1"/>
      <c r="RYS150" s="1"/>
      <c r="RYT150" s="1"/>
      <c r="SIO150" s="1"/>
      <c r="SIP150" s="1"/>
      <c r="SSK150" s="1"/>
      <c r="SSL150" s="1"/>
      <c r="TCG150" s="1"/>
      <c r="TCH150" s="1"/>
      <c r="TMC150" s="1"/>
      <c r="TMD150" s="1"/>
      <c r="TVY150" s="1"/>
      <c r="TVZ150" s="1"/>
      <c r="UFU150" s="1"/>
      <c r="UFV150" s="1"/>
      <c r="UPQ150" s="1"/>
      <c r="UPR150" s="1"/>
      <c r="UZM150" s="1"/>
      <c r="UZN150" s="1"/>
      <c r="VJI150" s="1"/>
      <c r="VJJ150" s="1"/>
      <c r="VTE150" s="1"/>
      <c r="VTF150" s="1"/>
      <c r="WDA150" s="1"/>
      <c r="WDB150" s="1"/>
      <c r="WMW150" s="1"/>
      <c r="WMX150" s="1"/>
      <c r="WWS150" s="1"/>
      <c r="WWT150" s="1"/>
    </row>
    <row r="151" spans="1:806 1061:1830 2085:2854 3109:3878 4133:4902 5157:5926 6181:6950 7205:7974 8229:8998 9253:10022 10277:11046 11301:12070 12325:13094 13349:14118 14373:15142 15397:16166" s="222" customFormat="1" ht="54" hidden="1" x14ac:dyDescent="0.3">
      <c r="A151" s="209">
        <v>141</v>
      </c>
      <c r="B151" s="72" t="s">
        <v>229</v>
      </c>
      <c r="C151" s="72" t="s">
        <v>16</v>
      </c>
      <c r="D151" s="42" t="s">
        <v>230</v>
      </c>
      <c r="E151" s="42" t="s">
        <v>231</v>
      </c>
      <c r="F151" s="42" t="s">
        <v>237</v>
      </c>
      <c r="G151" s="42" t="s">
        <v>238</v>
      </c>
      <c r="H151" s="210" t="s">
        <v>140</v>
      </c>
      <c r="I151" s="210" t="s">
        <v>478</v>
      </c>
      <c r="J151" s="210" t="s">
        <v>73</v>
      </c>
      <c r="K151" s="210" t="s">
        <v>73</v>
      </c>
      <c r="L151" s="211" t="s">
        <v>224</v>
      </c>
      <c r="M151" s="210" t="s">
        <v>239</v>
      </c>
      <c r="N151" s="210" t="s">
        <v>243</v>
      </c>
      <c r="O151" s="243" t="s">
        <v>80</v>
      </c>
      <c r="P151" s="214" t="str">
        <f t="shared" si="14"/>
        <v>53</v>
      </c>
      <c r="Q151" s="228">
        <v>530606</v>
      </c>
      <c r="R151" s="223" t="s">
        <v>244</v>
      </c>
      <c r="S151" s="225">
        <v>1701</v>
      </c>
      <c r="T151" s="226">
        <v>1</v>
      </c>
      <c r="U151" s="227">
        <v>0</v>
      </c>
      <c r="V151" s="227">
        <v>0</v>
      </c>
      <c r="W151" s="224">
        <v>15756</v>
      </c>
      <c r="X151" s="99">
        <v>1</v>
      </c>
      <c r="Y151" s="220" t="s">
        <v>31</v>
      </c>
      <c r="Z151" s="229">
        <v>0</v>
      </c>
      <c r="AA151" s="229">
        <v>7878</v>
      </c>
      <c r="AB151" s="229">
        <v>7878</v>
      </c>
      <c r="AC151" s="229">
        <v>0</v>
      </c>
      <c r="AD151" s="229">
        <v>0</v>
      </c>
      <c r="AE151" s="229">
        <v>0</v>
      </c>
      <c r="AF151" s="229">
        <v>0</v>
      </c>
      <c r="AG151" s="229">
        <v>0</v>
      </c>
      <c r="AH151" s="229">
        <v>0</v>
      </c>
      <c r="AI151" s="229">
        <v>0</v>
      </c>
      <c r="AJ151" s="229">
        <v>0</v>
      </c>
      <c r="AK151" s="229">
        <v>0</v>
      </c>
      <c r="AL151" s="53">
        <f t="shared" si="13"/>
        <v>0</v>
      </c>
      <c r="AM151" s="1"/>
      <c r="AN151" s="1"/>
      <c r="AO151" s="1"/>
      <c r="AP151" s="1"/>
      <c r="AQ151" s="1"/>
      <c r="KG151" s="1"/>
      <c r="KH151" s="1"/>
      <c r="UC151" s="1"/>
      <c r="UD151" s="1"/>
      <c r="ADY151" s="1"/>
      <c r="ADZ151" s="1"/>
      <c r="ANU151" s="1"/>
      <c r="ANV151" s="1"/>
      <c r="AXQ151" s="1"/>
      <c r="AXR151" s="1"/>
      <c r="BHM151" s="1"/>
      <c r="BHN151" s="1"/>
      <c r="BRI151" s="1"/>
      <c r="BRJ151" s="1"/>
      <c r="CBE151" s="1"/>
      <c r="CBF151" s="1"/>
      <c r="CLA151" s="1"/>
      <c r="CLB151" s="1"/>
      <c r="CUW151" s="1"/>
      <c r="CUX151" s="1"/>
      <c r="DES151" s="1"/>
      <c r="DET151" s="1"/>
      <c r="DOO151" s="1"/>
      <c r="DOP151" s="1"/>
      <c r="DYK151" s="1"/>
      <c r="DYL151" s="1"/>
      <c r="EIG151" s="1"/>
      <c r="EIH151" s="1"/>
      <c r="ESC151" s="1"/>
      <c r="ESD151" s="1"/>
      <c r="FBY151" s="1"/>
      <c r="FBZ151" s="1"/>
      <c r="FLU151" s="1"/>
      <c r="FLV151" s="1"/>
      <c r="FVQ151" s="1"/>
      <c r="FVR151" s="1"/>
      <c r="GFM151" s="1"/>
      <c r="GFN151" s="1"/>
      <c r="GPI151" s="1"/>
      <c r="GPJ151" s="1"/>
      <c r="GZE151" s="1"/>
      <c r="GZF151" s="1"/>
      <c r="HJA151" s="1"/>
      <c r="HJB151" s="1"/>
      <c r="HSW151" s="1"/>
      <c r="HSX151" s="1"/>
      <c r="ICS151" s="1"/>
      <c r="ICT151" s="1"/>
      <c r="IMO151" s="1"/>
      <c r="IMP151" s="1"/>
      <c r="IWK151" s="1"/>
      <c r="IWL151" s="1"/>
      <c r="JGG151" s="1"/>
      <c r="JGH151" s="1"/>
      <c r="JQC151" s="1"/>
      <c r="JQD151" s="1"/>
      <c r="JZY151" s="1"/>
      <c r="JZZ151" s="1"/>
      <c r="KJU151" s="1"/>
      <c r="KJV151" s="1"/>
      <c r="KTQ151" s="1"/>
      <c r="KTR151" s="1"/>
      <c r="LDM151" s="1"/>
      <c r="LDN151" s="1"/>
      <c r="LNI151" s="1"/>
      <c r="LNJ151" s="1"/>
      <c r="LXE151" s="1"/>
      <c r="LXF151" s="1"/>
      <c r="MHA151" s="1"/>
      <c r="MHB151" s="1"/>
      <c r="MQW151" s="1"/>
      <c r="MQX151" s="1"/>
      <c r="NAS151" s="1"/>
      <c r="NAT151" s="1"/>
      <c r="NKO151" s="1"/>
      <c r="NKP151" s="1"/>
      <c r="NUK151" s="1"/>
      <c r="NUL151" s="1"/>
      <c r="OEG151" s="1"/>
      <c r="OEH151" s="1"/>
      <c r="OOC151" s="1"/>
      <c r="OOD151" s="1"/>
      <c r="OXY151" s="1"/>
      <c r="OXZ151" s="1"/>
      <c r="PHU151" s="1"/>
      <c r="PHV151" s="1"/>
      <c r="PRQ151" s="1"/>
      <c r="PRR151" s="1"/>
      <c r="QBM151" s="1"/>
      <c r="QBN151" s="1"/>
      <c r="QLI151" s="1"/>
      <c r="QLJ151" s="1"/>
      <c r="QVE151" s="1"/>
      <c r="QVF151" s="1"/>
      <c r="RFA151" s="1"/>
      <c r="RFB151" s="1"/>
      <c r="ROW151" s="1"/>
      <c r="ROX151" s="1"/>
      <c r="RYS151" s="1"/>
      <c r="RYT151" s="1"/>
      <c r="SIO151" s="1"/>
      <c r="SIP151" s="1"/>
      <c r="SSK151" s="1"/>
      <c r="SSL151" s="1"/>
      <c r="TCG151" s="1"/>
      <c r="TCH151" s="1"/>
      <c r="TMC151" s="1"/>
      <c r="TMD151" s="1"/>
      <c r="TVY151" s="1"/>
      <c r="TVZ151" s="1"/>
      <c r="UFU151" s="1"/>
      <c r="UFV151" s="1"/>
      <c r="UPQ151" s="1"/>
      <c r="UPR151" s="1"/>
      <c r="UZM151" s="1"/>
      <c r="UZN151" s="1"/>
      <c r="VJI151" s="1"/>
      <c r="VJJ151" s="1"/>
      <c r="VTE151" s="1"/>
      <c r="VTF151" s="1"/>
      <c r="WDA151" s="1"/>
      <c r="WDB151" s="1"/>
      <c r="WMW151" s="1"/>
      <c r="WMX151" s="1"/>
      <c r="WWS151" s="1"/>
      <c r="WWT151" s="1"/>
    </row>
    <row r="152" spans="1:806 1061:1830 2085:2854 3109:3878 4133:4902 5157:5926 6181:6950 7205:7974 8229:8998 9253:10022 10277:11046 11301:12070 12325:13094 13349:14118 14373:15142 15397:16166" ht="54" hidden="1" x14ac:dyDescent="0.3">
      <c r="A152" s="41">
        <v>142</v>
      </c>
      <c r="B152" s="72" t="s">
        <v>229</v>
      </c>
      <c r="C152" s="72" t="s">
        <v>16</v>
      </c>
      <c r="D152" s="42" t="s">
        <v>230</v>
      </c>
      <c r="E152" s="42" t="s">
        <v>231</v>
      </c>
      <c r="F152" s="42" t="s">
        <v>237</v>
      </c>
      <c r="G152" s="42" t="s">
        <v>238</v>
      </c>
      <c r="H152" s="72" t="s">
        <v>140</v>
      </c>
      <c r="I152" s="72" t="s">
        <v>478</v>
      </c>
      <c r="J152" s="72" t="s">
        <v>73</v>
      </c>
      <c r="K152" s="72" t="s">
        <v>73</v>
      </c>
      <c r="L152" s="133" t="s">
        <v>224</v>
      </c>
      <c r="M152" s="72" t="s">
        <v>239</v>
      </c>
      <c r="N152" s="72" t="s">
        <v>245</v>
      </c>
      <c r="O152" s="98" t="s">
        <v>80</v>
      </c>
      <c r="P152" s="45" t="str">
        <f t="shared" si="14"/>
        <v>84</v>
      </c>
      <c r="Q152" s="63">
        <v>840104</v>
      </c>
      <c r="R152" s="100" t="s">
        <v>136</v>
      </c>
      <c r="S152" s="27">
        <v>1701</v>
      </c>
      <c r="T152" s="57">
        <v>1</v>
      </c>
      <c r="U152" s="58">
        <v>0</v>
      </c>
      <c r="V152" s="58">
        <v>0</v>
      </c>
      <c r="W152" s="67">
        <v>1025</v>
      </c>
      <c r="X152" s="99">
        <v>1</v>
      </c>
      <c r="Y152" s="51" t="s">
        <v>31</v>
      </c>
      <c r="Z152" s="69">
        <v>0</v>
      </c>
      <c r="AA152" s="67">
        <v>1025</v>
      </c>
      <c r="AB152" s="69">
        <v>0</v>
      </c>
      <c r="AC152" s="69">
        <v>0</v>
      </c>
      <c r="AD152" s="69">
        <v>0</v>
      </c>
      <c r="AE152" s="69">
        <v>0</v>
      </c>
      <c r="AF152" s="69">
        <v>0</v>
      </c>
      <c r="AG152" s="69">
        <v>0</v>
      </c>
      <c r="AH152" s="69">
        <v>0</v>
      </c>
      <c r="AI152" s="69">
        <v>0</v>
      </c>
      <c r="AJ152" s="69">
        <v>0</v>
      </c>
      <c r="AK152" s="69">
        <v>0</v>
      </c>
      <c r="AL152" s="53">
        <f t="shared" si="13"/>
        <v>0</v>
      </c>
    </row>
    <row r="153" spans="1:806 1061:1830 2085:2854 3109:3878 4133:4902 5157:5926 6181:6950 7205:7974 8229:8998 9253:10022 10277:11046 11301:12070 12325:13094 13349:14118 14373:15142 15397:16166" ht="54" hidden="1" x14ac:dyDescent="0.3">
      <c r="A153" s="41">
        <v>143</v>
      </c>
      <c r="B153" s="72" t="s">
        <v>229</v>
      </c>
      <c r="C153" s="72" t="s">
        <v>16</v>
      </c>
      <c r="D153" s="42" t="s">
        <v>230</v>
      </c>
      <c r="E153" s="42" t="s">
        <v>231</v>
      </c>
      <c r="F153" s="42" t="s">
        <v>237</v>
      </c>
      <c r="G153" s="42" t="s">
        <v>238</v>
      </c>
      <c r="H153" s="72" t="s">
        <v>140</v>
      </c>
      <c r="I153" s="72" t="s">
        <v>478</v>
      </c>
      <c r="J153" s="72" t="s">
        <v>73</v>
      </c>
      <c r="K153" s="72" t="s">
        <v>73</v>
      </c>
      <c r="L153" s="133" t="s">
        <v>224</v>
      </c>
      <c r="M153" s="72" t="s">
        <v>239</v>
      </c>
      <c r="N153" s="72" t="s">
        <v>245</v>
      </c>
      <c r="O153" s="98" t="s">
        <v>80</v>
      </c>
      <c r="P153" s="45" t="str">
        <f t="shared" si="14"/>
        <v>53</v>
      </c>
      <c r="Q153" s="63">
        <v>531406</v>
      </c>
      <c r="R153" s="100" t="s">
        <v>246</v>
      </c>
      <c r="S153" s="27">
        <v>1701</v>
      </c>
      <c r="T153" s="57">
        <v>1</v>
      </c>
      <c r="U153" s="58">
        <v>0</v>
      </c>
      <c r="V153" s="58">
        <v>0</v>
      </c>
      <c r="W153" s="67">
        <v>174.5</v>
      </c>
      <c r="X153" s="99">
        <v>1</v>
      </c>
      <c r="Y153" s="51" t="s">
        <v>31</v>
      </c>
      <c r="Z153" s="69">
        <v>0</v>
      </c>
      <c r="AA153" s="67">
        <v>174.5</v>
      </c>
      <c r="AB153" s="69">
        <v>0</v>
      </c>
      <c r="AC153" s="69">
        <v>0</v>
      </c>
      <c r="AD153" s="69">
        <v>0</v>
      </c>
      <c r="AE153" s="69">
        <v>0</v>
      </c>
      <c r="AF153" s="69">
        <v>0</v>
      </c>
      <c r="AG153" s="69">
        <v>0</v>
      </c>
      <c r="AH153" s="69">
        <v>0</v>
      </c>
      <c r="AI153" s="69">
        <v>0</v>
      </c>
      <c r="AJ153" s="69">
        <v>0</v>
      </c>
      <c r="AK153" s="69">
        <v>0</v>
      </c>
      <c r="AL153" s="53">
        <f t="shared" si="13"/>
        <v>0</v>
      </c>
    </row>
    <row r="154" spans="1:806 1061:1830 2085:2854 3109:3878 4133:4902 5157:5926 6181:6950 7205:7974 8229:8998 9253:10022 10277:11046 11301:12070 12325:13094 13349:14118 14373:15142 15397:16166" ht="64.8" hidden="1" x14ac:dyDescent="0.3">
      <c r="A154" s="41">
        <v>144</v>
      </c>
      <c r="B154" s="72" t="s">
        <v>229</v>
      </c>
      <c r="C154" s="72" t="s">
        <v>16</v>
      </c>
      <c r="D154" s="42" t="s">
        <v>230</v>
      </c>
      <c r="E154" s="42" t="s">
        <v>231</v>
      </c>
      <c r="F154" s="42" t="s">
        <v>237</v>
      </c>
      <c r="G154" s="42" t="s">
        <v>238</v>
      </c>
      <c r="H154" s="72" t="s">
        <v>140</v>
      </c>
      <c r="I154" s="72" t="s">
        <v>478</v>
      </c>
      <c r="J154" s="72" t="s">
        <v>73</v>
      </c>
      <c r="K154" s="72" t="s">
        <v>73</v>
      </c>
      <c r="L154" s="133" t="s">
        <v>224</v>
      </c>
      <c r="M154" s="72" t="s">
        <v>239</v>
      </c>
      <c r="N154" s="72" t="s">
        <v>247</v>
      </c>
      <c r="O154" s="98" t="s">
        <v>80</v>
      </c>
      <c r="P154" s="45" t="str">
        <f t="shared" si="14"/>
        <v>84</v>
      </c>
      <c r="Q154" s="63">
        <v>840104</v>
      </c>
      <c r="R154" s="100" t="s">
        <v>136</v>
      </c>
      <c r="S154" s="27">
        <v>1701</v>
      </c>
      <c r="T154" s="57">
        <v>1</v>
      </c>
      <c r="U154" s="58">
        <v>0</v>
      </c>
      <c r="V154" s="58">
        <v>0</v>
      </c>
      <c r="W154" s="67">
        <v>218</v>
      </c>
      <c r="X154" s="99">
        <v>1</v>
      </c>
      <c r="Y154" s="51" t="s">
        <v>31</v>
      </c>
      <c r="Z154" s="69">
        <v>0</v>
      </c>
      <c r="AA154" s="67">
        <v>218</v>
      </c>
      <c r="AB154" s="69">
        <v>0</v>
      </c>
      <c r="AC154" s="69">
        <v>0</v>
      </c>
      <c r="AD154" s="69">
        <v>0</v>
      </c>
      <c r="AE154" s="69">
        <v>0</v>
      </c>
      <c r="AF154" s="69">
        <v>0</v>
      </c>
      <c r="AG154" s="69">
        <v>0</v>
      </c>
      <c r="AH154" s="69">
        <v>0</v>
      </c>
      <c r="AI154" s="69">
        <v>0</v>
      </c>
      <c r="AJ154" s="69">
        <v>0</v>
      </c>
      <c r="AK154" s="69">
        <v>0</v>
      </c>
      <c r="AL154" s="53">
        <f t="shared" si="13"/>
        <v>0</v>
      </c>
    </row>
    <row r="155" spans="1:806 1061:1830 2085:2854 3109:3878 4133:4902 5157:5926 6181:6950 7205:7974 8229:8998 9253:10022 10277:11046 11301:12070 12325:13094 13349:14118 14373:15142 15397:16166" ht="86.4" hidden="1" x14ac:dyDescent="0.3">
      <c r="A155" s="41">
        <v>145</v>
      </c>
      <c r="B155" s="72" t="s">
        <v>229</v>
      </c>
      <c r="C155" s="72" t="s">
        <v>16</v>
      </c>
      <c r="D155" s="42" t="s">
        <v>230</v>
      </c>
      <c r="E155" s="42" t="s">
        <v>231</v>
      </c>
      <c r="F155" s="42" t="s">
        <v>237</v>
      </c>
      <c r="G155" s="42" t="s">
        <v>238</v>
      </c>
      <c r="H155" s="72" t="s">
        <v>140</v>
      </c>
      <c r="I155" s="72" t="s">
        <v>478</v>
      </c>
      <c r="J155" s="72" t="s">
        <v>73</v>
      </c>
      <c r="K155" s="72" t="s">
        <v>73</v>
      </c>
      <c r="L155" s="133" t="s">
        <v>224</v>
      </c>
      <c r="M155" s="72" t="s">
        <v>239</v>
      </c>
      <c r="N155" s="72" t="s">
        <v>248</v>
      </c>
      <c r="O155" s="98" t="s">
        <v>80</v>
      </c>
      <c r="P155" s="45" t="str">
        <f t="shared" si="14"/>
        <v>84</v>
      </c>
      <c r="Q155" s="63">
        <v>840104</v>
      </c>
      <c r="R155" s="100" t="s">
        <v>136</v>
      </c>
      <c r="S155" s="27">
        <v>1701</v>
      </c>
      <c r="T155" s="57">
        <v>1</v>
      </c>
      <c r="U155" s="58">
        <v>0</v>
      </c>
      <c r="V155" s="58">
        <v>0</v>
      </c>
      <c r="W155" s="67">
        <v>2168.48</v>
      </c>
      <c r="X155" s="99">
        <v>1</v>
      </c>
      <c r="Y155" s="51" t="s">
        <v>31</v>
      </c>
      <c r="Z155" s="69">
        <v>0</v>
      </c>
      <c r="AA155" s="67">
        <v>2168.48</v>
      </c>
      <c r="AB155" s="69">
        <v>0</v>
      </c>
      <c r="AC155" s="69">
        <v>0</v>
      </c>
      <c r="AD155" s="69">
        <v>0</v>
      </c>
      <c r="AE155" s="69">
        <v>0</v>
      </c>
      <c r="AF155" s="69">
        <v>0</v>
      </c>
      <c r="AG155" s="69">
        <v>0</v>
      </c>
      <c r="AH155" s="69">
        <v>0</v>
      </c>
      <c r="AI155" s="69">
        <v>0</v>
      </c>
      <c r="AJ155" s="69">
        <v>0</v>
      </c>
      <c r="AK155" s="69">
        <v>0</v>
      </c>
      <c r="AL155" s="53">
        <f t="shared" si="13"/>
        <v>0</v>
      </c>
    </row>
    <row r="156" spans="1:806 1061:1830 2085:2854 3109:3878 4133:4902 5157:5926 6181:6950 7205:7974 8229:8998 9253:10022 10277:11046 11301:12070 12325:13094 13349:14118 14373:15142 15397:16166" ht="86.4" hidden="1" x14ac:dyDescent="0.3">
      <c r="A156" s="41">
        <v>146</v>
      </c>
      <c r="B156" s="72" t="s">
        <v>229</v>
      </c>
      <c r="C156" s="72" t="s">
        <v>16</v>
      </c>
      <c r="D156" s="42" t="s">
        <v>230</v>
      </c>
      <c r="E156" s="42" t="s">
        <v>231</v>
      </c>
      <c r="F156" s="42" t="s">
        <v>237</v>
      </c>
      <c r="G156" s="42" t="s">
        <v>238</v>
      </c>
      <c r="H156" s="72" t="s">
        <v>140</v>
      </c>
      <c r="I156" s="72" t="s">
        <v>478</v>
      </c>
      <c r="J156" s="72" t="s">
        <v>73</v>
      </c>
      <c r="K156" s="72" t="s">
        <v>73</v>
      </c>
      <c r="L156" s="133" t="s">
        <v>224</v>
      </c>
      <c r="M156" s="72" t="s">
        <v>239</v>
      </c>
      <c r="N156" s="72" t="s">
        <v>248</v>
      </c>
      <c r="O156" s="98" t="s">
        <v>80</v>
      </c>
      <c r="P156" s="45" t="str">
        <f t="shared" si="14"/>
        <v>53</v>
      </c>
      <c r="Q156" s="63">
        <v>531406</v>
      </c>
      <c r="R156" s="100" t="s">
        <v>246</v>
      </c>
      <c r="S156" s="27">
        <v>1701</v>
      </c>
      <c r="T156" s="57">
        <v>1</v>
      </c>
      <c r="U156" s="58">
        <v>0</v>
      </c>
      <c r="V156" s="58">
        <v>0</v>
      </c>
      <c r="W156" s="67">
        <v>856.72</v>
      </c>
      <c r="X156" s="99">
        <v>1</v>
      </c>
      <c r="Y156" s="51" t="s">
        <v>31</v>
      </c>
      <c r="Z156" s="69">
        <v>0</v>
      </c>
      <c r="AA156" s="67">
        <v>856.72</v>
      </c>
      <c r="AB156" s="69">
        <v>0</v>
      </c>
      <c r="AC156" s="69">
        <v>0</v>
      </c>
      <c r="AD156" s="69">
        <v>0</v>
      </c>
      <c r="AE156" s="69">
        <v>0</v>
      </c>
      <c r="AF156" s="69">
        <v>0</v>
      </c>
      <c r="AG156" s="69">
        <v>0</v>
      </c>
      <c r="AH156" s="69">
        <v>0</v>
      </c>
      <c r="AI156" s="69">
        <v>0</v>
      </c>
      <c r="AJ156" s="69">
        <v>0</v>
      </c>
      <c r="AK156" s="69">
        <v>0</v>
      </c>
      <c r="AL156" s="53">
        <f t="shared" si="13"/>
        <v>0</v>
      </c>
    </row>
    <row r="157" spans="1:806 1061:1830 2085:2854 3109:3878 4133:4902 5157:5926 6181:6950 7205:7974 8229:8998 9253:10022 10277:11046 11301:12070 12325:13094 13349:14118 14373:15142 15397:16166" s="258" customFormat="1" ht="64.8" hidden="1" x14ac:dyDescent="0.3">
      <c r="A157" s="245">
        <v>147</v>
      </c>
      <c r="B157" s="72" t="s">
        <v>229</v>
      </c>
      <c r="C157" s="72" t="s">
        <v>16</v>
      </c>
      <c r="D157" s="42" t="s">
        <v>230</v>
      </c>
      <c r="E157" s="42" t="s">
        <v>231</v>
      </c>
      <c r="F157" s="42" t="s">
        <v>237</v>
      </c>
      <c r="G157" s="42" t="s">
        <v>238</v>
      </c>
      <c r="H157" s="246" t="s">
        <v>140</v>
      </c>
      <c r="I157" s="246" t="s">
        <v>478</v>
      </c>
      <c r="J157" s="246" t="s">
        <v>73</v>
      </c>
      <c r="K157" s="246" t="s">
        <v>73</v>
      </c>
      <c r="L157" s="247" t="s">
        <v>224</v>
      </c>
      <c r="M157" s="246" t="s">
        <v>239</v>
      </c>
      <c r="N157" s="246" t="s">
        <v>479</v>
      </c>
      <c r="O157" s="321" t="s">
        <v>80</v>
      </c>
      <c r="P157" s="250" t="str">
        <f t="shared" si="14"/>
        <v>53</v>
      </c>
      <c r="Q157" s="260">
        <v>530204</v>
      </c>
      <c r="R157" s="322" t="s">
        <v>249</v>
      </c>
      <c r="S157" s="252">
        <v>1701</v>
      </c>
      <c r="T157" s="253">
        <v>1</v>
      </c>
      <c r="U157" s="254">
        <v>0</v>
      </c>
      <c r="V157" s="254">
        <v>0</v>
      </c>
      <c r="W157" s="323">
        <v>1400</v>
      </c>
      <c r="X157" s="99">
        <v>1</v>
      </c>
      <c r="Y157" s="256" t="s">
        <v>31</v>
      </c>
      <c r="Z157" s="261">
        <v>0</v>
      </c>
      <c r="AA157" s="323">
        <v>1400</v>
      </c>
      <c r="AB157" s="261">
        <v>0</v>
      </c>
      <c r="AC157" s="261">
        <v>0</v>
      </c>
      <c r="AD157" s="261">
        <v>0</v>
      </c>
      <c r="AE157" s="261">
        <v>0</v>
      </c>
      <c r="AF157" s="261">
        <v>0</v>
      </c>
      <c r="AG157" s="261">
        <v>0</v>
      </c>
      <c r="AH157" s="261">
        <v>0</v>
      </c>
      <c r="AI157" s="261">
        <v>0</v>
      </c>
      <c r="AJ157" s="261">
        <v>0</v>
      </c>
      <c r="AK157" s="261">
        <v>0</v>
      </c>
      <c r="AL157" s="53">
        <f t="shared" si="13"/>
        <v>0</v>
      </c>
      <c r="AM157" s="1"/>
      <c r="AN157" s="1"/>
      <c r="AO157" s="1"/>
      <c r="AP157" s="1"/>
      <c r="AQ157" s="1"/>
      <c r="KG157" s="1"/>
      <c r="KH157" s="1"/>
      <c r="UC157" s="1"/>
      <c r="UD157" s="1"/>
      <c r="ADY157" s="1"/>
      <c r="ADZ157" s="1"/>
      <c r="ANU157" s="1"/>
      <c r="ANV157" s="1"/>
      <c r="AXQ157" s="1"/>
      <c r="AXR157" s="1"/>
      <c r="BHM157" s="1"/>
      <c r="BHN157" s="1"/>
      <c r="BRI157" s="1"/>
      <c r="BRJ157" s="1"/>
      <c r="CBE157" s="1"/>
      <c r="CBF157" s="1"/>
      <c r="CLA157" s="1"/>
      <c r="CLB157" s="1"/>
      <c r="CUW157" s="1"/>
      <c r="CUX157" s="1"/>
      <c r="DES157" s="1"/>
      <c r="DET157" s="1"/>
      <c r="DOO157" s="1"/>
      <c r="DOP157" s="1"/>
      <c r="DYK157" s="1"/>
      <c r="DYL157" s="1"/>
      <c r="EIG157" s="1"/>
      <c r="EIH157" s="1"/>
      <c r="ESC157" s="1"/>
      <c r="ESD157" s="1"/>
      <c r="FBY157" s="1"/>
      <c r="FBZ157" s="1"/>
      <c r="FLU157" s="1"/>
      <c r="FLV157" s="1"/>
      <c r="FVQ157" s="1"/>
      <c r="FVR157" s="1"/>
      <c r="GFM157" s="1"/>
      <c r="GFN157" s="1"/>
      <c r="GPI157" s="1"/>
      <c r="GPJ157" s="1"/>
      <c r="GZE157" s="1"/>
      <c r="GZF157" s="1"/>
      <c r="HJA157" s="1"/>
      <c r="HJB157" s="1"/>
      <c r="HSW157" s="1"/>
      <c r="HSX157" s="1"/>
      <c r="ICS157" s="1"/>
      <c r="ICT157" s="1"/>
      <c r="IMO157" s="1"/>
      <c r="IMP157" s="1"/>
      <c r="IWK157" s="1"/>
      <c r="IWL157" s="1"/>
      <c r="JGG157" s="1"/>
      <c r="JGH157" s="1"/>
      <c r="JQC157" s="1"/>
      <c r="JQD157" s="1"/>
      <c r="JZY157" s="1"/>
      <c r="JZZ157" s="1"/>
      <c r="KJU157" s="1"/>
      <c r="KJV157" s="1"/>
      <c r="KTQ157" s="1"/>
      <c r="KTR157" s="1"/>
      <c r="LDM157" s="1"/>
      <c r="LDN157" s="1"/>
      <c r="LNI157" s="1"/>
      <c r="LNJ157" s="1"/>
      <c r="LXE157" s="1"/>
      <c r="LXF157" s="1"/>
      <c r="MHA157" s="1"/>
      <c r="MHB157" s="1"/>
      <c r="MQW157" s="1"/>
      <c r="MQX157" s="1"/>
      <c r="NAS157" s="1"/>
      <c r="NAT157" s="1"/>
      <c r="NKO157" s="1"/>
      <c r="NKP157" s="1"/>
      <c r="NUK157" s="1"/>
      <c r="NUL157" s="1"/>
      <c r="OEG157" s="1"/>
      <c r="OEH157" s="1"/>
      <c r="OOC157" s="1"/>
      <c r="OOD157" s="1"/>
      <c r="OXY157" s="1"/>
      <c r="OXZ157" s="1"/>
      <c r="PHU157" s="1"/>
      <c r="PHV157" s="1"/>
      <c r="PRQ157" s="1"/>
      <c r="PRR157" s="1"/>
      <c r="QBM157" s="1"/>
      <c r="QBN157" s="1"/>
      <c r="QLI157" s="1"/>
      <c r="QLJ157" s="1"/>
      <c r="QVE157" s="1"/>
      <c r="QVF157" s="1"/>
      <c r="RFA157" s="1"/>
      <c r="RFB157" s="1"/>
      <c r="ROW157" s="1"/>
      <c r="ROX157" s="1"/>
      <c r="RYS157" s="1"/>
      <c r="RYT157" s="1"/>
      <c r="SIO157" s="1"/>
      <c r="SIP157" s="1"/>
      <c r="SSK157" s="1"/>
      <c r="SSL157" s="1"/>
      <c r="TCG157" s="1"/>
      <c r="TCH157" s="1"/>
      <c r="TMC157" s="1"/>
      <c r="TMD157" s="1"/>
      <c r="TVY157" s="1"/>
      <c r="TVZ157" s="1"/>
      <c r="UFU157" s="1"/>
      <c r="UFV157" s="1"/>
      <c r="UPQ157" s="1"/>
      <c r="UPR157" s="1"/>
      <c r="UZM157" s="1"/>
      <c r="UZN157" s="1"/>
      <c r="VJI157" s="1"/>
      <c r="VJJ157" s="1"/>
      <c r="VTE157" s="1"/>
      <c r="VTF157" s="1"/>
      <c r="WDA157" s="1"/>
      <c r="WDB157" s="1"/>
      <c r="WMW157" s="1"/>
      <c r="WMX157" s="1"/>
      <c r="WWS157" s="1"/>
      <c r="WWT157" s="1"/>
    </row>
    <row r="158" spans="1:806 1061:1830 2085:2854 3109:3878 4133:4902 5157:5926 6181:6950 7205:7974 8229:8998 9253:10022 10277:11046 11301:12070 12325:13094 13349:14118 14373:15142 15397:16166" ht="54" hidden="1" x14ac:dyDescent="0.3">
      <c r="A158" s="41">
        <v>148</v>
      </c>
      <c r="B158" s="72" t="s">
        <v>229</v>
      </c>
      <c r="C158" s="72" t="s">
        <v>16</v>
      </c>
      <c r="D158" s="42" t="s">
        <v>230</v>
      </c>
      <c r="E158" s="42" t="s">
        <v>231</v>
      </c>
      <c r="F158" s="42" t="s">
        <v>237</v>
      </c>
      <c r="G158" s="42" t="s">
        <v>238</v>
      </c>
      <c r="H158" s="72" t="s">
        <v>140</v>
      </c>
      <c r="I158" s="72" t="s">
        <v>478</v>
      </c>
      <c r="J158" s="72" t="s">
        <v>73</v>
      </c>
      <c r="K158" s="72" t="s">
        <v>73</v>
      </c>
      <c r="L158" s="133" t="s">
        <v>224</v>
      </c>
      <c r="M158" s="72" t="s">
        <v>239</v>
      </c>
      <c r="N158" s="72" t="s">
        <v>250</v>
      </c>
      <c r="O158" s="98" t="s">
        <v>80</v>
      </c>
      <c r="P158" s="45" t="str">
        <f t="shared" si="14"/>
        <v>53</v>
      </c>
      <c r="Q158" s="63">
        <v>531407</v>
      </c>
      <c r="R158" s="100" t="s">
        <v>143</v>
      </c>
      <c r="S158" s="27">
        <v>1701</v>
      </c>
      <c r="T158" s="57">
        <v>1</v>
      </c>
      <c r="U158" s="58">
        <v>0</v>
      </c>
      <c r="V158" s="58">
        <v>0</v>
      </c>
      <c r="W158" s="67">
        <v>1285</v>
      </c>
      <c r="X158" s="99">
        <v>1</v>
      </c>
      <c r="Y158" s="51" t="s">
        <v>31</v>
      </c>
      <c r="Z158" s="69">
        <v>0</v>
      </c>
      <c r="AA158" s="67">
        <v>1285</v>
      </c>
      <c r="AB158" s="69">
        <v>0</v>
      </c>
      <c r="AC158" s="69">
        <v>0</v>
      </c>
      <c r="AD158" s="69">
        <v>0</v>
      </c>
      <c r="AE158" s="69">
        <v>0</v>
      </c>
      <c r="AF158" s="69">
        <v>0</v>
      </c>
      <c r="AG158" s="69">
        <v>0</v>
      </c>
      <c r="AH158" s="69">
        <v>0</v>
      </c>
      <c r="AI158" s="69">
        <v>0</v>
      </c>
      <c r="AJ158" s="69">
        <v>0</v>
      </c>
      <c r="AK158" s="69">
        <v>0</v>
      </c>
      <c r="AL158" s="53">
        <f t="shared" si="13"/>
        <v>0</v>
      </c>
    </row>
    <row r="159" spans="1:806 1061:1830 2085:2854 3109:3878 4133:4902 5157:5926 6181:6950 7205:7974 8229:8998 9253:10022 10277:11046 11301:12070 12325:13094 13349:14118 14373:15142 15397:16166" ht="54" hidden="1" x14ac:dyDescent="0.3">
      <c r="A159" s="41">
        <v>149</v>
      </c>
      <c r="B159" s="72" t="s">
        <v>229</v>
      </c>
      <c r="C159" s="72" t="s">
        <v>16</v>
      </c>
      <c r="D159" s="42" t="s">
        <v>230</v>
      </c>
      <c r="E159" s="42" t="s">
        <v>231</v>
      </c>
      <c r="F159" s="42" t="s">
        <v>237</v>
      </c>
      <c r="G159" s="42" t="s">
        <v>238</v>
      </c>
      <c r="H159" s="72" t="s">
        <v>140</v>
      </c>
      <c r="I159" s="72" t="s">
        <v>478</v>
      </c>
      <c r="J159" s="72" t="s">
        <v>73</v>
      </c>
      <c r="K159" s="72" t="s">
        <v>73</v>
      </c>
      <c r="L159" s="133" t="s">
        <v>224</v>
      </c>
      <c r="M159" s="72" t="s">
        <v>239</v>
      </c>
      <c r="N159" s="72" t="s">
        <v>250</v>
      </c>
      <c r="O159" s="98" t="s">
        <v>80</v>
      </c>
      <c r="P159" s="45" t="str">
        <f t="shared" si="14"/>
        <v>84</v>
      </c>
      <c r="Q159" s="63">
        <v>840104</v>
      </c>
      <c r="R159" s="100" t="s">
        <v>136</v>
      </c>
      <c r="S159" s="27">
        <v>1701</v>
      </c>
      <c r="T159" s="57">
        <v>1</v>
      </c>
      <c r="U159" s="58">
        <v>0</v>
      </c>
      <c r="V159" s="58">
        <v>0</v>
      </c>
      <c r="W159" s="67">
        <v>128</v>
      </c>
      <c r="X159" s="99">
        <v>1</v>
      </c>
      <c r="Y159" s="51" t="s">
        <v>31</v>
      </c>
      <c r="Z159" s="69">
        <v>0</v>
      </c>
      <c r="AA159" s="67">
        <v>128</v>
      </c>
      <c r="AB159" s="69">
        <v>0</v>
      </c>
      <c r="AC159" s="69">
        <v>0</v>
      </c>
      <c r="AD159" s="69">
        <v>0</v>
      </c>
      <c r="AE159" s="69">
        <v>0</v>
      </c>
      <c r="AF159" s="69">
        <v>0</v>
      </c>
      <c r="AG159" s="69">
        <v>0</v>
      </c>
      <c r="AH159" s="69">
        <v>0</v>
      </c>
      <c r="AI159" s="69">
        <v>0</v>
      </c>
      <c r="AJ159" s="69">
        <v>0</v>
      </c>
      <c r="AK159" s="69">
        <v>0</v>
      </c>
      <c r="AL159" s="53">
        <f t="shared" si="13"/>
        <v>0</v>
      </c>
    </row>
    <row r="160" spans="1:806 1061:1830 2085:2854 3109:3878 4133:4902 5157:5926 6181:6950 7205:7974 8229:8998 9253:10022 10277:11046 11301:12070 12325:13094 13349:14118 14373:15142 15397:16166" s="222" customFormat="1" ht="54" hidden="1" x14ac:dyDescent="0.3">
      <c r="A160" s="209">
        <v>150</v>
      </c>
      <c r="B160" s="72" t="s">
        <v>229</v>
      </c>
      <c r="C160" s="72" t="s">
        <v>16</v>
      </c>
      <c r="D160" s="42" t="s">
        <v>230</v>
      </c>
      <c r="E160" s="42" t="s">
        <v>231</v>
      </c>
      <c r="F160" s="42" t="s">
        <v>232</v>
      </c>
      <c r="G160" s="42" t="s">
        <v>233</v>
      </c>
      <c r="H160" s="210" t="s">
        <v>140</v>
      </c>
      <c r="I160" s="210" t="s">
        <v>478</v>
      </c>
      <c r="J160" s="210" t="s">
        <v>73</v>
      </c>
      <c r="K160" s="210" t="s">
        <v>73</v>
      </c>
      <c r="L160" s="211" t="s">
        <v>224</v>
      </c>
      <c r="M160" s="210" t="s">
        <v>239</v>
      </c>
      <c r="N160" s="210" t="s">
        <v>251</v>
      </c>
      <c r="O160" s="243" t="s">
        <v>80</v>
      </c>
      <c r="P160" s="214" t="str">
        <f t="shared" si="14"/>
        <v>53</v>
      </c>
      <c r="Q160" s="228">
        <v>530239</v>
      </c>
      <c r="R160" s="223" t="s">
        <v>252</v>
      </c>
      <c r="S160" s="225">
        <v>1701</v>
      </c>
      <c r="T160" s="226">
        <v>1</v>
      </c>
      <c r="U160" s="227">
        <v>0</v>
      </c>
      <c r="V160" s="227">
        <v>0</v>
      </c>
      <c r="W160" s="224">
        <v>6760</v>
      </c>
      <c r="X160" s="99">
        <v>3</v>
      </c>
      <c r="Y160" s="220" t="s">
        <v>31</v>
      </c>
      <c r="Z160" s="229">
        <v>0</v>
      </c>
      <c r="AA160" s="229">
        <v>0</v>
      </c>
      <c r="AB160" s="229">
        <v>3000</v>
      </c>
      <c r="AC160" s="229">
        <v>0</v>
      </c>
      <c r="AD160" s="229">
        <v>0</v>
      </c>
      <c r="AE160" s="229">
        <v>3760</v>
      </c>
      <c r="AF160" s="229">
        <v>0</v>
      </c>
      <c r="AG160" s="229"/>
      <c r="AH160" s="229">
        <v>0</v>
      </c>
      <c r="AI160" s="229">
        <v>0</v>
      </c>
      <c r="AJ160" s="229">
        <v>0</v>
      </c>
      <c r="AK160" s="229">
        <v>0</v>
      </c>
      <c r="AL160" s="53">
        <f t="shared" si="13"/>
        <v>0</v>
      </c>
      <c r="AM160" s="1"/>
      <c r="AN160" s="1"/>
      <c r="AO160" s="1"/>
      <c r="AP160" s="1"/>
      <c r="AQ160" s="1"/>
      <c r="KG160" s="1"/>
      <c r="KH160" s="1"/>
      <c r="UC160" s="1"/>
      <c r="UD160" s="1"/>
      <c r="ADY160" s="1"/>
      <c r="ADZ160" s="1"/>
      <c r="ANU160" s="1"/>
      <c r="ANV160" s="1"/>
      <c r="AXQ160" s="1"/>
      <c r="AXR160" s="1"/>
      <c r="BHM160" s="1"/>
      <c r="BHN160" s="1"/>
      <c r="BRI160" s="1"/>
      <c r="BRJ160" s="1"/>
      <c r="CBE160" s="1"/>
      <c r="CBF160" s="1"/>
      <c r="CLA160" s="1"/>
      <c r="CLB160" s="1"/>
      <c r="CUW160" s="1"/>
      <c r="CUX160" s="1"/>
      <c r="DES160" s="1"/>
      <c r="DET160" s="1"/>
      <c r="DOO160" s="1"/>
      <c r="DOP160" s="1"/>
      <c r="DYK160" s="1"/>
      <c r="DYL160" s="1"/>
      <c r="EIG160" s="1"/>
      <c r="EIH160" s="1"/>
      <c r="ESC160" s="1"/>
      <c r="ESD160" s="1"/>
      <c r="FBY160" s="1"/>
      <c r="FBZ160" s="1"/>
      <c r="FLU160" s="1"/>
      <c r="FLV160" s="1"/>
      <c r="FVQ160" s="1"/>
      <c r="FVR160" s="1"/>
      <c r="GFM160" s="1"/>
      <c r="GFN160" s="1"/>
      <c r="GPI160" s="1"/>
      <c r="GPJ160" s="1"/>
      <c r="GZE160" s="1"/>
      <c r="GZF160" s="1"/>
      <c r="HJA160" s="1"/>
      <c r="HJB160" s="1"/>
      <c r="HSW160" s="1"/>
      <c r="HSX160" s="1"/>
      <c r="ICS160" s="1"/>
      <c r="ICT160" s="1"/>
      <c r="IMO160" s="1"/>
      <c r="IMP160" s="1"/>
      <c r="IWK160" s="1"/>
      <c r="IWL160" s="1"/>
      <c r="JGG160" s="1"/>
      <c r="JGH160" s="1"/>
      <c r="JQC160" s="1"/>
      <c r="JQD160" s="1"/>
      <c r="JZY160" s="1"/>
      <c r="JZZ160" s="1"/>
      <c r="KJU160" s="1"/>
      <c r="KJV160" s="1"/>
      <c r="KTQ160" s="1"/>
      <c r="KTR160" s="1"/>
      <c r="LDM160" s="1"/>
      <c r="LDN160" s="1"/>
      <c r="LNI160" s="1"/>
      <c r="LNJ160" s="1"/>
      <c r="LXE160" s="1"/>
      <c r="LXF160" s="1"/>
      <c r="MHA160" s="1"/>
      <c r="MHB160" s="1"/>
      <c r="MQW160" s="1"/>
      <c r="MQX160" s="1"/>
      <c r="NAS160" s="1"/>
      <c r="NAT160" s="1"/>
      <c r="NKO160" s="1"/>
      <c r="NKP160" s="1"/>
      <c r="NUK160" s="1"/>
      <c r="NUL160" s="1"/>
      <c r="OEG160" s="1"/>
      <c r="OEH160" s="1"/>
      <c r="OOC160" s="1"/>
      <c r="OOD160" s="1"/>
      <c r="OXY160" s="1"/>
      <c r="OXZ160" s="1"/>
      <c r="PHU160" s="1"/>
      <c r="PHV160" s="1"/>
      <c r="PRQ160" s="1"/>
      <c r="PRR160" s="1"/>
      <c r="QBM160" s="1"/>
      <c r="QBN160" s="1"/>
      <c r="QLI160" s="1"/>
      <c r="QLJ160" s="1"/>
      <c r="QVE160" s="1"/>
      <c r="QVF160" s="1"/>
      <c r="RFA160" s="1"/>
      <c r="RFB160" s="1"/>
      <c r="ROW160" s="1"/>
      <c r="ROX160" s="1"/>
      <c r="RYS160" s="1"/>
      <c r="RYT160" s="1"/>
      <c r="SIO160" s="1"/>
      <c r="SIP160" s="1"/>
      <c r="SSK160" s="1"/>
      <c r="SSL160" s="1"/>
      <c r="TCG160" s="1"/>
      <c r="TCH160" s="1"/>
      <c r="TMC160" s="1"/>
      <c r="TMD160" s="1"/>
      <c r="TVY160" s="1"/>
      <c r="TVZ160" s="1"/>
      <c r="UFU160" s="1"/>
      <c r="UFV160" s="1"/>
      <c r="UPQ160" s="1"/>
      <c r="UPR160" s="1"/>
      <c r="UZM160" s="1"/>
      <c r="UZN160" s="1"/>
      <c r="VJI160" s="1"/>
      <c r="VJJ160" s="1"/>
      <c r="VTE160" s="1"/>
      <c r="VTF160" s="1"/>
      <c r="WDA160" s="1"/>
      <c r="WDB160" s="1"/>
      <c r="WMW160" s="1"/>
      <c r="WMX160" s="1"/>
      <c r="WWS160" s="1"/>
      <c r="WWT160" s="1"/>
    </row>
    <row r="161" spans="1:806 1061:1830 2085:2854 3109:3878 4133:4902 5157:5926 6181:6950 7205:7974 8229:8998 9253:10022 10277:11046 11301:12070 12325:13094 13349:14118 14373:15142 15397:16166" s="258" customFormat="1" ht="86.4" hidden="1" x14ac:dyDescent="0.3">
      <c r="A161" s="245">
        <v>151</v>
      </c>
      <c r="B161" s="72" t="s">
        <v>229</v>
      </c>
      <c r="C161" s="72" t="s">
        <v>16</v>
      </c>
      <c r="D161" s="42" t="s">
        <v>230</v>
      </c>
      <c r="E161" s="42" t="s">
        <v>231</v>
      </c>
      <c r="F161" s="42" t="s">
        <v>232</v>
      </c>
      <c r="G161" s="42" t="s">
        <v>233</v>
      </c>
      <c r="H161" s="246" t="s">
        <v>140</v>
      </c>
      <c r="I161" s="246" t="s">
        <v>478</v>
      </c>
      <c r="J161" s="246" t="s">
        <v>73</v>
      </c>
      <c r="K161" s="246" t="s">
        <v>73</v>
      </c>
      <c r="L161" s="247" t="s">
        <v>224</v>
      </c>
      <c r="M161" s="246" t="s">
        <v>239</v>
      </c>
      <c r="N161" s="246" t="s">
        <v>253</v>
      </c>
      <c r="O161" s="249" t="s">
        <v>80</v>
      </c>
      <c r="P161" s="250" t="str">
        <f t="shared" si="14"/>
        <v>53</v>
      </c>
      <c r="Q161" s="250">
        <v>530204</v>
      </c>
      <c r="R161" s="251" t="s">
        <v>190</v>
      </c>
      <c r="S161" s="252">
        <v>1701</v>
      </c>
      <c r="T161" s="253">
        <v>1</v>
      </c>
      <c r="U161" s="254">
        <v>0</v>
      </c>
      <c r="V161" s="254">
        <v>0</v>
      </c>
      <c r="W161" s="257">
        <v>30000</v>
      </c>
      <c r="X161" s="82">
        <v>2</v>
      </c>
      <c r="Y161" s="256" t="s">
        <v>31</v>
      </c>
      <c r="Z161" s="261">
        <v>0</v>
      </c>
      <c r="AA161" s="261">
        <v>30000</v>
      </c>
      <c r="AB161" s="261">
        <v>0</v>
      </c>
      <c r="AC161" s="261">
        <v>0</v>
      </c>
      <c r="AD161" s="261">
        <v>0</v>
      </c>
      <c r="AE161" s="261">
        <v>0</v>
      </c>
      <c r="AF161" s="261">
        <v>0</v>
      </c>
      <c r="AG161" s="261">
        <v>0</v>
      </c>
      <c r="AH161" s="261">
        <v>0</v>
      </c>
      <c r="AI161" s="261">
        <v>0</v>
      </c>
      <c r="AJ161" s="261">
        <v>0</v>
      </c>
      <c r="AK161" s="261">
        <v>0</v>
      </c>
      <c r="AL161" s="53">
        <f t="shared" si="13"/>
        <v>0</v>
      </c>
      <c r="AM161" s="1"/>
      <c r="AN161" s="1"/>
      <c r="AO161" s="1"/>
      <c r="AP161" s="1"/>
      <c r="AQ161" s="1"/>
      <c r="KG161" s="1"/>
      <c r="KH161" s="1"/>
      <c r="UC161" s="1"/>
      <c r="UD161" s="1"/>
      <c r="ADY161" s="1"/>
      <c r="ADZ161" s="1"/>
      <c r="ANU161" s="1"/>
      <c r="ANV161" s="1"/>
      <c r="AXQ161" s="1"/>
      <c r="AXR161" s="1"/>
      <c r="BHM161" s="1"/>
      <c r="BHN161" s="1"/>
      <c r="BRI161" s="1"/>
      <c r="BRJ161" s="1"/>
      <c r="CBE161" s="1"/>
      <c r="CBF161" s="1"/>
      <c r="CLA161" s="1"/>
      <c r="CLB161" s="1"/>
      <c r="CUW161" s="1"/>
      <c r="CUX161" s="1"/>
      <c r="DES161" s="1"/>
      <c r="DET161" s="1"/>
      <c r="DOO161" s="1"/>
      <c r="DOP161" s="1"/>
      <c r="DYK161" s="1"/>
      <c r="DYL161" s="1"/>
      <c r="EIG161" s="1"/>
      <c r="EIH161" s="1"/>
      <c r="ESC161" s="1"/>
      <c r="ESD161" s="1"/>
      <c r="FBY161" s="1"/>
      <c r="FBZ161" s="1"/>
      <c r="FLU161" s="1"/>
      <c r="FLV161" s="1"/>
      <c r="FVQ161" s="1"/>
      <c r="FVR161" s="1"/>
      <c r="GFM161" s="1"/>
      <c r="GFN161" s="1"/>
      <c r="GPI161" s="1"/>
      <c r="GPJ161" s="1"/>
      <c r="GZE161" s="1"/>
      <c r="GZF161" s="1"/>
      <c r="HJA161" s="1"/>
      <c r="HJB161" s="1"/>
      <c r="HSW161" s="1"/>
      <c r="HSX161" s="1"/>
      <c r="ICS161" s="1"/>
      <c r="ICT161" s="1"/>
      <c r="IMO161" s="1"/>
      <c r="IMP161" s="1"/>
      <c r="IWK161" s="1"/>
      <c r="IWL161" s="1"/>
      <c r="JGG161" s="1"/>
      <c r="JGH161" s="1"/>
      <c r="JQC161" s="1"/>
      <c r="JQD161" s="1"/>
      <c r="JZY161" s="1"/>
      <c r="JZZ161" s="1"/>
      <c r="KJU161" s="1"/>
      <c r="KJV161" s="1"/>
      <c r="KTQ161" s="1"/>
      <c r="KTR161" s="1"/>
      <c r="LDM161" s="1"/>
      <c r="LDN161" s="1"/>
      <c r="LNI161" s="1"/>
      <c r="LNJ161" s="1"/>
      <c r="LXE161" s="1"/>
      <c r="LXF161" s="1"/>
      <c r="MHA161" s="1"/>
      <c r="MHB161" s="1"/>
      <c r="MQW161" s="1"/>
      <c r="MQX161" s="1"/>
      <c r="NAS161" s="1"/>
      <c r="NAT161" s="1"/>
      <c r="NKO161" s="1"/>
      <c r="NKP161" s="1"/>
      <c r="NUK161" s="1"/>
      <c r="NUL161" s="1"/>
      <c r="OEG161" s="1"/>
      <c r="OEH161" s="1"/>
      <c r="OOC161" s="1"/>
      <c r="OOD161" s="1"/>
      <c r="OXY161" s="1"/>
      <c r="OXZ161" s="1"/>
      <c r="PHU161" s="1"/>
      <c r="PHV161" s="1"/>
      <c r="PRQ161" s="1"/>
      <c r="PRR161" s="1"/>
      <c r="QBM161" s="1"/>
      <c r="QBN161" s="1"/>
      <c r="QLI161" s="1"/>
      <c r="QLJ161" s="1"/>
      <c r="QVE161" s="1"/>
      <c r="QVF161" s="1"/>
      <c r="RFA161" s="1"/>
      <c r="RFB161" s="1"/>
      <c r="ROW161" s="1"/>
      <c r="ROX161" s="1"/>
      <c r="RYS161" s="1"/>
      <c r="RYT161" s="1"/>
      <c r="SIO161" s="1"/>
      <c r="SIP161" s="1"/>
      <c r="SSK161" s="1"/>
      <c r="SSL161" s="1"/>
      <c r="TCG161" s="1"/>
      <c r="TCH161" s="1"/>
      <c r="TMC161" s="1"/>
      <c r="TMD161" s="1"/>
      <c r="TVY161" s="1"/>
      <c r="TVZ161" s="1"/>
      <c r="UFU161" s="1"/>
      <c r="UFV161" s="1"/>
      <c r="UPQ161" s="1"/>
      <c r="UPR161" s="1"/>
      <c r="UZM161" s="1"/>
      <c r="UZN161" s="1"/>
      <c r="VJI161" s="1"/>
      <c r="VJJ161" s="1"/>
      <c r="VTE161" s="1"/>
      <c r="VTF161" s="1"/>
      <c r="WDA161" s="1"/>
      <c r="WDB161" s="1"/>
      <c r="WMW161" s="1"/>
      <c r="WMX161" s="1"/>
      <c r="WWS161" s="1"/>
      <c r="WWT161" s="1"/>
    </row>
    <row r="162" spans="1:806 1061:1830 2085:2854 3109:3878 4133:4902 5157:5926 6181:6950 7205:7974 8229:8998 9253:10022 10277:11046 11301:12070 12325:13094 13349:14118 14373:15142 15397:16166" ht="45" hidden="1" customHeight="1" x14ac:dyDescent="0.3">
      <c r="A162" s="41">
        <v>152</v>
      </c>
      <c r="B162" s="72" t="s">
        <v>229</v>
      </c>
      <c r="C162" s="72" t="s">
        <v>16</v>
      </c>
      <c r="D162" s="42" t="s">
        <v>230</v>
      </c>
      <c r="E162" s="42" t="s">
        <v>231</v>
      </c>
      <c r="F162" s="42" t="s">
        <v>232</v>
      </c>
      <c r="G162" s="42" t="s">
        <v>233</v>
      </c>
      <c r="H162" s="72" t="s">
        <v>140</v>
      </c>
      <c r="I162" s="72" t="s">
        <v>478</v>
      </c>
      <c r="J162" s="72" t="s">
        <v>73</v>
      </c>
      <c r="K162" s="72" t="s">
        <v>73</v>
      </c>
      <c r="L162" s="133" t="s">
        <v>224</v>
      </c>
      <c r="M162" s="72" t="s">
        <v>254</v>
      </c>
      <c r="N162" s="72" t="s">
        <v>255</v>
      </c>
      <c r="O162" s="42" t="s">
        <v>77</v>
      </c>
      <c r="P162" s="45" t="str">
        <f t="shared" si="14"/>
        <v>53</v>
      </c>
      <c r="Q162" s="45">
        <v>530222</v>
      </c>
      <c r="R162" s="70" t="s">
        <v>256</v>
      </c>
      <c r="S162" s="27">
        <v>1701</v>
      </c>
      <c r="T162" s="57">
        <v>1</v>
      </c>
      <c r="U162" s="58">
        <v>0</v>
      </c>
      <c r="V162" s="58">
        <v>0</v>
      </c>
      <c r="W162" s="48">
        <v>8600</v>
      </c>
      <c r="X162" s="82">
        <v>1</v>
      </c>
      <c r="Y162" s="51" t="s">
        <v>31</v>
      </c>
      <c r="Z162" s="69">
        <v>8600</v>
      </c>
      <c r="AA162" s="69">
        <v>0</v>
      </c>
      <c r="AB162" s="69">
        <v>0</v>
      </c>
      <c r="AC162" s="69">
        <v>0</v>
      </c>
      <c r="AD162" s="69">
        <v>0</v>
      </c>
      <c r="AE162" s="69">
        <v>0</v>
      </c>
      <c r="AF162" s="69">
        <v>0</v>
      </c>
      <c r="AG162" s="69">
        <v>0</v>
      </c>
      <c r="AH162" s="69">
        <v>0</v>
      </c>
      <c r="AI162" s="69">
        <v>0</v>
      </c>
      <c r="AJ162" s="69">
        <v>0</v>
      </c>
      <c r="AK162" s="69">
        <v>0</v>
      </c>
      <c r="AL162" s="53">
        <f t="shared" si="13"/>
        <v>0</v>
      </c>
    </row>
    <row r="163" spans="1:806 1061:1830 2085:2854 3109:3878 4133:4902 5157:5926 6181:6950 7205:7974 8229:8998 9253:10022 10277:11046 11301:12070 12325:13094 13349:14118 14373:15142 15397:16166" ht="45" hidden="1" customHeight="1" x14ac:dyDescent="0.3">
      <c r="A163" s="41">
        <v>153</v>
      </c>
      <c r="B163" s="72" t="s">
        <v>229</v>
      </c>
      <c r="C163" s="72" t="s">
        <v>16</v>
      </c>
      <c r="D163" s="42" t="s">
        <v>230</v>
      </c>
      <c r="E163" s="42" t="s">
        <v>231</v>
      </c>
      <c r="F163" s="42" t="s">
        <v>232</v>
      </c>
      <c r="G163" s="42" t="s">
        <v>233</v>
      </c>
      <c r="H163" s="72" t="s">
        <v>140</v>
      </c>
      <c r="I163" s="72" t="s">
        <v>478</v>
      </c>
      <c r="J163" s="72" t="s">
        <v>73</v>
      </c>
      <c r="K163" s="72" t="s">
        <v>73</v>
      </c>
      <c r="L163" s="133" t="s">
        <v>224</v>
      </c>
      <c r="M163" s="72" t="s">
        <v>254</v>
      </c>
      <c r="N163" s="72" t="s">
        <v>257</v>
      </c>
      <c r="O163" s="42" t="s">
        <v>80</v>
      </c>
      <c r="P163" s="45" t="str">
        <f t="shared" si="14"/>
        <v>53</v>
      </c>
      <c r="Q163" s="45">
        <v>530702</v>
      </c>
      <c r="R163" s="70" t="s">
        <v>139</v>
      </c>
      <c r="S163" s="27">
        <v>1701</v>
      </c>
      <c r="T163" s="57">
        <v>1</v>
      </c>
      <c r="U163" s="58">
        <v>0</v>
      </c>
      <c r="V163" s="58">
        <v>0</v>
      </c>
      <c r="W163" s="48">
        <v>5000</v>
      </c>
      <c r="X163" s="82">
        <v>1</v>
      </c>
      <c r="Y163" s="51" t="s">
        <v>31</v>
      </c>
      <c r="Z163" s="69">
        <v>833.33</v>
      </c>
      <c r="AA163" s="69">
        <v>833.33</v>
      </c>
      <c r="AB163" s="69">
        <v>833.33</v>
      </c>
      <c r="AC163" s="69">
        <v>833.33</v>
      </c>
      <c r="AD163" s="69">
        <v>833.33</v>
      </c>
      <c r="AE163" s="69">
        <v>833.35</v>
      </c>
      <c r="AF163" s="69">
        <v>0</v>
      </c>
      <c r="AG163" s="69">
        <v>0</v>
      </c>
      <c r="AH163" s="69">
        <v>0</v>
      </c>
      <c r="AI163" s="69">
        <v>0</v>
      </c>
      <c r="AJ163" s="69">
        <v>0</v>
      </c>
      <c r="AK163" s="69">
        <v>0</v>
      </c>
      <c r="AL163" s="53">
        <f t="shared" si="13"/>
        <v>0</v>
      </c>
      <c r="AP163" s="53"/>
      <c r="AX163" s="54"/>
    </row>
    <row r="164" spans="1:806 1061:1830 2085:2854 3109:3878 4133:4902 5157:5926 6181:6950 7205:7974 8229:8998 9253:10022 10277:11046 11301:12070 12325:13094 13349:14118 14373:15142 15397:16166" hidden="1" x14ac:dyDescent="0.3">
      <c r="V164" s="130" t="s">
        <v>258</v>
      </c>
      <c r="W164" s="131">
        <f>SUM(W11:W163)</f>
        <v>3644914.59864</v>
      </c>
      <c r="X164" s="51"/>
      <c r="Y164" s="51"/>
      <c r="Z164" s="132">
        <f>SUM(Z11:Z163)</f>
        <v>611890.68198999995</v>
      </c>
      <c r="AA164" s="132">
        <f t="shared" ref="AA164:AK164" si="15">SUM(AA11:AA163)</f>
        <v>643816.14835363615</v>
      </c>
      <c r="AB164" s="132">
        <f t="shared" si="15"/>
        <v>561115.33835363621</v>
      </c>
      <c r="AC164" s="132">
        <f t="shared" si="15"/>
        <v>583210.88502030284</v>
      </c>
      <c r="AD164" s="132">
        <f t="shared" si="15"/>
        <v>533677.21827030287</v>
      </c>
      <c r="AE164" s="132">
        <f t="shared" si="15"/>
        <v>105909.95167030301</v>
      </c>
      <c r="AF164" s="132">
        <f t="shared" si="15"/>
        <v>191242.82416363637</v>
      </c>
      <c r="AG164" s="132">
        <f t="shared" si="15"/>
        <v>74415.824163636353</v>
      </c>
      <c r="AH164" s="132">
        <f t="shared" si="15"/>
        <v>77090.824163636353</v>
      </c>
      <c r="AI164" s="132">
        <f t="shared" si="15"/>
        <v>73247.277496969691</v>
      </c>
      <c r="AJ164" s="132">
        <f t="shared" si="15"/>
        <v>73248.277496969691</v>
      </c>
      <c r="AK164" s="132">
        <f t="shared" si="15"/>
        <v>116049.34749696968</v>
      </c>
      <c r="AL164" s="53">
        <f>SUM(Z164:AK164)</f>
        <v>3644914.5986399986</v>
      </c>
    </row>
    <row r="165" spans="1:806 1061:1830 2085:2854 3109:3878 4133:4902 5157:5926 6181:6950 7205:7974 8229:8998 9253:10022 10277:11046 11301:12070 12325:13094 13349:14118 14373:15142 15397:16166" hidden="1" x14ac:dyDescent="0.3">
      <c r="V165" s="106" t="s">
        <v>259</v>
      </c>
      <c r="W165" s="108">
        <v>3644914.6</v>
      </c>
      <c r="Z165" s="120">
        <f>Z164/W$165*100/100</f>
        <v>0.16787517655146156</v>
      </c>
      <c r="AA165" s="120">
        <f>AA164/W165*100/100</f>
        <v>0.17663408310132592</v>
      </c>
      <c r="AB165" s="120">
        <f>AB164/W165*100/100</f>
        <v>0.15394471474136492</v>
      </c>
      <c r="AC165" s="120">
        <f>AC164/W165*100/100</f>
        <v>0.16000673514279398</v>
      </c>
      <c r="AD165" s="120">
        <f>AD164/W165*100/100</f>
        <v>0.14641693340916762</v>
      </c>
      <c r="AE165" s="120">
        <f>AE164/W165*100/100</f>
        <v>2.905690895207888E-2</v>
      </c>
      <c r="AF165" s="120">
        <f>AF164/W165*100/100</f>
        <v>5.246839642378353E-2</v>
      </c>
      <c r="AG165" s="120">
        <f>AG164/W165*100/100</f>
        <v>2.0416342309813332E-2</v>
      </c>
      <c r="AH165" s="120">
        <f>AH164/W165*100/100</f>
        <v>2.1150241534777344E-2</v>
      </c>
      <c r="AI165" s="120">
        <f>AI164/W165*100/100</f>
        <v>2.0095745863831681E-2</v>
      </c>
      <c r="AJ165" s="120">
        <f>AJ164/W165*100/100</f>
        <v>2.0096020218682131E-2</v>
      </c>
      <c r="AK165" s="120">
        <f>AK164/W165*100/100</f>
        <v>3.1838701377796257E-2</v>
      </c>
      <c r="AL165" s="109">
        <f>SUM(Z165:AK165)</f>
        <v>0.99999999962687713</v>
      </c>
    </row>
    <row r="166" spans="1:806 1061:1830 2085:2854 3109:3878 4133:4902 5157:5926 6181:6950 7205:7974 8229:8998 9253:10022 10277:11046 11301:12070 12325:13094 13349:14118 14373:15142 15397:16166" hidden="1" x14ac:dyDescent="0.3">
      <c r="V166" s="106" t="s">
        <v>260</v>
      </c>
      <c r="W166" s="110">
        <f>+W165-W164</f>
        <v>1.3600001111626625E-3</v>
      </c>
    </row>
    <row r="167" spans="1:806 1061:1830 2085:2854 3109:3878 4133:4902 5157:5926 6181:6950 7205:7974 8229:8998 9253:10022 10277:11046 11301:12070 12325:13094 13349:14118 14373:15142 15397:16166" x14ac:dyDescent="0.3">
      <c r="W167" s="53">
        <f>SUBTOTAL(9,W8:W139)</f>
        <v>6913.6</v>
      </c>
    </row>
    <row r="168" spans="1:806 1061:1830 2085:2854 3109:3878 4133:4902 5157:5926 6181:6950 7205:7974 8229:8998 9253:10022 10277:11046 11301:12070 12325:13094 13349:14118 14373:15142 15397:16166" x14ac:dyDescent="0.3">
      <c r="W168" s="53"/>
    </row>
    <row r="169" spans="1:806 1061:1830 2085:2854 3109:3878 4133:4902 5157:5926 6181:6950 7205:7974 8229:8998 9253:10022 10277:11046 11301:12070 12325:13094 13349:14118 14373:15142 15397:16166" x14ac:dyDescent="0.3">
      <c r="W169" s="53"/>
    </row>
    <row r="170" spans="1:806 1061:1830 2085:2854 3109:3878 4133:4902 5157:5926 6181:6950 7205:7974 8229:8998 9253:10022 10277:11046 11301:12070 12325:13094 13349:14118 14373:15142 15397:16166" x14ac:dyDescent="0.3">
      <c r="W170" s="53"/>
    </row>
    <row r="171" spans="1:806 1061:1830 2085:2854 3109:3878 4133:4902 5157:5926 6181:6950 7205:7974 8229:8998 9253:10022 10277:11046 11301:12070 12325:13094 13349:14118 14373:15142 15397:16166" s="121" customFormat="1" ht="15" customHeight="1" x14ac:dyDescent="0.3">
      <c r="E171" s="121" t="s">
        <v>280</v>
      </c>
      <c r="M171" s="122"/>
      <c r="N171" s="123"/>
      <c r="O171" s="124"/>
      <c r="P171" s="125"/>
      <c r="Q171" s="293" t="s">
        <v>281</v>
      </c>
      <c r="R171" s="293"/>
      <c r="S171" s="126"/>
      <c r="T171" s="127"/>
      <c r="U171" s="126"/>
      <c r="V171" s="126"/>
      <c r="W171" s="128"/>
      <c r="X171" s="129"/>
      <c r="Y171" s="129"/>
      <c r="AB171" s="293" t="s">
        <v>282</v>
      </c>
      <c r="AC171" s="293"/>
    </row>
    <row r="172" spans="1:806 1061:1830 2085:2854 3109:3878 4133:4902 5157:5926 6181:6950 7205:7974 8229:8998 9253:10022 10277:11046 11301:12070 12325:13094 13349:14118 14373:15142 15397:16166" s="121" customFormat="1" ht="15" customHeight="1" x14ac:dyDescent="0.3">
      <c r="M172" s="122"/>
      <c r="N172" s="123"/>
      <c r="O172" s="124"/>
      <c r="P172" s="125"/>
      <c r="Q172" s="124"/>
      <c r="R172" s="124"/>
      <c r="S172" s="126"/>
      <c r="T172" s="127"/>
      <c r="U172" s="126"/>
      <c r="V172" s="126"/>
      <c r="W172" s="128"/>
      <c r="X172" s="129"/>
      <c r="Y172" s="129"/>
      <c r="AB172" s="124"/>
      <c r="AC172" s="124"/>
    </row>
    <row r="173" spans="1:806 1061:1830 2085:2854 3109:3878 4133:4902 5157:5926 6181:6950 7205:7974 8229:8998 9253:10022 10277:11046 11301:12070 12325:13094 13349:14118 14373:15142 15397:16166" s="121" customFormat="1" ht="15" customHeight="1" x14ac:dyDescent="0.3">
      <c r="M173" s="122" t="s">
        <v>480</v>
      </c>
      <c r="N173" s="123"/>
      <c r="O173" s="124"/>
      <c r="P173" s="125"/>
      <c r="Q173" s="124"/>
      <c r="R173" s="124"/>
      <c r="S173" s="126"/>
      <c r="T173" s="127"/>
      <c r="U173" s="126"/>
      <c r="V173" s="126"/>
      <c r="W173" s="128"/>
      <c r="X173" s="129"/>
      <c r="Y173" s="129"/>
      <c r="AB173" s="124"/>
      <c r="AC173" s="124"/>
    </row>
    <row r="174" spans="1:806 1061:1830 2085:2854 3109:3878 4133:4902 5157:5926 6181:6950 7205:7974 8229:8998 9253:10022 10277:11046 11301:12070 12325:13094 13349:14118 14373:15142 15397:16166" s="121" customFormat="1" ht="15" customHeight="1" x14ac:dyDescent="0.3">
      <c r="M174" s="122"/>
      <c r="N174" s="123"/>
      <c r="O174" s="124"/>
      <c r="P174" s="125"/>
      <c r="Q174" s="124"/>
      <c r="R174" s="124"/>
      <c r="S174" s="126"/>
      <c r="T174" s="127"/>
      <c r="U174" s="126"/>
      <c r="V174" s="126"/>
      <c r="W174" s="128"/>
      <c r="X174" s="129"/>
      <c r="Y174" s="129"/>
      <c r="AB174" s="124"/>
      <c r="AC174" s="124"/>
    </row>
    <row r="175" spans="1:806 1061:1830 2085:2854 3109:3878 4133:4902 5157:5926 6181:6950 7205:7974 8229:8998 9253:10022 10277:11046 11301:12070 12325:13094 13349:14118 14373:15142 15397:16166" s="121" customFormat="1" ht="15" customHeight="1" x14ac:dyDescent="0.3">
      <c r="M175" s="122"/>
      <c r="N175" s="123"/>
      <c r="O175" s="124"/>
      <c r="P175" s="125"/>
      <c r="Q175" s="124"/>
      <c r="R175" s="124"/>
      <c r="S175" s="126"/>
      <c r="T175" s="127"/>
      <c r="U175" s="126"/>
      <c r="V175" s="126"/>
      <c r="W175" s="128"/>
      <c r="X175" s="129"/>
      <c r="Y175" s="129"/>
      <c r="AB175" s="124"/>
      <c r="AC175" s="124"/>
    </row>
    <row r="176" spans="1:806 1061:1830 2085:2854 3109:3878 4133:4902 5157:5926 6181:6950 7205:7974 8229:8998 9253:10022 10277:11046 11301:12070 12325:13094 13349:14118 14373:15142 15397:16166" s="121" customFormat="1" ht="15" customHeight="1" x14ac:dyDescent="0.3">
      <c r="M176" s="122"/>
      <c r="N176" s="123"/>
      <c r="O176" s="124"/>
      <c r="P176" s="125"/>
      <c r="Q176" s="124"/>
      <c r="R176" s="124"/>
      <c r="S176" s="126"/>
      <c r="T176" s="127"/>
      <c r="U176" s="126"/>
      <c r="V176" s="126"/>
      <c r="W176" s="128"/>
      <c r="X176" s="129"/>
      <c r="Y176" s="129"/>
      <c r="AB176" s="124"/>
      <c r="AC176" s="124"/>
    </row>
    <row r="177" spans="4:29" s="121" customFormat="1" ht="15" customHeight="1" x14ac:dyDescent="0.3">
      <c r="M177" s="122"/>
      <c r="N177" s="123"/>
      <c r="O177" s="124"/>
      <c r="P177" s="125"/>
      <c r="Q177" s="124"/>
      <c r="R177" s="124"/>
      <c r="S177" s="126"/>
      <c r="T177" s="127"/>
      <c r="U177" s="126"/>
      <c r="V177" s="126"/>
      <c r="W177" s="128"/>
      <c r="X177" s="129"/>
      <c r="Y177" s="129"/>
      <c r="AB177" s="124"/>
      <c r="AC177" s="124"/>
    </row>
    <row r="178" spans="4:29" s="121" customFormat="1" ht="15" customHeight="1" x14ac:dyDescent="0.3">
      <c r="M178" s="122"/>
      <c r="N178" s="123"/>
      <c r="O178" s="124"/>
      <c r="P178" s="125"/>
      <c r="Q178" s="124"/>
      <c r="R178" s="124"/>
      <c r="S178" s="126"/>
      <c r="T178" s="127"/>
      <c r="U178" s="126"/>
      <c r="V178" s="126"/>
      <c r="W178" s="128"/>
      <c r="X178" s="129"/>
      <c r="Y178" s="129"/>
      <c r="AB178" s="124"/>
      <c r="AC178" s="124"/>
    </row>
    <row r="179" spans="4:29" s="121" customFormat="1" ht="15" customHeight="1" x14ac:dyDescent="0.3">
      <c r="M179" s="122"/>
      <c r="N179" s="123"/>
      <c r="O179" s="124"/>
      <c r="P179" s="125"/>
      <c r="Q179" s="124"/>
      <c r="R179" s="124"/>
      <c r="S179" s="126"/>
      <c r="T179" s="127"/>
      <c r="U179" s="126"/>
      <c r="V179" s="126"/>
      <c r="W179" s="128"/>
      <c r="X179" s="129"/>
      <c r="Y179" s="129"/>
      <c r="AB179" s="124"/>
      <c r="AC179" s="124"/>
    </row>
    <row r="180" spans="4:29" x14ac:dyDescent="0.3">
      <c r="R180" s="111"/>
    </row>
    <row r="186" spans="4:29" ht="15" customHeight="1" x14ac:dyDescent="0.3">
      <c r="D186" s="291" t="s">
        <v>288</v>
      </c>
      <c r="E186" s="291"/>
      <c r="F186" s="291"/>
      <c r="G186" s="291"/>
      <c r="Q186" s="291" t="s">
        <v>287</v>
      </c>
      <c r="R186" s="291"/>
      <c r="AB186" s="291" t="s">
        <v>286</v>
      </c>
      <c r="AC186" s="291"/>
    </row>
    <row r="187" spans="4:29" ht="17.25" customHeight="1" x14ac:dyDescent="0.3">
      <c r="D187" s="121" t="s">
        <v>277</v>
      </c>
      <c r="E187" s="121"/>
      <c r="F187" s="121"/>
      <c r="Q187" s="292" t="s">
        <v>278</v>
      </c>
      <c r="R187" s="292"/>
      <c r="AB187" s="293" t="s">
        <v>279</v>
      </c>
      <c r="AC187" s="293"/>
    </row>
  </sheetData>
  <autoFilter ref="A10:AZ166" xr:uid="{F6B91AA9-55D3-4B18-8DDF-4F8E09A8111F}">
    <filterColumn colId="16">
      <filters>
        <filter val="530104"/>
      </filters>
    </filterColumn>
  </autoFilter>
  <dataConsolidate/>
  <mergeCells count="35">
    <mergeCell ref="Q187:R187"/>
    <mergeCell ref="AB186:AC186"/>
    <mergeCell ref="AB187:AC187"/>
    <mergeCell ref="AB171:AC171"/>
    <mergeCell ref="Q171:R171"/>
    <mergeCell ref="B9:D9"/>
    <mergeCell ref="E9:G9"/>
    <mergeCell ref="D186:G186"/>
    <mergeCell ref="Q186:R186"/>
    <mergeCell ref="B6:H6"/>
    <mergeCell ref="J6:N6"/>
    <mergeCell ref="P6:R6"/>
    <mergeCell ref="S6:Y6"/>
    <mergeCell ref="Z6:AD6"/>
    <mergeCell ref="B7:H7"/>
    <mergeCell ref="J7:N7"/>
    <mergeCell ref="P7:R7"/>
    <mergeCell ref="S7:Y7"/>
    <mergeCell ref="Z7:AD7"/>
    <mergeCell ref="B4:H4"/>
    <mergeCell ref="J4:N4"/>
    <mergeCell ref="P4:R4"/>
    <mergeCell ref="S4:Y4"/>
    <mergeCell ref="Z4:AD4"/>
    <mergeCell ref="B5:H5"/>
    <mergeCell ref="J5:N5"/>
    <mergeCell ref="P5:R5"/>
    <mergeCell ref="S5:Y5"/>
    <mergeCell ref="Z5:AD5"/>
    <mergeCell ref="A1:AK1"/>
    <mergeCell ref="A3:H3"/>
    <mergeCell ref="J3:N3"/>
    <mergeCell ref="P3:R3"/>
    <mergeCell ref="S3:Y3"/>
    <mergeCell ref="Z3:AD3"/>
  </mergeCells>
  <dataValidations count="2">
    <dataValidation type="list" allowBlank="1" showInputMessage="1" showErrorMessage="1" sqref="JC11:JC29 WWE983107:WWE983115 WMI983107:WMI983115 WCM983107:WCM983115 VSQ983107:VSQ983115 VIU983107:VIU983115 UYY983107:UYY983115 UPC983107:UPC983115 UFG983107:UFG983115 TVK983107:TVK983115 TLO983107:TLO983115 TBS983107:TBS983115 SRW983107:SRW983115 SIA983107:SIA983115 RYE983107:RYE983115 ROI983107:ROI983115 REM983107:REM983115 QUQ983107:QUQ983115 QKU983107:QKU983115 QAY983107:QAY983115 PRC983107:PRC983115 PHG983107:PHG983115 OXK983107:OXK983115 ONO983107:ONO983115 ODS983107:ODS983115 NTW983107:NTW983115 NKA983107:NKA983115 NAE983107:NAE983115 MQI983107:MQI983115 MGM983107:MGM983115 LWQ983107:LWQ983115 LMU983107:LMU983115 LCY983107:LCY983115 KTC983107:KTC983115 KJG983107:KJG983115 JZK983107:JZK983115 JPO983107:JPO983115 JFS983107:JFS983115 IVW983107:IVW983115 IMA983107:IMA983115 ICE983107:ICE983115 HSI983107:HSI983115 HIM983107:HIM983115 GYQ983107:GYQ983115 GOU983107:GOU983115 GEY983107:GEY983115 FVC983107:FVC983115 FLG983107:FLG983115 FBK983107:FBK983115 ERO983107:ERO983115 EHS983107:EHS983115 DXW983107:DXW983115 DOA983107:DOA983115 DEE983107:DEE983115 CUI983107:CUI983115 CKM983107:CKM983115 CAQ983107:CAQ983115 BQU983107:BQU983115 BGY983107:BGY983115 AXC983107:AXC983115 ANG983107:ANG983115 ADK983107:ADK983115 TO983107:TO983115 JS983107:JS983115 X983107:X983115 WWE917571:WWE917579 WMI917571:WMI917579 WCM917571:WCM917579 VSQ917571:VSQ917579 VIU917571:VIU917579 UYY917571:UYY917579 UPC917571:UPC917579 UFG917571:UFG917579 TVK917571:TVK917579 TLO917571:TLO917579 TBS917571:TBS917579 SRW917571:SRW917579 SIA917571:SIA917579 RYE917571:RYE917579 ROI917571:ROI917579 REM917571:REM917579 QUQ917571:QUQ917579 QKU917571:QKU917579 QAY917571:QAY917579 PRC917571:PRC917579 PHG917571:PHG917579 OXK917571:OXK917579 ONO917571:ONO917579 ODS917571:ODS917579 NTW917571:NTW917579 NKA917571:NKA917579 NAE917571:NAE917579 MQI917571:MQI917579 MGM917571:MGM917579 LWQ917571:LWQ917579 LMU917571:LMU917579 LCY917571:LCY917579 KTC917571:KTC917579 KJG917571:KJG917579 JZK917571:JZK917579 JPO917571:JPO917579 JFS917571:JFS917579 IVW917571:IVW917579 IMA917571:IMA917579 ICE917571:ICE917579 HSI917571:HSI917579 HIM917571:HIM917579 GYQ917571:GYQ917579 GOU917571:GOU917579 GEY917571:GEY917579 FVC917571:FVC917579 FLG917571:FLG917579 FBK917571:FBK917579 ERO917571:ERO917579 EHS917571:EHS917579 DXW917571:DXW917579 DOA917571:DOA917579 DEE917571:DEE917579 CUI917571:CUI917579 CKM917571:CKM917579 CAQ917571:CAQ917579 BQU917571:BQU917579 BGY917571:BGY917579 AXC917571:AXC917579 ANG917571:ANG917579 ADK917571:ADK917579 TO917571:TO917579 JS917571:JS917579 X917571:X917579 WWE852035:WWE852043 WMI852035:WMI852043 WCM852035:WCM852043 VSQ852035:VSQ852043 VIU852035:VIU852043 UYY852035:UYY852043 UPC852035:UPC852043 UFG852035:UFG852043 TVK852035:TVK852043 TLO852035:TLO852043 TBS852035:TBS852043 SRW852035:SRW852043 SIA852035:SIA852043 RYE852035:RYE852043 ROI852035:ROI852043 REM852035:REM852043 QUQ852035:QUQ852043 QKU852035:QKU852043 QAY852035:QAY852043 PRC852035:PRC852043 PHG852035:PHG852043 OXK852035:OXK852043 ONO852035:ONO852043 ODS852035:ODS852043 NTW852035:NTW852043 NKA852035:NKA852043 NAE852035:NAE852043 MQI852035:MQI852043 MGM852035:MGM852043 LWQ852035:LWQ852043 LMU852035:LMU852043 LCY852035:LCY852043 KTC852035:KTC852043 KJG852035:KJG852043 JZK852035:JZK852043 JPO852035:JPO852043 JFS852035:JFS852043 IVW852035:IVW852043 IMA852035:IMA852043 ICE852035:ICE852043 HSI852035:HSI852043 HIM852035:HIM852043 GYQ852035:GYQ852043 GOU852035:GOU852043 GEY852035:GEY852043 FVC852035:FVC852043 FLG852035:FLG852043 FBK852035:FBK852043 ERO852035:ERO852043 EHS852035:EHS852043 DXW852035:DXW852043 DOA852035:DOA852043 DEE852035:DEE852043 CUI852035:CUI852043 CKM852035:CKM852043 CAQ852035:CAQ852043 BQU852035:BQU852043 BGY852035:BGY852043 AXC852035:AXC852043 ANG852035:ANG852043 ADK852035:ADK852043 TO852035:TO852043 JS852035:JS852043 X852035:X852043 WWE786499:WWE786507 WMI786499:WMI786507 WCM786499:WCM786507 VSQ786499:VSQ786507 VIU786499:VIU786507 UYY786499:UYY786507 UPC786499:UPC786507 UFG786499:UFG786507 TVK786499:TVK786507 TLO786499:TLO786507 TBS786499:TBS786507 SRW786499:SRW786507 SIA786499:SIA786507 RYE786499:RYE786507 ROI786499:ROI786507 REM786499:REM786507 QUQ786499:QUQ786507 QKU786499:QKU786507 QAY786499:QAY786507 PRC786499:PRC786507 PHG786499:PHG786507 OXK786499:OXK786507 ONO786499:ONO786507 ODS786499:ODS786507 NTW786499:NTW786507 NKA786499:NKA786507 NAE786499:NAE786507 MQI786499:MQI786507 MGM786499:MGM786507 LWQ786499:LWQ786507 LMU786499:LMU786507 LCY786499:LCY786507 KTC786499:KTC786507 KJG786499:KJG786507 JZK786499:JZK786507 JPO786499:JPO786507 JFS786499:JFS786507 IVW786499:IVW786507 IMA786499:IMA786507 ICE786499:ICE786507 HSI786499:HSI786507 HIM786499:HIM786507 GYQ786499:GYQ786507 GOU786499:GOU786507 GEY786499:GEY786507 FVC786499:FVC786507 FLG786499:FLG786507 FBK786499:FBK786507 ERO786499:ERO786507 EHS786499:EHS786507 DXW786499:DXW786507 DOA786499:DOA786507 DEE786499:DEE786507 CUI786499:CUI786507 CKM786499:CKM786507 CAQ786499:CAQ786507 BQU786499:BQU786507 BGY786499:BGY786507 AXC786499:AXC786507 ANG786499:ANG786507 ADK786499:ADK786507 TO786499:TO786507 JS786499:JS786507 X786499:X786507 WWE720963:WWE720971 WMI720963:WMI720971 WCM720963:WCM720971 VSQ720963:VSQ720971 VIU720963:VIU720971 UYY720963:UYY720971 UPC720963:UPC720971 UFG720963:UFG720971 TVK720963:TVK720971 TLO720963:TLO720971 TBS720963:TBS720971 SRW720963:SRW720971 SIA720963:SIA720971 RYE720963:RYE720971 ROI720963:ROI720971 REM720963:REM720971 QUQ720963:QUQ720971 QKU720963:QKU720971 QAY720963:QAY720971 PRC720963:PRC720971 PHG720963:PHG720971 OXK720963:OXK720971 ONO720963:ONO720971 ODS720963:ODS720971 NTW720963:NTW720971 NKA720963:NKA720971 NAE720963:NAE720971 MQI720963:MQI720971 MGM720963:MGM720971 LWQ720963:LWQ720971 LMU720963:LMU720971 LCY720963:LCY720971 KTC720963:KTC720971 KJG720963:KJG720971 JZK720963:JZK720971 JPO720963:JPO720971 JFS720963:JFS720971 IVW720963:IVW720971 IMA720963:IMA720971 ICE720963:ICE720971 HSI720963:HSI720971 HIM720963:HIM720971 GYQ720963:GYQ720971 GOU720963:GOU720971 GEY720963:GEY720971 FVC720963:FVC720971 FLG720963:FLG720971 FBK720963:FBK720971 ERO720963:ERO720971 EHS720963:EHS720971 DXW720963:DXW720971 DOA720963:DOA720971 DEE720963:DEE720971 CUI720963:CUI720971 CKM720963:CKM720971 CAQ720963:CAQ720971 BQU720963:BQU720971 BGY720963:BGY720971 AXC720963:AXC720971 ANG720963:ANG720971 ADK720963:ADK720971 TO720963:TO720971 JS720963:JS720971 X720963:X720971 WWE655427:WWE655435 WMI655427:WMI655435 WCM655427:WCM655435 VSQ655427:VSQ655435 VIU655427:VIU655435 UYY655427:UYY655435 UPC655427:UPC655435 UFG655427:UFG655435 TVK655427:TVK655435 TLO655427:TLO655435 TBS655427:TBS655435 SRW655427:SRW655435 SIA655427:SIA655435 RYE655427:RYE655435 ROI655427:ROI655435 REM655427:REM655435 QUQ655427:QUQ655435 QKU655427:QKU655435 QAY655427:QAY655435 PRC655427:PRC655435 PHG655427:PHG655435 OXK655427:OXK655435 ONO655427:ONO655435 ODS655427:ODS655435 NTW655427:NTW655435 NKA655427:NKA655435 NAE655427:NAE655435 MQI655427:MQI655435 MGM655427:MGM655435 LWQ655427:LWQ655435 LMU655427:LMU655435 LCY655427:LCY655435 KTC655427:KTC655435 KJG655427:KJG655435 JZK655427:JZK655435 JPO655427:JPO655435 JFS655427:JFS655435 IVW655427:IVW655435 IMA655427:IMA655435 ICE655427:ICE655435 HSI655427:HSI655435 HIM655427:HIM655435 GYQ655427:GYQ655435 GOU655427:GOU655435 GEY655427:GEY655435 FVC655427:FVC655435 FLG655427:FLG655435 FBK655427:FBK655435 ERO655427:ERO655435 EHS655427:EHS655435 DXW655427:DXW655435 DOA655427:DOA655435 DEE655427:DEE655435 CUI655427:CUI655435 CKM655427:CKM655435 CAQ655427:CAQ655435 BQU655427:BQU655435 BGY655427:BGY655435 AXC655427:AXC655435 ANG655427:ANG655435 ADK655427:ADK655435 TO655427:TO655435 JS655427:JS655435 X655427:X655435 WWE589891:WWE589899 WMI589891:WMI589899 WCM589891:WCM589899 VSQ589891:VSQ589899 VIU589891:VIU589899 UYY589891:UYY589899 UPC589891:UPC589899 UFG589891:UFG589899 TVK589891:TVK589899 TLO589891:TLO589899 TBS589891:TBS589899 SRW589891:SRW589899 SIA589891:SIA589899 RYE589891:RYE589899 ROI589891:ROI589899 REM589891:REM589899 QUQ589891:QUQ589899 QKU589891:QKU589899 QAY589891:QAY589899 PRC589891:PRC589899 PHG589891:PHG589899 OXK589891:OXK589899 ONO589891:ONO589899 ODS589891:ODS589899 NTW589891:NTW589899 NKA589891:NKA589899 NAE589891:NAE589899 MQI589891:MQI589899 MGM589891:MGM589899 LWQ589891:LWQ589899 LMU589891:LMU589899 LCY589891:LCY589899 KTC589891:KTC589899 KJG589891:KJG589899 JZK589891:JZK589899 JPO589891:JPO589899 JFS589891:JFS589899 IVW589891:IVW589899 IMA589891:IMA589899 ICE589891:ICE589899 HSI589891:HSI589899 HIM589891:HIM589899 GYQ589891:GYQ589899 GOU589891:GOU589899 GEY589891:GEY589899 FVC589891:FVC589899 FLG589891:FLG589899 FBK589891:FBK589899 ERO589891:ERO589899 EHS589891:EHS589899 DXW589891:DXW589899 DOA589891:DOA589899 DEE589891:DEE589899 CUI589891:CUI589899 CKM589891:CKM589899 CAQ589891:CAQ589899 BQU589891:BQU589899 BGY589891:BGY589899 AXC589891:AXC589899 ANG589891:ANG589899 ADK589891:ADK589899 TO589891:TO589899 JS589891:JS589899 X589891:X589899 WWE524355:WWE524363 WMI524355:WMI524363 WCM524355:WCM524363 VSQ524355:VSQ524363 VIU524355:VIU524363 UYY524355:UYY524363 UPC524355:UPC524363 UFG524355:UFG524363 TVK524355:TVK524363 TLO524355:TLO524363 TBS524355:TBS524363 SRW524355:SRW524363 SIA524355:SIA524363 RYE524355:RYE524363 ROI524355:ROI524363 REM524355:REM524363 QUQ524355:QUQ524363 QKU524355:QKU524363 QAY524355:QAY524363 PRC524355:PRC524363 PHG524355:PHG524363 OXK524355:OXK524363 ONO524355:ONO524363 ODS524355:ODS524363 NTW524355:NTW524363 NKA524355:NKA524363 NAE524355:NAE524363 MQI524355:MQI524363 MGM524355:MGM524363 LWQ524355:LWQ524363 LMU524355:LMU524363 LCY524355:LCY524363 KTC524355:KTC524363 KJG524355:KJG524363 JZK524355:JZK524363 JPO524355:JPO524363 JFS524355:JFS524363 IVW524355:IVW524363 IMA524355:IMA524363 ICE524355:ICE524363 HSI524355:HSI524363 HIM524355:HIM524363 GYQ524355:GYQ524363 GOU524355:GOU524363 GEY524355:GEY524363 FVC524355:FVC524363 FLG524355:FLG524363 FBK524355:FBK524363 ERO524355:ERO524363 EHS524355:EHS524363 DXW524355:DXW524363 DOA524355:DOA524363 DEE524355:DEE524363 CUI524355:CUI524363 CKM524355:CKM524363 CAQ524355:CAQ524363 BQU524355:BQU524363 BGY524355:BGY524363 AXC524355:AXC524363 ANG524355:ANG524363 ADK524355:ADK524363 TO524355:TO524363 JS524355:JS524363 X524355:X524363 WWE458819:WWE458827 WMI458819:WMI458827 WCM458819:WCM458827 VSQ458819:VSQ458827 VIU458819:VIU458827 UYY458819:UYY458827 UPC458819:UPC458827 UFG458819:UFG458827 TVK458819:TVK458827 TLO458819:TLO458827 TBS458819:TBS458827 SRW458819:SRW458827 SIA458819:SIA458827 RYE458819:RYE458827 ROI458819:ROI458827 REM458819:REM458827 QUQ458819:QUQ458827 QKU458819:QKU458827 QAY458819:QAY458827 PRC458819:PRC458827 PHG458819:PHG458827 OXK458819:OXK458827 ONO458819:ONO458827 ODS458819:ODS458827 NTW458819:NTW458827 NKA458819:NKA458827 NAE458819:NAE458827 MQI458819:MQI458827 MGM458819:MGM458827 LWQ458819:LWQ458827 LMU458819:LMU458827 LCY458819:LCY458827 KTC458819:KTC458827 KJG458819:KJG458827 JZK458819:JZK458827 JPO458819:JPO458827 JFS458819:JFS458827 IVW458819:IVW458827 IMA458819:IMA458827 ICE458819:ICE458827 HSI458819:HSI458827 HIM458819:HIM458827 GYQ458819:GYQ458827 GOU458819:GOU458827 GEY458819:GEY458827 FVC458819:FVC458827 FLG458819:FLG458827 FBK458819:FBK458827 ERO458819:ERO458827 EHS458819:EHS458827 DXW458819:DXW458827 DOA458819:DOA458827 DEE458819:DEE458827 CUI458819:CUI458827 CKM458819:CKM458827 CAQ458819:CAQ458827 BQU458819:BQU458827 BGY458819:BGY458827 AXC458819:AXC458827 ANG458819:ANG458827 ADK458819:ADK458827 TO458819:TO458827 JS458819:JS458827 X458819:X458827 WWE393283:WWE393291 WMI393283:WMI393291 WCM393283:WCM393291 VSQ393283:VSQ393291 VIU393283:VIU393291 UYY393283:UYY393291 UPC393283:UPC393291 UFG393283:UFG393291 TVK393283:TVK393291 TLO393283:TLO393291 TBS393283:TBS393291 SRW393283:SRW393291 SIA393283:SIA393291 RYE393283:RYE393291 ROI393283:ROI393291 REM393283:REM393291 QUQ393283:QUQ393291 QKU393283:QKU393291 QAY393283:QAY393291 PRC393283:PRC393291 PHG393283:PHG393291 OXK393283:OXK393291 ONO393283:ONO393291 ODS393283:ODS393291 NTW393283:NTW393291 NKA393283:NKA393291 NAE393283:NAE393291 MQI393283:MQI393291 MGM393283:MGM393291 LWQ393283:LWQ393291 LMU393283:LMU393291 LCY393283:LCY393291 KTC393283:KTC393291 KJG393283:KJG393291 JZK393283:JZK393291 JPO393283:JPO393291 JFS393283:JFS393291 IVW393283:IVW393291 IMA393283:IMA393291 ICE393283:ICE393291 HSI393283:HSI393291 HIM393283:HIM393291 GYQ393283:GYQ393291 GOU393283:GOU393291 GEY393283:GEY393291 FVC393283:FVC393291 FLG393283:FLG393291 FBK393283:FBK393291 ERO393283:ERO393291 EHS393283:EHS393291 DXW393283:DXW393291 DOA393283:DOA393291 DEE393283:DEE393291 CUI393283:CUI393291 CKM393283:CKM393291 CAQ393283:CAQ393291 BQU393283:BQU393291 BGY393283:BGY393291 AXC393283:AXC393291 ANG393283:ANG393291 ADK393283:ADK393291 TO393283:TO393291 JS393283:JS393291 X393283:X393291 WWE327747:WWE327755 WMI327747:WMI327755 WCM327747:WCM327755 VSQ327747:VSQ327755 VIU327747:VIU327755 UYY327747:UYY327755 UPC327747:UPC327755 UFG327747:UFG327755 TVK327747:TVK327755 TLO327747:TLO327755 TBS327747:TBS327755 SRW327747:SRW327755 SIA327747:SIA327755 RYE327747:RYE327755 ROI327747:ROI327755 REM327747:REM327755 QUQ327747:QUQ327755 QKU327747:QKU327755 QAY327747:QAY327755 PRC327747:PRC327755 PHG327747:PHG327755 OXK327747:OXK327755 ONO327747:ONO327755 ODS327747:ODS327755 NTW327747:NTW327755 NKA327747:NKA327755 NAE327747:NAE327755 MQI327747:MQI327755 MGM327747:MGM327755 LWQ327747:LWQ327755 LMU327747:LMU327755 LCY327747:LCY327755 KTC327747:KTC327755 KJG327747:KJG327755 JZK327747:JZK327755 JPO327747:JPO327755 JFS327747:JFS327755 IVW327747:IVW327755 IMA327747:IMA327755 ICE327747:ICE327755 HSI327747:HSI327755 HIM327747:HIM327755 GYQ327747:GYQ327755 GOU327747:GOU327755 GEY327747:GEY327755 FVC327747:FVC327755 FLG327747:FLG327755 FBK327747:FBK327755 ERO327747:ERO327755 EHS327747:EHS327755 DXW327747:DXW327755 DOA327747:DOA327755 DEE327747:DEE327755 CUI327747:CUI327755 CKM327747:CKM327755 CAQ327747:CAQ327755 BQU327747:BQU327755 BGY327747:BGY327755 AXC327747:AXC327755 ANG327747:ANG327755 ADK327747:ADK327755 TO327747:TO327755 JS327747:JS327755 X327747:X327755 WWE262211:WWE262219 WMI262211:WMI262219 WCM262211:WCM262219 VSQ262211:VSQ262219 VIU262211:VIU262219 UYY262211:UYY262219 UPC262211:UPC262219 UFG262211:UFG262219 TVK262211:TVK262219 TLO262211:TLO262219 TBS262211:TBS262219 SRW262211:SRW262219 SIA262211:SIA262219 RYE262211:RYE262219 ROI262211:ROI262219 REM262211:REM262219 QUQ262211:QUQ262219 QKU262211:QKU262219 QAY262211:QAY262219 PRC262211:PRC262219 PHG262211:PHG262219 OXK262211:OXK262219 ONO262211:ONO262219 ODS262211:ODS262219 NTW262211:NTW262219 NKA262211:NKA262219 NAE262211:NAE262219 MQI262211:MQI262219 MGM262211:MGM262219 LWQ262211:LWQ262219 LMU262211:LMU262219 LCY262211:LCY262219 KTC262211:KTC262219 KJG262211:KJG262219 JZK262211:JZK262219 JPO262211:JPO262219 JFS262211:JFS262219 IVW262211:IVW262219 IMA262211:IMA262219 ICE262211:ICE262219 HSI262211:HSI262219 HIM262211:HIM262219 GYQ262211:GYQ262219 GOU262211:GOU262219 GEY262211:GEY262219 FVC262211:FVC262219 FLG262211:FLG262219 FBK262211:FBK262219 ERO262211:ERO262219 EHS262211:EHS262219 DXW262211:DXW262219 DOA262211:DOA262219 DEE262211:DEE262219 CUI262211:CUI262219 CKM262211:CKM262219 CAQ262211:CAQ262219 BQU262211:BQU262219 BGY262211:BGY262219 AXC262211:AXC262219 ANG262211:ANG262219 ADK262211:ADK262219 TO262211:TO262219 JS262211:JS262219 X262211:X262219 WWE196675:WWE196683 WMI196675:WMI196683 WCM196675:WCM196683 VSQ196675:VSQ196683 VIU196675:VIU196683 UYY196675:UYY196683 UPC196675:UPC196683 UFG196675:UFG196683 TVK196675:TVK196683 TLO196675:TLO196683 TBS196675:TBS196683 SRW196675:SRW196683 SIA196675:SIA196683 RYE196675:RYE196683 ROI196675:ROI196683 REM196675:REM196683 QUQ196675:QUQ196683 QKU196675:QKU196683 QAY196675:QAY196683 PRC196675:PRC196683 PHG196675:PHG196683 OXK196675:OXK196683 ONO196675:ONO196683 ODS196675:ODS196683 NTW196675:NTW196683 NKA196675:NKA196683 NAE196675:NAE196683 MQI196675:MQI196683 MGM196675:MGM196683 LWQ196675:LWQ196683 LMU196675:LMU196683 LCY196675:LCY196683 KTC196675:KTC196683 KJG196675:KJG196683 JZK196675:JZK196683 JPO196675:JPO196683 JFS196675:JFS196683 IVW196675:IVW196683 IMA196675:IMA196683 ICE196675:ICE196683 HSI196675:HSI196683 HIM196675:HIM196683 GYQ196675:GYQ196683 GOU196675:GOU196683 GEY196675:GEY196683 FVC196675:FVC196683 FLG196675:FLG196683 FBK196675:FBK196683 ERO196675:ERO196683 EHS196675:EHS196683 DXW196675:DXW196683 DOA196675:DOA196683 DEE196675:DEE196683 CUI196675:CUI196683 CKM196675:CKM196683 CAQ196675:CAQ196683 BQU196675:BQU196683 BGY196675:BGY196683 AXC196675:AXC196683 ANG196675:ANG196683 ADK196675:ADK196683 TO196675:TO196683 JS196675:JS196683 X196675:X196683 WWE131139:WWE131147 WMI131139:WMI131147 WCM131139:WCM131147 VSQ131139:VSQ131147 VIU131139:VIU131147 UYY131139:UYY131147 UPC131139:UPC131147 UFG131139:UFG131147 TVK131139:TVK131147 TLO131139:TLO131147 TBS131139:TBS131147 SRW131139:SRW131147 SIA131139:SIA131147 RYE131139:RYE131147 ROI131139:ROI131147 REM131139:REM131147 QUQ131139:QUQ131147 QKU131139:QKU131147 QAY131139:QAY131147 PRC131139:PRC131147 PHG131139:PHG131147 OXK131139:OXK131147 ONO131139:ONO131147 ODS131139:ODS131147 NTW131139:NTW131147 NKA131139:NKA131147 NAE131139:NAE131147 MQI131139:MQI131147 MGM131139:MGM131147 LWQ131139:LWQ131147 LMU131139:LMU131147 LCY131139:LCY131147 KTC131139:KTC131147 KJG131139:KJG131147 JZK131139:JZK131147 JPO131139:JPO131147 JFS131139:JFS131147 IVW131139:IVW131147 IMA131139:IMA131147 ICE131139:ICE131147 HSI131139:HSI131147 HIM131139:HIM131147 GYQ131139:GYQ131147 GOU131139:GOU131147 GEY131139:GEY131147 FVC131139:FVC131147 FLG131139:FLG131147 FBK131139:FBK131147 ERO131139:ERO131147 EHS131139:EHS131147 DXW131139:DXW131147 DOA131139:DOA131147 DEE131139:DEE131147 CUI131139:CUI131147 CKM131139:CKM131147 CAQ131139:CAQ131147 BQU131139:BQU131147 BGY131139:BGY131147 AXC131139:AXC131147 ANG131139:ANG131147 ADK131139:ADK131147 TO131139:TO131147 JS131139:JS131147 X131139:X131147 WWE65603:WWE65611 WMI65603:WMI65611 WCM65603:WCM65611 VSQ65603:VSQ65611 VIU65603:VIU65611 UYY65603:UYY65611 UPC65603:UPC65611 UFG65603:UFG65611 TVK65603:TVK65611 TLO65603:TLO65611 TBS65603:TBS65611 SRW65603:SRW65611 SIA65603:SIA65611 RYE65603:RYE65611 ROI65603:ROI65611 REM65603:REM65611 QUQ65603:QUQ65611 QKU65603:QKU65611 QAY65603:QAY65611 PRC65603:PRC65611 PHG65603:PHG65611 OXK65603:OXK65611 ONO65603:ONO65611 ODS65603:ODS65611 NTW65603:NTW65611 NKA65603:NKA65611 NAE65603:NAE65611 MQI65603:MQI65611 MGM65603:MGM65611 LWQ65603:LWQ65611 LMU65603:LMU65611 LCY65603:LCY65611 KTC65603:KTC65611 KJG65603:KJG65611 JZK65603:JZK65611 JPO65603:JPO65611 JFS65603:JFS65611 IVW65603:IVW65611 IMA65603:IMA65611 ICE65603:ICE65611 HSI65603:HSI65611 HIM65603:HIM65611 GYQ65603:GYQ65611 GOU65603:GOU65611 GEY65603:GEY65611 FVC65603:FVC65611 FLG65603:FLG65611 FBK65603:FBK65611 ERO65603:ERO65611 EHS65603:EHS65611 DXW65603:DXW65611 DOA65603:DOA65611 DEE65603:DEE65611 CUI65603:CUI65611 CKM65603:CKM65611 CAQ65603:CAQ65611 BQU65603:BQU65611 BGY65603:BGY65611 AXC65603:AXC65611 ANG65603:ANG65611 ADK65603:ADK65611 TO65603:TO65611 JS65603:JS65611 X65603:X65611 WVO77:WVO85 WLS77:WLS85 WBW77:WBW85 VSA77:VSA85 VIE77:VIE85 UYI77:UYI85 UOM77:UOM85 UEQ77:UEQ85 TUU77:TUU85 TKY77:TKY85 TBC77:TBC85 SRG77:SRG85 SHK77:SHK85 RXO77:RXO85 RNS77:RNS85 RDW77:RDW85 QUA77:QUA85 QKE77:QKE85 QAI77:QAI85 PQM77:PQM85 PGQ77:PGQ85 OWU77:OWU85 OMY77:OMY85 ODC77:ODC85 NTG77:NTG85 NJK77:NJK85 MZO77:MZO85 MPS77:MPS85 MFW77:MFW85 LWA77:LWA85 LME77:LME85 LCI77:LCI85 KSM77:KSM85 KIQ77:KIQ85 JYU77:JYU85 JOY77:JOY85 JFC77:JFC85 IVG77:IVG85 ILK77:ILK85 IBO77:IBO85 HRS77:HRS85 HHW77:HHW85 GYA77:GYA85 GOE77:GOE85 GEI77:GEI85 FUM77:FUM85 FKQ77:FKQ85 FAU77:FAU85 EQY77:EQY85 EHC77:EHC85 DXG77:DXG85 DNK77:DNK85 DDO77:DDO85 CTS77:CTS85 CJW77:CJW85 CAA77:CAA85 BQE77:BQE85 BGI77:BGI85 AWM77:AWM85 AMQ77:AMQ85 ACU77:ACU85 SY77:SY85 X77:X85 WWE983126:WWE983149 WMI983126:WMI983149 WCM983126:WCM983149 VSQ983126:VSQ983149 VIU983126:VIU983149 UYY983126:UYY983149 UPC983126:UPC983149 UFG983126:UFG983149 TVK983126:TVK983149 TLO983126:TLO983149 TBS983126:TBS983149 SRW983126:SRW983149 SIA983126:SIA983149 RYE983126:RYE983149 ROI983126:ROI983149 REM983126:REM983149 QUQ983126:QUQ983149 QKU983126:QKU983149 QAY983126:QAY983149 PRC983126:PRC983149 PHG983126:PHG983149 OXK983126:OXK983149 ONO983126:ONO983149 ODS983126:ODS983149 NTW983126:NTW983149 NKA983126:NKA983149 NAE983126:NAE983149 MQI983126:MQI983149 MGM983126:MGM983149 LWQ983126:LWQ983149 LMU983126:LMU983149 LCY983126:LCY983149 KTC983126:KTC983149 KJG983126:KJG983149 JZK983126:JZK983149 JPO983126:JPO983149 JFS983126:JFS983149 IVW983126:IVW983149 IMA983126:IMA983149 ICE983126:ICE983149 HSI983126:HSI983149 HIM983126:HIM983149 GYQ983126:GYQ983149 GOU983126:GOU983149 GEY983126:GEY983149 FVC983126:FVC983149 FLG983126:FLG983149 FBK983126:FBK983149 ERO983126:ERO983149 EHS983126:EHS983149 DXW983126:DXW983149 DOA983126:DOA983149 DEE983126:DEE983149 CUI983126:CUI983149 CKM983126:CKM983149 CAQ983126:CAQ983149 BQU983126:BQU983149 BGY983126:BGY983149 AXC983126:AXC983149 ANG983126:ANG983149 ADK983126:ADK983149 TO983126:TO983149 JS983126:JS983149 X983126:X983149 WWE917590:WWE917613 WMI917590:WMI917613 WCM917590:WCM917613 VSQ917590:VSQ917613 VIU917590:VIU917613 UYY917590:UYY917613 UPC917590:UPC917613 UFG917590:UFG917613 TVK917590:TVK917613 TLO917590:TLO917613 TBS917590:TBS917613 SRW917590:SRW917613 SIA917590:SIA917613 RYE917590:RYE917613 ROI917590:ROI917613 REM917590:REM917613 QUQ917590:QUQ917613 QKU917590:QKU917613 QAY917590:QAY917613 PRC917590:PRC917613 PHG917590:PHG917613 OXK917590:OXK917613 ONO917590:ONO917613 ODS917590:ODS917613 NTW917590:NTW917613 NKA917590:NKA917613 NAE917590:NAE917613 MQI917590:MQI917613 MGM917590:MGM917613 LWQ917590:LWQ917613 LMU917590:LMU917613 LCY917590:LCY917613 KTC917590:KTC917613 KJG917590:KJG917613 JZK917590:JZK917613 JPO917590:JPO917613 JFS917590:JFS917613 IVW917590:IVW917613 IMA917590:IMA917613 ICE917590:ICE917613 HSI917590:HSI917613 HIM917590:HIM917613 GYQ917590:GYQ917613 GOU917590:GOU917613 GEY917590:GEY917613 FVC917590:FVC917613 FLG917590:FLG917613 FBK917590:FBK917613 ERO917590:ERO917613 EHS917590:EHS917613 DXW917590:DXW917613 DOA917590:DOA917613 DEE917590:DEE917613 CUI917590:CUI917613 CKM917590:CKM917613 CAQ917590:CAQ917613 BQU917590:BQU917613 BGY917590:BGY917613 AXC917590:AXC917613 ANG917590:ANG917613 ADK917590:ADK917613 TO917590:TO917613 JS917590:JS917613 X917590:X917613 WWE852054:WWE852077 WMI852054:WMI852077 WCM852054:WCM852077 VSQ852054:VSQ852077 VIU852054:VIU852077 UYY852054:UYY852077 UPC852054:UPC852077 UFG852054:UFG852077 TVK852054:TVK852077 TLO852054:TLO852077 TBS852054:TBS852077 SRW852054:SRW852077 SIA852054:SIA852077 RYE852054:RYE852077 ROI852054:ROI852077 REM852054:REM852077 QUQ852054:QUQ852077 QKU852054:QKU852077 QAY852054:QAY852077 PRC852054:PRC852077 PHG852054:PHG852077 OXK852054:OXK852077 ONO852054:ONO852077 ODS852054:ODS852077 NTW852054:NTW852077 NKA852054:NKA852077 NAE852054:NAE852077 MQI852054:MQI852077 MGM852054:MGM852077 LWQ852054:LWQ852077 LMU852054:LMU852077 LCY852054:LCY852077 KTC852054:KTC852077 KJG852054:KJG852077 JZK852054:JZK852077 JPO852054:JPO852077 JFS852054:JFS852077 IVW852054:IVW852077 IMA852054:IMA852077 ICE852054:ICE852077 HSI852054:HSI852077 HIM852054:HIM852077 GYQ852054:GYQ852077 GOU852054:GOU852077 GEY852054:GEY852077 FVC852054:FVC852077 FLG852054:FLG852077 FBK852054:FBK852077 ERO852054:ERO852077 EHS852054:EHS852077 DXW852054:DXW852077 DOA852054:DOA852077 DEE852054:DEE852077 CUI852054:CUI852077 CKM852054:CKM852077 CAQ852054:CAQ852077 BQU852054:BQU852077 BGY852054:BGY852077 AXC852054:AXC852077 ANG852054:ANG852077 ADK852054:ADK852077 TO852054:TO852077 JS852054:JS852077 X852054:X852077 WWE786518:WWE786541 WMI786518:WMI786541 WCM786518:WCM786541 VSQ786518:VSQ786541 VIU786518:VIU786541 UYY786518:UYY786541 UPC786518:UPC786541 UFG786518:UFG786541 TVK786518:TVK786541 TLO786518:TLO786541 TBS786518:TBS786541 SRW786518:SRW786541 SIA786518:SIA786541 RYE786518:RYE786541 ROI786518:ROI786541 REM786518:REM786541 QUQ786518:QUQ786541 QKU786518:QKU786541 QAY786518:QAY786541 PRC786518:PRC786541 PHG786518:PHG786541 OXK786518:OXK786541 ONO786518:ONO786541 ODS786518:ODS786541 NTW786518:NTW786541 NKA786518:NKA786541 NAE786518:NAE786541 MQI786518:MQI786541 MGM786518:MGM786541 LWQ786518:LWQ786541 LMU786518:LMU786541 LCY786518:LCY786541 KTC786518:KTC786541 KJG786518:KJG786541 JZK786518:JZK786541 JPO786518:JPO786541 JFS786518:JFS786541 IVW786518:IVW786541 IMA786518:IMA786541 ICE786518:ICE786541 HSI786518:HSI786541 HIM786518:HIM786541 GYQ786518:GYQ786541 GOU786518:GOU786541 GEY786518:GEY786541 FVC786518:FVC786541 FLG786518:FLG786541 FBK786518:FBK786541 ERO786518:ERO786541 EHS786518:EHS786541 DXW786518:DXW786541 DOA786518:DOA786541 DEE786518:DEE786541 CUI786518:CUI786541 CKM786518:CKM786541 CAQ786518:CAQ786541 BQU786518:BQU786541 BGY786518:BGY786541 AXC786518:AXC786541 ANG786518:ANG786541 ADK786518:ADK786541 TO786518:TO786541 JS786518:JS786541 X786518:X786541 WWE720982:WWE721005 WMI720982:WMI721005 WCM720982:WCM721005 VSQ720982:VSQ721005 VIU720982:VIU721005 UYY720982:UYY721005 UPC720982:UPC721005 UFG720982:UFG721005 TVK720982:TVK721005 TLO720982:TLO721005 TBS720982:TBS721005 SRW720982:SRW721005 SIA720982:SIA721005 RYE720982:RYE721005 ROI720982:ROI721005 REM720982:REM721005 QUQ720982:QUQ721005 QKU720982:QKU721005 QAY720982:QAY721005 PRC720982:PRC721005 PHG720982:PHG721005 OXK720982:OXK721005 ONO720982:ONO721005 ODS720982:ODS721005 NTW720982:NTW721005 NKA720982:NKA721005 NAE720982:NAE721005 MQI720982:MQI721005 MGM720982:MGM721005 LWQ720982:LWQ721005 LMU720982:LMU721005 LCY720982:LCY721005 KTC720982:KTC721005 KJG720982:KJG721005 JZK720982:JZK721005 JPO720982:JPO721005 JFS720982:JFS721005 IVW720982:IVW721005 IMA720982:IMA721005 ICE720982:ICE721005 HSI720982:HSI721005 HIM720982:HIM721005 GYQ720982:GYQ721005 GOU720982:GOU721005 GEY720982:GEY721005 FVC720982:FVC721005 FLG720982:FLG721005 FBK720982:FBK721005 ERO720982:ERO721005 EHS720982:EHS721005 DXW720982:DXW721005 DOA720982:DOA721005 DEE720982:DEE721005 CUI720982:CUI721005 CKM720982:CKM721005 CAQ720982:CAQ721005 BQU720982:BQU721005 BGY720982:BGY721005 AXC720982:AXC721005 ANG720982:ANG721005 ADK720982:ADK721005 TO720982:TO721005 JS720982:JS721005 X720982:X721005 WWE655446:WWE655469 WMI655446:WMI655469 WCM655446:WCM655469 VSQ655446:VSQ655469 VIU655446:VIU655469 UYY655446:UYY655469 UPC655446:UPC655469 UFG655446:UFG655469 TVK655446:TVK655469 TLO655446:TLO655469 TBS655446:TBS655469 SRW655446:SRW655469 SIA655446:SIA655469 RYE655446:RYE655469 ROI655446:ROI655469 REM655446:REM655469 QUQ655446:QUQ655469 QKU655446:QKU655469 QAY655446:QAY655469 PRC655446:PRC655469 PHG655446:PHG655469 OXK655446:OXK655469 ONO655446:ONO655469 ODS655446:ODS655469 NTW655446:NTW655469 NKA655446:NKA655469 NAE655446:NAE655469 MQI655446:MQI655469 MGM655446:MGM655469 LWQ655446:LWQ655469 LMU655446:LMU655469 LCY655446:LCY655469 KTC655446:KTC655469 KJG655446:KJG655469 JZK655446:JZK655469 JPO655446:JPO655469 JFS655446:JFS655469 IVW655446:IVW655469 IMA655446:IMA655469 ICE655446:ICE655469 HSI655446:HSI655469 HIM655446:HIM655469 GYQ655446:GYQ655469 GOU655446:GOU655469 GEY655446:GEY655469 FVC655446:FVC655469 FLG655446:FLG655469 FBK655446:FBK655469 ERO655446:ERO655469 EHS655446:EHS655469 DXW655446:DXW655469 DOA655446:DOA655469 DEE655446:DEE655469 CUI655446:CUI655469 CKM655446:CKM655469 CAQ655446:CAQ655469 BQU655446:BQU655469 BGY655446:BGY655469 AXC655446:AXC655469 ANG655446:ANG655469 ADK655446:ADK655469 TO655446:TO655469 JS655446:JS655469 X655446:X655469 WWE589910:WWE589933 WMI589910:WMI589933 WCM589910:WCM589933 VSQ589910:VSQ589933 VIU589910:VIU589933 UYY589910:UYY589933 UPC589910:UPC589933 UFG589910:UFG589933 TVK589910:TVK589933 TLO589910:TLO589933 TBS589910:TBS589933 SRW589910:SRW589933 SIA589910:SIA589933 RYE589910:RYE589933 ROI589910:ROI589933 REM589910:REM589933 QUQ589910:QUQ589933 QKU589910:QKU589933 QAY589910:QAY589933 PRC589910:PRC589933 PHG589910:PHG589933 OXK589910:OXK589933 ONO589910:ONO589933 ODS589910:ODS589933 NTW589910:NTW589933 NKA589910:NKA589933 NAE589910:NAE589933 MQI589910:MQI589933 MGM589910:MGM589933 LWQ589910:LWQ589933 LMU589910:LMU589933 LCY589910:LCY589933 KTC589910:KTC589933 KJG589910:KJG589933 JZK589910:JZK589933 JPO589910:JPO589933 JFS589910:JFS589933 IVW589910:IVW589933 IMA589910:IMA589933 ICE589910:ICE589933 HSI589910:HSI589933 HIM589910:HIM589933 GYQ589910:GYQ589933 GOU589910:GOU589933 GEY589910:GEY589933 FVC589910:FVC589933 FLG589910:FLG589933 FBK589910:FBK589933 ERO589910:ERO589933 EHS589910:EHS589933 DXW589910:DXW589933 DOA589910:DOA589933 DEE589910:DEE589933 CUI589910:CUI589933 CKM589910:CKM589933 CAQ589910:CAQ589933 BQU589910:BQU589933 BGY589910:BGY589933 AXC589910:AXC589933 ANG589910:ANG589933 ADK589910:ADK589933 TO589910:TO589933 JS589910:JS589933 X589910:X589933 WWE524374:WWE524397 WMI524374:WMI524397 WCM524374:WCM524397 VSQ524374:VSQ524397 VIU524374:VIU524397 UYY524374:UYY524397 UPC524374:UPC524397 UFG524374:UFG524397 TVK524374:TVK524397 TLO524374:TLO524397 TBS524374:TBS524397 SRW524374:SRW524397 SIA524374:SIA524397 RYE524374:RYE524397 ROI524374:ROI524397 REM524374:REM524397 QUQ524374:QUQ524397 QKU524374:QKU524397 QAY524374:QAY524397 PRC524374:PRC524397 PHG524374:PHG524397 OXK524374:OXK524397 ONO524374:ONO524397 ODS524374:ODS524397 NTW524374:NTW524397 NKA524374:NKA524397 NAE524374:NAE524397 MQI524374:MQI524397 MGM524374:MGM524397 LWQ524374:LWQ524397 LMU524374:LMU524397 LCY524374:LCY524397 KTC524374:KTC524397 KJG524374:KJG524397 JZK524374:JZK524397 JPO524374:JPO524397 JFS524374:JFS524397 IVW524374:IVW524397 IMA524374:IMA524397 ICE524374:ICE524397 HSI524374:HSI524397 HIM524374:HIM524397 GYQ524374:GYQ524397 GOU524374:GOU524397 GEY524374:GEY524397 FVC524374:FVC524397 FLG524374:FLG524397 FBK524374:FBK524397 ERO524374:ERO524397 EHS524374:EHS524397 DXW524374:DXW524397 DOA524374:DOA524397 DEE524374:DEE524397 CUI524374:CUI524397 CKM524374:CKM524397 CAQ524374:CAQ524397 BQU524374:BQU524397 BGY524374:BGY524397 AXC524374:AXC524397 ANG524374:ANG524397 ADK524374:ADK524397 TO524374:TO524397 JS524374:JS524397 X524374:X524397 WWE458838:WWE458861 WMI458838:WMI458861 WCM458838:WCM458861 VSQ458838:VSQ458861 VIU458838:VIU458861 UYY458838:UYY458861 UPC458838:UPC458861 UFG458838:UFG458861 TVK458838:TVK458861 TLO458838:TLO458861 TBS458838:TBS458861 SRW458838:SRW458861 SIA458838:SIA458861 RYE458838:RYE458861 ROI458838:ROI458861 REM458838:REM458861 QUQ458838:QUQ458861 QKU458838:QKU458861 QAY458838:QAY458861 PRC458838:PRC458861 PHG458838:PHG458861 OXK458838:OXK458861 ONO458838:ONO458861 ODS458838:ODS458861 NTW458838:NTW458861 NKA458838:NKA458861 NAE458838:NAE458861 MQI458838:MQI458861 MGM458838:MGM458861 LWQ458838:LWQ458861 LMU458838:LMU458861 LCY458838:LCY458861 KTC458838:KTC458861 KJG458838:KJG458861 JZK458838:JZK458861 JPO458838:JPO458861 JFS458838:JFS458861 IVW458838:IVW458861 IMA458838:IMA458861 ICE458838:ICE458861 HSI458838:HSI458861 HIM458838:HIM458861 GYQ458838:GYQ458861 GOU458838:GOU458861 GEY458838:GEY458861 FVC458838:FVC458861 FLG458838:FLG458861 FBK458838:FBK458861 ERO458838:ERO458861 EHS458838:EHS458861 DXW458838:DXW458861 DOA458838:DOA458861 DEE458838:DEE458861 CUI458838:CUI458861 CKM458838:CKM458861 CAQ458838:CAQ458861 BQU458838:BQU458861 BGY458838:BGY458861 AXC458838:AXC458861 ANG458838:ANG458861 ADK458838:ADK458861 TO458838:TO458861 JS458838:JS458861 X458838:X458861 WWE393302:WWE393325 WMI393302:WMI393325 WCM393302:WCM393325 VSQ393302:VSQ393325 VIU393302:VIU393325 UYY393302:UYY393325 UPC393302:UPC393325 UFG393302:UFG393325 TVK393302:TVK393325 TLO393302:TLO393325 TBS393302:TBS393325 SRW393302:SRW393325 SIA393302:SIA393325 RYE393302:RYE393325 ROI393302:ROI393325 REM393302:REM393325 QUQ393302:QUQ393325 QKU393302:QKU393325 QAY393302:QAY393325 PRC393302:PRC393325 PHG393302:PHG393325 OXK393302:OXK393325 ONO393302:ONO393325 ODS393302:ODS393325 NTW393302:NTW393325 NKA393302:NKA393325 NAE393302:NAE393325 MQI393302:MQI393325 MGM393302:MGM393325 LWQ393302:LWQ393325 LMU393302:LMU393325 LCY393302:LCY393325 KTC393302:KTC393325 KJG393302:KJG393325 JZK393302:JZK393325 JPO393302:JPO393325 JFS393302:JFS393325 IVW393302:IVW393325 IMA393302:IMA393325 ICE393302:ICE393325 HSI393302:HSI393325 HIM393302:HIM393325 GYQ393302:GYQ393325 GOU393302:GOU393325 GEY393302:GEY393325 FVC393302:FVC393325 FLG393302:FLG393325 FBK393302:FBK393325 ERO393302:ERO393325 EHS393302:EHS393325 DXW393302:DXW393325 DOA393302:DOA393325 DEE393302:DEE393325 CUI393302:CUI393325 CKM393302:CKM393325 CAQ393302:CAQ393325 BQU393302:BQU393325 BGY393302:BGY393325 AXC393302:AXC393325 ANG393302:ANG393325 ADK393302:ADK393325 TO393302:TO393325 JS393302:JS393325 X393302:X393325 WWE327766:WWE327789 WMI327766:WMI327789 WCM327766:WCM327789 VSQ327766:VSQ327789 VIU327766:VIU327789 UYY327766:UYY327789 UPC327766:UPC327789 UFG327766:UFG327789 TVK327766:TVK327789 TLO327766:TLO327789 TBS327766:TBS327789 SRW327766:SRW327789 SIA327766:SIA327789 RYE327766:RYE327789 ROI327766:ROI327789 REM327766:REM327789 QUQ327766:QUQ327789 QKU327766:QKU327789 QAY327766:QAY327789 PRC327766:PRC327789 PHG327766:PHG327789 OXK327766:OXK327789 ONO327766:ONO327789 ODS327766:ODS327789 NTW327766:NTW327789 NKA327766:NKA327789 NAE327766:NAE327789 MQI327766:MQI327789 MGM327766:MGM327789 LWQ327766:LWQ327789 LMU327766:LMU327789 LCY327766:LCY327789 KTC327766:KTC327789 KJG327766:KJG327789 JZK327766:JZK327789 JPO327766:JPO327789 JFS327766:JFS327789 IVW327766:IVW327789 IMA327766:IMA327789 ICE327766:ICE327789 HSI327766:HSI327789 HIM327766:HIM327789 GYQ327766:GYQ327789 GOU327766:GOU327789 GEY327766:GEY327789 FVC327766:FVC327789 FLG327766:FLG327789 FBK327766:FBK327789 ERO327766:ERO327789 EHS327766:EHS327789 DXW327766:DXW327789 DOA327766:DOA327789 DEE327766:DEE327789 CUI327766:CUI327789 CKM327766:CKM327789 CAQ327766:CAQ327789 BQU327766:BQU327789 BGY327766:BGY327789 AXC327766:AXC327789 ANG327766:ANG327789 ADK327766:ADK327789 TO327766:TO327789 JS327766:JS327789 X327766:X327789 WWE262230:WWE262253 WMI262230:WMI262253 WCM262230:WCM262253 VSQ262230:VSQ262253 VIU262230:VIU262253 UYY262230:UYY262253 UPC262230:UPC262253 UFG262230:UFG262253 TVK262230:TVK262253 TLO262230:TLO262253 TBS262230:TBS262253 SRW262230:SRW262253 SIA262230:SIA262253 RYE262230:RYE262253 ROI262230:ROI262253 REM262230:REM262253 QUQ262230:QUQ262253 QKU262230:QKU262253 QAY262230:QAY262253 PRC262230:PRC262253 PHG262230:PHG262253 OXK262230:OXK262253 ONO262230:ONO262253 ODS262230:ODS262253 NTW262230:NTW262253 NKA262230:NKA262253 NAE262230:NAE262253 MQI262230:MQI262253 MGM262230:MGM262253 LWQ262230:LWQ262253 LMU262230:LMU262253 LCY262230:LCY262253 KTC262230:KTC262253 KJG262230:KJG262253 JZK262230:JZK262253 JPO262230:JPO262253 JFS262230:JFS262253 IVW262230:IVW262253 IMA262230:IMA262253 ICE262230:ICE262253 HSI262230:HSI262253 HIM262230:HIM262253 GYQ262230:GYQ262253 GOU262230:GOU262253 GEY262230:GEY262253 FVC262230:FVC262253 FLG262230:FLG262253 FBK262230:FBK262253 ERO262230:ERO262253 EHS262230:EHS262253 DXW262230:DXW262253 DOA262230:DOA262253 DEE262230:DEE262253 CUI262230:CUI262253 CKM262230:CKM262253 CAQ262230:CAQ262253 BQU262230:BQU262253 BGY262230:BGY262253 AXC262230:AXC262253 ANG262230:ANG262253 ADK262230:ADK262253 TO262230:TO262253 JS262230:JS262253 X262230:X262253 WWE196694:WWE196717 WMI196694:WMI196717 WCM196694:WCM196717 VSQ196694:VSQ196717 VIU196694:VIU196717 UYY196694:UYY196717 UPC196694:UPC196717 UFG196694:UFG196717 TVK196694:TVK196717 TLO196694:TLO196717 TBS196694:TBS196717 SRW196694:SRW196717 SIA196694:SIA196717 RYE196694:RYE196717 ROI196694:ROI196717 REM196694:REM196717 QUQ196694:QUQ196717 QKU196694:QKU196717 QAY196694:QAY196717 PRC196694:PRC196717 PHG196694:PHG196717 OXK196694:OXK196717 ONO196694:ONO196717 ODS196694:ODS196717 NTW196694:NTW196717 NKA196694:NKA196717 NAE196694:NAE196717 MQI196694:MQI196717 MGM196694:MGM196717 LWQ196694:LWQ196717 LMU196694:LMU196717 LCY196694:LCY196717 KTC196694:KTC196717 KJG196694:KJG196717 JZK196694:JZK196717 JPO196694:JPO196717 JFS196694:JFS196717 IVW196694:IVW196717 IMA196694:IMA196717 ICE196694:ICE196717 HSI196694:HSI196717 HIM196694:HIM196717 GYQ196694:GYQ196717 GOU196694:GOU196717 GEY196694:GEY196717 FVC196694:FVC196717 FLG196694:FLG196717 FBK196694:FBK196717 ERO196694:ERO196717 EHS196694:EHS196717 DXW196694:DXW196717 DOA196694:DOA196717 DEE196694:DEE196717 CUI196694:CUI196717 CKM196694:CKM196717 CAQ196694:CAQ196717 BQU196694:BQU196717 BGY196694:BGY196717 AXC196694:AXC196717 ANG196694:ANG196717 ADK196694:ADK196717 TO196694:TO196717 JS196694:JS196717 X196694:X196717 WWE131158:WWE131181 WMI131158:WMI131181 WCM131158:WCM131181 VSQ131158:VSQ131181 VIU131158:VIU131181 UYY131158:UYY131181 UPC131158:UPC131181 UFG131158:UFG131181 TVK131158:TVK131181 TLO131158:TLO131181 TBS131158:TBS131181 SRW131158:SRW131181 SIA131158:SIA131181 RYE131158:RYE131181 ROI131158:ROI131181 REM131158:REM131181 QUQ131158:QUQ131181 QKU131158:QKU131181 QAY131158:QAY131181 PRC131158:PRC131181 PHG131158:PHG131181 OXK131158:OXK131181 ONO131158:ONO131181 ODS131158:ODS131181 NTW131158:NTW131181 NKA131158:NKA131181 NAE131158:NAE131181 MQI131158:MQI131181 MGM131158:MGM131181 LWQ131158:LWQ131181 LMU131158:LMU131181 LCY131158:LCY131181 KTC131158:KTC131181 KJG131158:KJG131181 JZK131158:JZK131181 JPO131158:JPO131181 JFS131158:JFS131181 IVW131158:IVW131181 IMA131158:IMA131181 ICE131158:ICE131181 HSI131158:HSI131181 HIM131158:HIM131181 GYQ131158:GYQ131181 GOU131158:GOU131181 GEY131158:GEY131181 FVC131158:FVC131181 FLG131158:FLG131181 FBK131158:FBK131181 ERO131158:ERO131181 EHS131158:EHS131181 DXW131158:DXW131181 DOA131158:DOA131181 DEE131158:DEE131181 CUI131158:CUI131181 CKM131158:CKM131181 CAQ131158:CAQ131181 BQU131158:BQU131181 BGY131158:BGY131181 AXC131158:AXC131181 ANG131158:ANG131181 ADK131158:ADK131181 TO131158:TO131181 JS131158:JS131181 X131158:X131181 WWE65622:WWE65645 WMI65622:WMI65645 WCM65622:WCM65645 VSQ65622:VSQ65645 VIU65622:VIU65645 UYY65622:UYY65645 UPC65622:UPC65645 UFG65622:UFG65645 TVK65622:TVK65645 TLO65622:TLO65645 TBS65622:TBS65645 SRW65622:SRW65645 SIA65622:SIA65645 RYE65622:RYE65645 ROI65622:ROI65645 REM65622:REM65645 QUQ65622:QUQ65645 QKU65622:QKU65645 QAY65622:QAY65645 PRC65622:PRC65645 PHG65622:PHG65645 OXK65622:OXK65645 ONO65622:ONO65645 ODS65622:ODS65645 NTW65622:NTW65645 NKA65622:NKA65645 NAE65622:NAE65645 MQI65622:MQI65645 MGM65622:MGM65645 LWQ65622:LWQ65645 LMU65622:LMU65645 LCY65622:LCY65645 KTC65622:KTC65645 KJG65622:KJG65645 JZK65622:JZK65645 JPO65622:JPO65645 JFS65622:JFS65645 IVW65622:IVW65645 IMA65622:IMA65645 ICE65622:ICE65645 HSI65622:HSI65645 HIM65622:HIM65645 GYQ65622:GYQ65645 GOU65622:GOU65645 GEY65622:GEY65645 FVC65622:FVC65645 FLG65622:FLG65645 FBK65622:FBK65645 ERO65622:ERO65645 EHS65622:EHS65645 DXW65622:DXW65645 DOA65622:DOA65645 DEE65622:DEE65645 CUI65622:CUI65645 CKM65622:CKM65645 CAQ65622:CAQ65645 BQU65622:BQU65645 BGY65622:BGY65645 AXC65622:AXC65645 ANG65622:ANG65645 ADK65622:ADK65645 TO65622:TO65645 JS65622:JS65645 X65622:X65645 WVO96:WVO119 WLS96:WLS119 WBW96:WBW119 VSA96:VSA119 VIE96:VIE119 UYI96:UYI119 UOM96:UOM119 UEQ96:UEQ119 TUU96:TUU119 TKY96:TKY119 TBC96:TBC119 SRG96:SRG119 SHK96:SHK119 RXO96:RXO119 RNS96:RNS119 RDW96:RDW119 QUA96:QUA119 QKE96:QKE119 QAI96:QAI119 PQM96:PQM119 PGQ96:PGQ119 OWU96:OWU119 OMY96:OMY119 ODC96:ODC119 NTG96:NTG119 NJK96:NJK119 MZO96:MZO119 MPS96:MPS119 MFW96:MFW119 LWA96:LWA119 LME96:LME119 LCI96:LCI119 KSM96:KSM119 KIQ96:KIQ119 JYU96:JYU119 JOY96:JOY119 JFC96:JFC119 IVG96:IVG119 ILK96:ILK119 IBO96:IBO119 HRS96:HRS119 HHW96:HHW119 GYA96:GYA119 GOE96:GOE119 GEI96:GEI119 FUM96:FUM119 FKQ96:FKQ119 FAU96:FAU119 EQY96:EQY119 EHC96:EHC119 DXG96:DXG119 DNK96:DNK119 DDO96:DDO119 CTS96:CTS119 CJW96:CJW119 CAA96:CAA119 BQE96:BQE119 BGI96:BGI119 AWM96:AWM119 AMQ96:AMQ119 ACU96:ACU119 SY96:SY119 X96:X119 Y11:Y163 JC34:JC59 SY34:SY59 ACU34:ACU59 AMQ34:AMQ59 AWM34:AWM59 BGI34:BGI59 BQE34:BQE59 CAA34:CAA59 CJW34:CJW59 CTS34:CTS59 DDO34:DDO59 DNK34:DNK59 DXG34:DXG59 EHC34:EHC59 EQY34:EQY59 FAU34:FAU59 FKQ34:FKQ59 FUM34:FUM59 GEI34:GEI59 GOE34:GOE59 GYA34:GYA59 HHW34:HHW59 HRS34:HRS59 IBO34:IBO59 ILK34:ILK59 IVG34:IVG59 JFC34:JFC59 JOY34:JOY59 JYU34:JYU59 KIQ34:KIQ59 KSM34:KSM59 LCI34:LCI59 LME34:LME59 LWA34:LWA59 MFW34:MFW59 MPS34:MPS59 MZO34:MZO59 NJK34:NJK59 NTG34:NTG59 ODC34:ODC59 OMY34:OMY59 OWU34:OWU59 PGQ34:PGQ59 PQM34:PQM59 QAI34:QAI59 QKE34:QKE59 QUA34:QUA59 RDW34:RDW59 RNS34:RNS59 RXO34:RXO59 SHK34:SHK59 SRG34:SRG59 TBC34:TBC59 TKY34:TKY59 TUU34:TUU59 UEQ34:UEQ59 UOM34:UOM59 UYI34:UYI59 VIE34:VIE59 VSA34:VSA59 WBW34:WBW59 WLS34:WLS59 WVO34:WVO59 WWE983050:WWE983082 WMI983050:WMI983082 WCM983050:WCM983082 VSQ983050:VSQ983082 VIU983050:VIU983082 UYY983050:UYY983082 UPC983050:UPC983082 UFG983050:UFG983082 TVK983050:TVK983082 TLO983050:TLO983082 TBS983050:TBS983082 SRW983050:SRW983082 SIA983050:SIA983082 RYE983050:RYE983082 ROI983050:ROI983082 REM983050:REM983082 QUQ983050:QUQ983082 QKU983050:QKU983082 QAY983050:QAY983082 PRC983050:PRC983082 PHG983050:PHG983082 OXK983050:OXK983082 ONO983050:ONO983082 ODS983050:ODS983082 NTW983050:NTW983082 NKA983050:NKA983082 NAE983050:NAE983082 MQI983050:MQI983082 MGM983050:MGM983082 LWQ983050:LWQ983082 LMU983050:LMU983082 LCY983050:LCY983082 KTC983050:KTC983082 KJG983050:KJG983082 JZK983050:JZK983082 JPO983050:JPO983082 JFS983050:JFS983082 IVW983050:IVW983082 IMA983050:IMA983082 ICE983050:ICE983082 HSI983050:HSI983082 HIM983050:HIM983082 GYQ983050:GYQ983082 GOU983050:GOU983082 GEY983050:GEY983082 FVC983050:FVC983082 FLG983050:FLG983082 FBK983050:FBK983082 ERO983050:ERO983082 EHS983050:EHS983082 DXW983050:DXW983082 DOA983050:DOA983082 DEE983050:DEE983082 CUI983050:CUI983082 CKM983050:CKM983082 CAQ983050:CAQ983082 BQU983050:BQU983082 BGY983050:BGY983082 AXC983050:AXC983082 ANG983050:ANG983082 ADK983050:ADK983082 TO983050:TO983082 JS983050:JS983082 X983050:X983082 WWE917514:WWE917546 WMI917514:WMI917546 WCM917514:WCM917546 VSQ917514:VSQ917546 VIU917514:VIU917546 UYY917514:UYY917546 UPC917514:UPC917546 UFG917514:UFG917546 TVK917514:TVK917546 TLO917514:TLO917546 TBS917514:TBS917546 SRW917514:SRW917546 SIA917514:SIA917546 RYE917514:RYE917546 ROI917514:ROI917546 REM917514:REM917546 QUQ917514:QUQ917546 QKU917514:QKU917546 QAY917514:QAY917546 PRC917514:PRC917546 PHG917514:PHG917546 OXK917514:OXK917546 ONO917514:ONO917546 ODS917514:ODS917546 NTW917514:NTW917546 NKA917514:NKA917546 NAE917514:NAE917546 MQI917514:MQI917546 MGM917514:MGM917546 LWQ917514:LWQ917546 LMU917514:LMU917546 LCY917514:LCY917546 KTC917514:KTC917546 KJG917514:KJG917546 JZK917514:JZK917546 JPO917514:JPO917546 JFS917514:JFS917546 IVW917514:IVW917546 IMA917514:IMA917546 ICE917514:ICE917546 HSI917514:HSI917546 HIM917514:HIM917546 GYQ917514:GYQ917546 GOU917514:GOU917546 GEY917514:GEY917546 FVC917514:FVC917546 FLG917514:FLG917546 FBK917514:FBK917546 ERO917514:ERO917546 EHS917514:EHS917546 DXW917514:DXW917546 DOA917514:DOA917546 DEE917514:DEE917546 CUI917514:CUI917546 CKM917514:CKM917546 CAQ917514:CAQ917546 BQU917514:BQU917546 BGY917514:BGY917546 AXC917514:AXC917546 ANG917514:ANG917546 ADK917514:ADK917546 TO917514:TO917546 JS917514:JS917546 X917514:X917546 WWE851978:WWE852010 WMI851978:WMI852010 WCM851978:WCM852010 VSQ851978:VSQ852010 VIU851978:VIU852010 UYY851978:UYY852010 UPC851978:UPC852010 UFG851978:UFG852010 TVK851978:TVK852010 TLO851978:TLO852010 TBS851978:TBS852010 SRW851978:SRW852010 SIA851978:SIA852010 RYE851978:RYE852010 ROI851978:ROI852010 REM851978:REM852010 QUQ851978:QUQ852010 QKU851978:QKU852010 QAY851978:QAY852010 PRC851978:PRC852010 PHG851978:PHG852010 OXK851978:OXK852010 ONO851978:ONO852010 ODS851978:ODS852010 NTW851978:NTW852010 NKA851978:NKA852010 NAE851978:NAE852010 MQI851978:MQI852010 MGM851978:MGM852010 LWQ851978:LWQ852010 LMU851978:LMU852010 LCY851978:LCY852010 KTC851978:KTC852010 KJG851978:KJG852010 JZK851978:JZK852010 JPO851978:JPO852010 JFS851978:JFS852010 IVW851978:IVW852010 IMA851978:IMA852010 ICE851978:ICE852010 HSI851978:HSI852010 HIM851978:HIM852010 GYQ851978:GYQ852010 GOU851978:GOU852010 GEY851978:GEY852010 FVC851978:FVC852010 FLG851978:FLG852010 FBK851978:FBK852010 ERO851978:ERO852010 EHS851978:EHS852010 DXW851978:DXW852010 DOA851978:DOA852010 DEE851978:DEE852010 CUI851978:CUI852010 CKM851978:CKM852010 CAQ851978:CAQ852010 BQU851978:BQU852010 BGY851978:BGY852010 AXC851978:AXC852010 ANG851978:ANG852010 ADK851978:ADK852010 TO851978:TO852010 JS851978:JS852010 X851978:X852010 WWE786442:WWE786474 WMI786442:WMI786474 WCM786442:WCM786474 VSQ786442:VSQ786474 VIU786442:VIU786474 UYY786442:UYY786474 UPC786442:UPC786474 UFG786442:UFG786474 TVK786442:TVK786474 TLO786442:TLO786474 TBS786442:TBS786474 SRW786442:SRW786474 SIA786442:SIA786474 RYE786442:RYE786474 ROI786442:ROI786474 REM786442:REM786474 QUQ786442:QUQ786474 QKU786442:QKU786474 QAY786442:QAY786474 PRC786442:PRC786474 PHG786442:PHG786474 OXK786442:OXK786474 ONO786442:ONO786474 ODS786442:ODS786474 NTW786442:NTW786474 NKA786442:NKA786474 NAE786442:NAE786474 MQI786442:MQI786474 MGM786442:MGM786474 LWQ786442:LWQ786474 LMU786442:LMU786474 LCY786442:LCY786474 KTC786442:KTC786474 KJG786442:KJG786474 JZK786442:JZK786474 JPO786442:JPO786474 JFS786442:JFS786474 IVW786442:IVW786474 IMA786442:IMA786474 ICE786442:ICE786474 HSI786442:HSI786474 HIM786442:HIM786474 GYQ786442:GYQ786474 GOU786442:GOU786474 GEY786442:GEY786474 FVC786442:FVC786474 FLG786442:FLG786474 FBK786442:FBK786474 ERO786442:ERO786474 EHS786442:EHS786474 DXW786442:DXW786474 DOA786442:DOA786474 DEE786442:DEE786474 CUI786442:CUI786474 CKM786442:CKM786474 CAQ786442:CAQ786474 BQU786442:BQU786474 BGY786442:BGY786474 AXC786442:AXC786474 ANG786442:ANG786474 ADK786442:ADK786474 TO786442:TO786474 JS786442:JS786474 X786442:X786474 WWE720906:WWE720938 WMI720906:WMI720938 WCM720906:WCM720938 VSQ720906:VSQ720938 VIU720906:VIU720938 UYY720906:UYY720938 UPC720906:UPC720938 UFG720906:UFG720938 TVK720906:TVK720938 TLO720906:TLO720938 TBS720906:TBS720938 SRW720906:SRW720938 SIA720906:SIA720938 RYE720906:RYE720938 ROI720906:ROI720938 REM720906:REM720938 QUQ720906:QUQ720938 QKU720906:QKU720938 QAY720906:QAY720938 PRC720906:PRC720938 PHG720906:PHG720938 OXK720906:OXK720938 ONO720906:ONO720938 ODS720906:ODS720938 NTW720906:NTW720938 NKA720906:NKA720938 NAE720906:NAE720938 MQI720906:MQI720938 MGM720906:MGM720938 LWQ720906:LWQ720938 LMU720906:LMU720938 LCY720906:LCY720938 KTC720906:KTC720938 KJG720906:KJG720938 JZK720906:JZK720938 JPO720906:JPO720938 JFS720906:JFS720938 IVW720906:IVW720938 IMA720906:IMA720938 ICE720906:ICE720938 HSI720906:HSI720938 HIM720906:HIM720938 GYQ720906:GYQ720938 GOU720906:GOU720938 GEY720906:GEY720938 FVC720906:FVC720938 FLG720906:FLG720938 FBK720906:FBK720938 ERO720906:ERO720938 EHS720906:EHS720938 DXW720906:DXW720938 DOA720906:DOA720938 DEE720906:DEE720938 CUI720906:CUI720938 CKM720906:CKM720938 CAQ720906:CAQ720938 BQU720906:BQU720938 BGY720906:BGY720938 AXC720906:AXC720938 ANG720906:ANG720938 ADK720906:ADK720938 TO720906:TO720938 JS720906:JS720938 X720906:X720938 WWE655370:WWE655402 WMI655370:WMI655402 WCM655370:WCM655402 VSQ655370:VSQ655402 VIU655370:VIU655402 UYY655370:UYY655402 UPC655370:UPC655402 UFG655370:UFG655402 TVK655370:TVK655402 TLO655370:TLO655402 TBS655370:TBS655402 SRW655370:SRW655402 SIA655370:SIA655402 RYE655370:RYE655402 ROI655370:ROI655402 REM655370:REM655402 QUQ655370:QUQ655402 QKU655370:QKU655402 QAY655370:QAY655402 PRC655370:PRC655402 PHG655370:PHG655402 OXK655370:OXK655402 ONO655370:ONO655402 ODS655370:ODS655402 NTW655370:NTW655402 NKA655370:NKA655402 NAE655370:NAE655402 MQI655370:MQI655402 MGM655370:MGM655402 LWQ655370:LWQ655402 LMU655370:LMU655402 LCY655370:LCY655402 KTC655370:KTC655402 KJG655370:KJG655402 JZK655370:JZK655402 JPO655370:JPO655402 JFS655370:JFS655402 IVW655370:IVW655402 IMA655370:IMA655402 ICE655370:ICE655402 HSI655370:HSI655402 HIM655370:HIM655402 GYQ655370:GYQ655402 GOU655370:GOU655402 GEY655370:GEY655402 FVC655370:FVC655402 FLG655370:FLG655402 FBK655370:FBK655402 ERO655370:ERO655402 EHS655370:EHS655402 DXW655370:DXW655402 DOA655370:DOA655402 DEE655370:DEE655402 CUI655370:CUI655402 CKM655370:CKM655402 CAQ655370:CAQ655402 BQU655370:BQU655402 BGY655370:BGY655402 AXC655370:AXC655402 ANG655370:ANG655402 ADK655370:ADK655402 TO655370:TO655402 JS655370:JS655402 X655370:X655402 WWE589834:WWE589866 WMI589834:WMI589866 WCM589834:WCM589866 VSQ589834:VSQ589866 VIU589834:VIU589866 UYY589834:UYY589866 UPC589834:UPC589866 UFG589834:UFG589866 TVK589834:TVK589866 TLO589834:TLO589866 TBS589834:TBS589866 SRW589834:SRW589866 SIA589834:SIA589866 RYE589834:RYE589866 ROI589834:ROI589866 REM589834:REM589866 QUQ589834:QUQ589866 QKU589834:QKU589866 QAY589834:QAY589866 PRC589834:PRC589866 PHG589834:PHG589866 OXK589834:OXK589866 ONO589834:ONO589866 ODS589834:ODS589866 NTW589834:NTW589866 NKA589834:NKA589866 NAE589834:NAE589866 MQI589834:MQI589866 MGM589834:MGM589866 LWQ589834:LWQ589866 LMU589834:LMU589866 LCY589834:LCY589866 KTC589834:KTC589866 KJG589834:KJG589866 JZK589834:JZK589866 JPO589834:JPO589866 JFS589834:JFS589866 IVW589834:IVW589866 IMA589834:IMA589866 ICE589834:ICE589866 HSI589834:HSI589866 HIM589834:HIM589866 GYQ589834:GYQ589866 GOU589834:GOU589866 GEY589834:GEY589866 FVC589834:FVC589866 FLG589834:FLG589866 FBK589834:FBK589866 ERO589834:ERO589866 EHS589834:EHS589866 DXW589834:DXW589866 DOA589834:DOA589866 DEE589834:DEE589866 CUI589834:CUI589866 CKM589834:CKM589866 CAQ589834:CAQ589866 BQU589834:BQU589866 BGY589834:BGY589866 AXC589834:AXC589866 ANG589834:ANG589866 ADK589834:ADK589866 TO589834:TO589866 JS589834:JS589866 X589834:X589866 WWE524298:WWE524330 WMI524298:WMI524330 WCM524298:WCM524330 VSQ524298:VSQ524330 VIU524298:VIU524330 UYY524298:UYY524330 UPC524298:UPC524330 UFG524298:UFG524330 TVK524298:TVK524330 TLO524298:TLO524330 TBS524298:TBS524330 SRW524298:SRW524330 SIA524298:SIA524330 RYE524298:RYE524330 ROI524298:ROI524330 REM524298:REM524330 QUQ524298:QUQ524330 QKU524298:QKU524330 QAY524298:QAY524330 PRC524298:PRC524330 PHG524298:PHG524330 OXK524298:OXK524330 ONO524298:ONO524330 ODS524298:ODS524330 NTW524298:NTW524330 NKA524298:NKA524330 NAE524298:NAE524330 MQI524298:MQI524330 MGM524298:MGM524330 LWQ524298:LWQ524330 LMU524298:LMU524330 LCY524298:LCY524330 KTC524298:KTC524330 KJG524298:KJG524330 JZK524298:JZK524330 JPO524298:JPO524330 JFS524298:JFS524330 IVW524298:IVW524330 IMA524298:IMA524330 ICE524298:ICE524330 HSI524298:HSI524330 HIM524298:HIM524330 GYQ524298:GYQ524330 GOU524298:GOU524330 GEY524298:GEY524330 FVC524298:FVC524330 FLG524298:FLG524330 FBK524298:FBK524330 ERO524298:ERO524330 EHS524298:EHS524330 DXW524298:DXW524330 DOA524298:DOA524330 DEE524298:DEE524330 CUI524298:CUI524330 CKM524298:CKM524330 CAQ524298:CAQ524330 BQU524298:BQU524330 BGY524298:BGY524330 AXC524298:AXC524330 ANG524298:ANG524330 ADK524298:ADK524330 TO524298:TO524330 JS524298:JS524330 X524298:X524330 WWE458762:WWE458794 WMI458762:WMI458794 WCM458762:WCM458794 VSQ458762:VSQ458794 VIU458762:VIU458794 UYY458762:UYY458794 UPC458762:UPC458794 UFG458762:UFG458794 TVK458762:TVK458794 TLO458762:TLO458794 TBS458762:TBS458794 SRW458762:SRW458794 SIA458762:SIA458794 RYE458762:RYE458794 ROI458762:ROI458794 REM458762:REM458794 QUQ458762:QUQ458794 QKU458762:QKU458794 QAY458762:QAY458794 PRC458762:PRC458794 PHG458762:PHG458794 OXK458762:OXK458794 ONO458762:ONO458794 ODS458762:ODS458794 NTW458762:NTW458794 NKA458762:NKA458794 NAE458762:NAE458794 MQI458762:MQI458794 MGM458762:MGM458794 LWQ458762:LWQ458794 LMU458762:LMU458794 LCY458762:LCY458794 KTC458762:KTC458794 KJG458762:KJG458794 JZK458762:JZK458794 JPO458762:JPO458794 JFS458762:JFS458794 IVW458762:IVW458794 IMA458762:IMA458794 ICE458762:ICE458794 HSI458762:HSI458794 HIM458762:HIM458794 GYQ458762:GYQ458794 GOU458762:GOU458794 GEY458762:GEY458794 FVC458762:FVC458794 FLG458762:FLG458794 FBK458762:FBK458794 ERO458762:ERO458794 EHS458762:EHS458794 DXW458762:DXW458794 DOA458762:DOA458794 DEE458762:DEE458794 CUI458762:CUI458794 CKM458762:CKM458794 CAQ458762:CAQ458794 BQU458762:BQU458794 BGY458762:BGY458794 AXC458762:AXC458794 ANG458762:ANG458794 ADK458762:ADK458794 TO458762:TO458794 JS458762:JS458794 X458762:X458794 WWE393226:WWE393258 WMI393226:WMI393258 WCM393226:WCM393258 VSQ393226:VSQ393258 VIU393226:VIU393258 UYY393226:UYY393258 UPC393226:UPC393258 UFG393226:UFG393258 TVK393226:TVK393258 TLO393226:TLO393258 TBS393226:TBS393258 SRW393226:SRW393258 SIA393226:SIA393258 RYE393226:RYE393258 ROI393226:ROI393258 REM393226:REM393258 QUQ393226:QUQ393258 QKU393226:QKU393258 QAY393226:QAY393258 PRC393226:PRC393258 PHG393226:PHG393258 OXK393226:OXK393258 ONO393226:ONO393258 ODS393226:ODS393258 NTW393226:NTW393258 NKA393226:NKA393258 NAE393226:NAE393258 MQI393226:MQI393258 MGM393226:MGM393258 LWQ393226:LWQ393258 LMU393226:LMU393258 LCY393226:LCY393258 KTC393226:KTC393258 KJG393226:KJG393258 JZK393226:JZK393258 JPO393226:JPO393258 JFS393226:JFS393258 IVW393226:IVW393258 IMA393226:IMA393258 ICE393226:ICE393258 HSI393226:HSI393258 HIM393226:HIM393258 GYQ393226:GYQ393258 GOU393226:GOU393258 GEY393226:GEY393258 FVC393226:FVC393258 FLG393226:FLG393258 FBK393226:FBK393258 ERO393226:ERO393258 EHS393226:EHS393258 DXW393226:DXW393258 DOA393226:DOA393258 DEE393226:DEE393258 CUI393226:CUI393258 CKM393226:CKM393258 CAQ393226:CAQ393258 BQU393226:BQU393258 BGY393226:BGY393258 AXC393226:AXC393258 ANG393226:ANG393258 ADK393226:ADK393258 TO393226:TO393258 JS393226:JS393258 X393226:X393258 WWE327690:WWE327722 WMI327690:WMI327722 WCM327690:WCM327722 VSQ327690:VSQ327722 VIU327690:VIU327722 UYY327690:UYY327722 UPC327690:UPC327722 UFG327690:UFG327722 TVK327690:TVK327722 TLO327690:TLO327722 TBS327690:TBS327722 SRW327690:SRW327722 SIA327690:SIA327722 RYE327690:RYE327722 ROI327690:ROI327722 REM327690:REM327722 QUQ327690:QUQ327722 QKU327690:QKU327722 QAY327690:QAY327722 PRC327690:PRC327722 PHG327690:PHG327722 OXK327690:OXK327722 ONO327690:ONO327722 ODS327690:ODS327722 NTW327690:NTW327722 NKA327690:NKA327722 NAE327690:NAE327722 MQI327690:MQI327722 MGM327690:MGM327722 LWQ327690:LWQ327722 LMU327690:LMU327722 LCY327690:LCY327722 KTC327690:KTC327722 KJG327690:KJG327722 JZK327690:JZK327722 JPO327690:JPO327722 JFS327690:JFS327722 IVW327690:IVW327722 IMA327690:IMA327722 ICE327690:ICE327722 HSI327690:HSI327722 HIM327690:HIM327722 GYQ327690:GYQ327722 GOU327690:GOU327722 GEY327690:GEY327722 FVC327690:FVC327722 FLG327690:FLG327722 FBK327690:FBK327722 ERO327690:ERO327722 EHS327690:EHS327722 DXW327690:DXW327722 DOA327690:DOA327722 DEE327690:DEE327722 CUI327690:CUI327722 CKM327690:CKM327722 CAQ327690:CAQ327722 BQU327690:BQU327722 BGY327690:BGY327722 AXC327690:AXC327722 ANG327690:ANG327722 ADK327690:ADK327722 TO327690:TO327722 JS327690:JS327722 X327690:X327722 WWE262154:WWE262186 WMI262154:WMI262186 WCM262154:WCM262186 VSQ262154:VSQ262186 VIU262154:VIU262186 UYY262154:UYY262186 UPC262154:UPC262186 UFG262154:UFG262186 TVK262154:TVK262186 TLO262154:TLO262186 TBS262154:TBS262186 SRW262154:SRW262186 SIA262154:SIA262186 RYE262154:RYE262186 ROI262154:ROI262186 REM262154:REM262186 QUQ262154:QUQ262186 QKU262154:QKU262186 QAY262154:QAY262186 PRC262154:PRC262186 PHG262154:PHG262186 OXK262154:OXK262186 ONO262154:ONO262186 ODS262154:ODS262186 NTW262154:NTW262186 NKA262154:NKA262186 NAE262154:NAE262186 MQI262154:MQI262186 MGM262154:MGM262186 LWQ262154:LWQ262186 LMU262154:LMU262186 LCY262154:LCY262186 KTC262154:KTC262186 KJG262154:KJG262186 JZK262154:JZK262186 JPO262154:JPO262186 JFS262154:JFS262186 IVW262154:IVW262186 IMA262154:IMA262186 ICE262154:ICE262186 HSI262154:HSI262186 HIM262154:HIM262186 GYQ262154:GYQ262186 GOU262154:GOU262186 GEY262154:GEY262186 FVC262154:FVC262186 FLG262154:FLG262186 FBK262154:FBK262186 ERO262154:ERO262186 EHS262154:EHS262186 DXW262154:DXW262186 DOA262154:DOA262186 DEE262154:DEE262186 CUI262154:CUI262186 CKM262154:CKM262186 CAQ262154:CAQ262186 BQU262154:BQU262186 BGY262154:BGY262186 AXC262154:AXC262186 ANG262154:ANG262186 ADK262154:ADK262186 TO262154:TO262186 JS262154:JS262186 X262154:X262186 WWE196618:WWE196650 WMI196618:WMI196650 WCM196618:WCM196650 VSQ196618:VSQ196650 VIU196618:VIU196650 UYY196618:UYY196650 UPC196618:UPC196650 UFG196618:UFG196650 TVK196618:TVK196650 TLO196618:TLO196650 TBS196618:TBS196650 SRW196618:SRW196650 SIA196618:SIA196650 RYE196618:RYE196650 ROI196618:ROI196650 REM196618:REM196650 QUQ196618:QUQ196650 QKU196618:QKU196650 QAY196618:QAY196650 PRC196618:PRC196650 PHG196618:PHG196650 OXK196618:OXK196650 ONO196618:ONO196650 ODS196618:ODS196650 NTW196618:NTW196650 NKA196618:NKA196650 NAE196618:NAE196650 MQI196618:MQI196650 MGM196618:MGM196650 LWQ196618:LWQ196650 LMU196618:LMU196650 LCY196618:LCY196650 KTC196618:KTC196650 KJG196618:KJG196650 JZK196618:JZK196650 JPO196618:JPO196650 JFS196618:JFS196650 IVW196618:IVW196650 IMA196618:IMA196650 ICE196618:ICE196650 HSI196618:HSI196650 HIM196618:HIM196650 GYQ196618:GYQ196650 GOU196618:GOU196650 GEY196618:GEY196650 FVC196618:FVC196650 FLG196618:FLG196650 FBK196618:FBK196650 ERO196618:ERO196650 EHS196618:EHS196650 DXW196618:DXW196650 DOA196618:DOA196650 DEE196618:DEE196650 CUI196618:CUI196650 CKM196618:CKM196650 CAQ196618:CAQ196650 BQU196618:BQU196650 BGY196618:BGY196650 AXC196618:AXC196650 ANG196618:ANG196650 ADK196618:ADK196650 TO196618:TO196650 JS196618:JS196650 X196618:X196650 WWE131082:WWE131114 WMI131082:WMI131114 WCM131082:WCM131114 VSQ131082:VSQ131114 VIU131082:VIU131114 UYY131082:UYY131114 UPC131082:UPC131114 UFG131082:UFG131114 TVK131082:TVK131114 TLO131082:TLO131114 TBS131082:TBS131114 SRW131082:SRW131114 SIA131082:SIA131114 RYE131082:RYE131114 ROI131082:ROI131114 REM131082:REM131114 QUQ131082:QUQ131114 QKU131082:QKU131114 QAY131082:QAY131114 PRC131082:PRC131114 PHG131082:PHG131114 OXK131082:OXK131114 ONO131082:ONO131114 ODS131082:ODS131114 NTW131082:NTW131114 NKA131082:NKA131114 NAE131082:NAE131114 MQI131082:MQI131114 MGM131082:MGM131114 LWQ131082:LWQ131114 LMU131082:LMU131114 LCY131082:LCY131114 KTC131082:KTC131114 KJG131082:KJG131114 JZK131082:JZK131114 JPO131082:JPO131114 JFS131082:JFS131114 IVW131082:IVW131114 IMA131082:IMA131114 ICE131082:ICE131114 HSI131082:HSI131114 HIM131082:HIM131114 GYQ131082:GYQ131114 GOU131082:GOU131114 GEY131082:GEY131114 FVC131082:FVC131114 FLG131082:FLG131114 FBK131082:FBK131114 ERO131082:ERO131114 EHS131082:EHS131114 DXW131082:DXW131114 DOA131082:DOA131114 DEE131082:DEE131114 CUI131082:CUI131114 CKM131082:CKM131114 CAQ131082:CAQ131114 BQU131082:BQU131114 BGY131082:BGY131114 AXC131082:AXC131114 ANG131082:ANG131114 ADK131082:ADK131114 TO131082:TO131114 JS131082:JS131114 X131082:X131114 WWE65546:WWE65578 WMI65546:WMI65578 WCM65546:WCM65578 VSQ65546:VSQ65578 VIU65546:VIU65578 UYY65546:UYY65578 UPC65546:UPC65578 UFG65546:UFG65578 TVK65546:TVK65578 TLO65546:TLO65578 TBS65546:TBS65578 SRW65546:SRW65578 SIA65546:SIA65578 RYE65546:RYE65578 ROI65546:ROI65578 REM65546:REM65578 QUQ65546:QUQ65578 QKU65546:QKU65578 QAY65546:QAY65578 PRC65546:PRC65578 PHG65546:PHG65578 OXK65546:OXK65578 ONO65546:ONO65578 ODS65546:ODS65578 NTW65546:NTW65578 NKA65546:NKA65578 NAE65546:NAE65578 MQI65546:MQI65578 MGM65546:MGM65578 LWQ65546:LWQ65578 LMU65546:LMU65578 LCY65546:LCY65578 KTC65546:KTC65578 KJG65546:KJG65578 JZK65546:JZK65578 JPO65546:JPO65578 JFS65546:JFS65578 IVW65546:IVW65578 IMA65546:IMA65578 ICE65546:ICE65578 HSI65546:HSI65578 HIM65546:HIM65578 GYQ65546:GYQ65578 GOU65546:GOU65578 GEY65546:GEY65578 FVC65546:FVC65578 FLG65546:FLG65578 FBK65546:FBK65578 ERO65546:ERO65578 EHS65546:EHS65578 DXW65546:DXW65578 DOA65546:DOA65578 DEE65546:DEE65578 CUI65546:CUI65578 CKM65546:CKM65578 CAQ65546:CAQ65578 BQU65546:BQU65578 BGY65546:BGY65578 AXC65546:AXC65578 ANG65546:ANG65578 ADK65546:ADK65578 TO65546:TO65578 JS65546:JS65578 X65546:X65578 WWE983027:WWE983045 WMI983027:WMI983045 WCM983027:WCM983045 VSQ983027:VSQ983045 VIU983027:VIU983045 UYY983027:UYY983045 UPC983027:UPC983045 UFG983027:UFG983045 TVK983027:TVK983045 TLO983027:TLO983045 TBS983027:TBS983045 SRW983027:SRW983045 SIA983027:SIA983045 RYE983027:RYE983045 ROI983027:ROI983045 REM983027:REM983045 QUQ983027:QUQ983045 QKU983027:QKU983045 QAY983027:QAY983045 PRC983027:PRC983045 PHG983027:PHG983045 OXK983027:OXK983045 ONO983027:ONO983045 ODS983027:ODS983045 NTW983027:NTW983045 NKA983027:NKA983045 NAE983027:NAE983045 MQI983027:MQI983045 MGM983027:MGM983045 LWQ983027:LWQ983045 LMU983027:LMU983045 LCY983027:LCY983045 KTC983027:KTC983045 KJG983027:KJG983045 JZK983027:JZK983045 JPO983027:JPO983045 JFS983027:JFS983045 IVW983027:IVW983045 IMA983027:IMA983045 ICE983027:ICE983045 HSI983027:HSI983045 HIM983027:HIM983045 GYQ983027:GYQ983045 GOU983027:GOU983045 GEY983027:GEY983045 FVC983027:FVC983045 FLG983027:FLG983045 FBK983027:FBK983045 ERO983027:ERO983045 EHS983027:EHS983045 DXW983027:DXW983045 DOA983027:DOA983045 DEE983027:DEE983045 CUI983027:CUI983045 CKM983027:CKM983045 CAQ983027:CAQ983045 BQU983027:BQU983045 BGY983027:BGY983045 AXC983027:AXC983045 ANG983027:ANG983045 ADK983027:ADK983045 TO983027:TO983045 JS983027:JS983045 X983027:X983045 WWE917491:WWE917509 WMI917491:WMI917509 WCM917491:WCM917509 VSQ917491:VSQ917509 VIU917491:VIU917509 UYY917491:UYY917509 UPC917491:UPC917509 UFG917491:UFG917509 TVK917491:TVK917509 TLO917491:TLO917509 TBS917491:TBS917509 SRW917491:SRW917509 SIA917491:SIA917509 RYE917491:RYE917509 ROI917491:ROI917509 REM917491:REM917509 QUQ917491:QUQ917509 QKU917491:QKU917509 QAY917491:QAY917509 PRC917491:PRC917509 PHG917491:PHG917509 OXK917491:OXK917509 ONO917491:ONO917509 ODS917491:ODS917509 NTW917491:NTW917509 NKA917491:NKA917509 NAE917491:NAE917509 MQI917491:MQI917509 MGM917491:MGM917509 LWQ917491:LWQ917509 LMU917491:LMU917509 LCY917491:LCY917509 KTC917491:KTC917509 KJG917491:KJG917509 JZK917491:JZK917509 JPO917491:JPO917509 JFS917491:JFS917509 IVW917491:IVW917509 IMA917491:IMA917509 ICE917491:ICE917509 HSI917491:HSI917509 HIM917491:HIM917509 GYQ917491:GYQ917509 GOU917491:GOU917509 GEY917491:GEY917509 FVC917491:FVC917509 FLG917491:FLG917509 FBK917491:FBK917509 ERO917491:ERO917509 EHS917491:EHS917509 DXW917491:DXW917509 DOA917491:DOA917509 DEE917491:DEE917509 CUI917491:CUI917509 CKM917491:CKM917509 CAQ917491:CAQ917509 BQU917491:BQU917509 BGY917491:BGY917509 AXC917491:AXC917509 ANG917491:ANG917509 ADK917491:ADK917509 TO917491:TO917509 JS917491:JS917509 X917491:X917509 WWE851955:WWE851973 WMI851955:WMI851973 WCM851955:WCM851973 VSQ851955:VSQ851973 VIU851955:VIU851973 UYY851955:UYY851973 UPC851955:UPC851973 UFG851955:UFG851973 TVK851955:TVK851973 TLO851955:TLO851973 TBS851955:TBS851973 SRW851955:SRW851973 SIA851955:SIA851973 RYE851955:RYE851973 ROI851955:ROI851973 REM851955:REM851973 QUQ851955:QUQ851973 QKU851955:QKU851973 QAY851955:QAY851973 PRC851955:PRC851973 PHG851955:PHG851973 OXK851955:OXK851973 ONO851955:ONO851973 ODS851955:ODS851973 NTW851955:NTW851973 NKA851955:NKA851973 NAE851955:NAE851973 MQI851955:MQI851973 MGM851955:MGM851973 LWQ851955:LWQ851973 LMU851955:LMU851973 LCY851955:LCY851973 KTC851955:KTC851973 KJG851955:KJG851973 JZK851955:JZK851973 JPO851955:JPO851973 JFS851955:JFS851973 IVW851955:IVW851973 IMA851955:IMA851973 ICE851955:ICE851973 HSI851955:HSI851973 HIM851955:HIM851973 GYQ851955:GYQ851973 GOU851955:GOU851973 GEY851955:GEY851973 FVC851955:FVC851973 FLG851955:FLG851973 FBK851955:FBK851973 ERO851955:ERO851973 EHS851955:EHS851973 DXW851955:DXW851973 DOA851955:DOA851973 DEE851955:DEE851973 CUI851955:CUI851973 CKM851955:CKM851973 CAQ851955:CAQ851973 BQU851955:BQU851973 BGY851955:BGY851973 AXC851955:AXC851973 ANG851955:ANG851973 ADK851955:ADK851973 TO851955:TO851973 JS851955:JS851973 X851955:X851973 WWE786419:WWE786437 WMI786419:WMI786437 WCM786419:WCM786437 VSQ786419:VSQ786437 VIU786419:VIU786437 UYY786419:UYY786437 UPC786419:UPC786437 UFG786419:UFG786437 TVK786419:TVK786437 TLO786419:TLO786437 TBS786419:TBS786437 SRW786419:SRW786437 SIA786419:SIA786437 RYE786419:RYE786437 ROI786419:ROI786437 REM786419:REM786437 QUQ786419:QUQ786437 QKU786419:QKU786437 QAY786419:QAY786437 PRC786419:PRC786437 PHG786419:PHG786437 OXK786419:OXK786437 ONO786419:ONO786437 ODS786419:ODS786437 NTW786419:NTW786437 NKA786419:NKA786437 NAE786419:NAE786437 MQI786419:MQI786437 MGM786419:MGM786437 LWQ786419:LWQ786437 LMU786419:LMU786437 LCY786419:LCY786437 KTC786419:KTC786437 KJG786419:KJG786437 JZK786419:JZK786437 JPO786419:JPO786437 JFS786419:JFS786437 IVW786419:IVW786437 IMA786419:IMA786437 ICE786419:ICE786437 HSI786419:HSI786437 HIM786419:HIM786437 GYQ786419:GYQ786437 GOU786419:GOU786437 GEY786419:GEY786437 FVC786419:FVC786437 FLG786419:FLG786437 FBK786419:FBK786437 ERO786419:ERO786437 EHS786419:EHS786437 DXW786419:DXW786437 DOA786419:DOA786437 DEE786419:DEE786437 CUI786419:CUI786437 CKM786419:CKM786437 CAQ786419:CAQ786437 BQU786419:BQU786437 BGY786419:BGY786437 AXC786419:AXC786437 ANG786419:ANG786437 ADK786419:ADK786437 TO786419:TO786437 JS786419:JS786437 X786419:X786437 WWE720883:WWE720901 WMI720883:WMI720901 WCM720883:WCM720901 VSQ720883:VSQ720901 VIU720883:VIU720901 UYY720883:UYY720901 UPC720883:UPC720901 UFG720883:UFG720901 TVK720883:TVK720901 TLO720883:TLO720901 TBS720883:TBS720901 SRW720883:SRW720901 SIA720883:SIA720901 RYE720883:RYE720901 ROI720883:ROI720901 REM720883:REM720901 QUQ720883:QUQ720901 QKU720883:QKU720901 QAY720883:QAY720901 PRC720883:PRC720901 PHG720883:PHG720901 OXK720883:OXK720901 ONO720883:ONO720901 ODS720883:ODS720901 NTW720883:NTW720901 NKA720883:NKA720901 NAE720883:NAE720901 MQI720883:MQI720901 MGM720883:MGM720901 LWQ720883:LWQ720901 LMU720883:LMU720901 LCY720883:LCY720901 KTC720883:KTC720901 KJG720883:KJG720901 JZK720883:JZK720901 JPO720883:JPO720901 JFS720883:JFS720901 IVW720883:IVW720901 IMA720883:IMA720901 ICE720883:ICE720901 HSI720883:HSI720901 HIM720883:HIM720901 GYQ720883:GYQ720901 GOU720883:GOU720901 GEY720883:GEY720901 FVC720883:FVC720901 FLG720883:FLG720901 FBK720883:FBK720901 ERO720883:ERO720901 EHS720883:EHS720901 DXW720883:DXW720901 DOA720883:DOA720901 DEE720883:DEE720901 CUI720883:CUI720901 CKM720883:CKM720901 CAQ720883:CAQ720901 BQU720883:BQU720901 BGY720883:BGY720901 AXC720883:AXC720901 ANG720883:ANG720901 ADK720883:ADK720901 TO720883:TO720901 JS720883:JS720901 X720883:X720901 WWE655347:WWE655365 WMI655347:WMI655365 WCM655347:WCM655365 VSQ655347:VSQ655365 VIU655347:VIU655365 UYY655347:UYY655365 UPC655347:UPC655365 UFG655347:UFG655365 TVK655347:TVK655365 TLO655347:TLO655365 TBS655347:TBS655365 SRW655347:SRW655365 SIA655347:SIA655365 RYE655347:RYE655365 ROI655347:ROI655365 REM655347:REM655365 QUQ655347:QUQ655365 QKU655347:QKU655365 QAY655347:QAY655365 PRC655347:PRC655365 PHG655347:PHG655365 OXK655347:OXK655365 ONO655347:ONO655365 ODS655347:ODS655365 NTW655347:NTW655365 NKA655347:NKA655365 NAE655347:NAE655365 MQI655347:MQI655365 MGM655347:MGM655365 LWQ655347:LWQ655365 LMU655347:LMU655365 LCY655347:LCY655365 KTC655347:KTC655365 KJG655347:KJG655365 JZK655347:JZK655365 JPO655347:JPO655365 JFS655347:JFS655365 IVW655347:IVW655365 IMA655347:IMA655365 ICE655347:ICE655365 HSI655347:HSI655365 HIM655347:HIM655365 GYQ655347:GYQ655365 GOU655347:GOU655365 GEY655347:GEY655365 FVC655347:FVC655365 FLG655347:FLG655365 FBK655347:FBK655365 ERO655347:ERO655365 EHS655347:EHS655365 DXW655347:DXW655365 DOA655347:DOA655365 DEE655347:DEE655365 CUI655347:CUI655365 CKM655347:CKM655365 CAQ655347:CAQ655365 BQU655347:BQU655365 BGY655347:BGY655365 AXC655347:AXC655365 ANG655347:ANG655365 ADK655347:ADK655365 TO655347:TO655365 JS655347:JS655365 X655347:X655365 WWE589811:WWE589829 WMI589811:WMI589829 WCM589811:WCM589829 VSQ589811:VSQ589829 VIU589811:VIU589829 UYY589811:UYY589829 UPC589811:UPC589829 UFG589811:UFG589829 TVK589811:TVK589829 TLO589811:TLO589829 TBS589811:TBS589829 SRW589811:SRW589829 SIA589811:SIA589829 RYE589811:RYE589829 ROI589811:ROI589829 REM589811:REM589829 QUQ589811:QUQ589829 QKU589811:QKU589829 QAY589811:QAY589829 PRC589811:PRC589829 PHG589811:PHG589829 OXK589811:OXK589829 ONO589811:ONO589829 ODS589811:ODS589829 NTW589811:NTW589829 NKA589811:NKA589829 NAE589811:NAE589829 MQI589811:MQI589829 MGM589811:MGM589829 LWQ589811:LWQ589829 LMU589811:LMU589829 LCY589811:LCY589829 KTC589811:KTC589829 KJG589811:KJG589829 JZK589811:JZK589829 JPO589811:JPO589829 JFS589811:JFS589829 IVW589811:IVW589829 IMA589811:IMA589829 ICE589811:ICE589829 HSI589811:HSI589829 HIM589811:HIM589829 GYQ589811:GYQ589829 GOU589811:GOU589829 GEY589811:GEY589829 FVC589811:FVC589829 FLG589811:FLG589829 FBK589811:FBK589829 ERO589811:ERO589829 EHS589811:EHS589829 DXW589811:DXW589829 DOA589811:DOA589829 DEE589811:DEE589829 CUI589811:CUI589829 CKM589811:CKM589829 CAQ589811:CAQ589829 BQU589811:BQU589829 BGY589811:BGY589829 AXC589811:AXC589829 ANG589811:ANG589829 ADK589811:ADK589829 TO589811:TO589829 JS589811:JS589829 X589811:X589829 WWE524275:WWE524293 WMI524275:WMI524293 WCM524275:WCM524293 VSQ524275:VSQ524293 VIU524275:VIU524293 UYY524275:UYY524293 UPC524275:UPC524293 UFG524275:UFG524293 TVK524275:TVK524293 TLO524275:TLO524293 TBS524275:TBS524293 SRW524275:SRW524293 SIA524275:SIA524293 RYE524275:RYE524293 ROI524275:ROI524293 REM524275:REM524293 QUQ524275:QUQ524293 QKU524275:QKU524293 QAY524275:QAY524293 PRC524275:PRC524293 PHG524275:PHG524293 OXK524275:OXK524293 ONO524275:ONO524293 ODS524275:ODS524293 NTW524275:NTW524293 NKA524275:NKA524293 NAE524275:NAE524293 MQI524275:MQI524293 MGM524275:MGM524293 LWQ524275:LWQ524293 LMU524275:LMU524293 LCY524275:LCY524293 KTC524275:KTC524293 KJG524275:KJG524293 JZK524275:JZK524293 JPO524275:JPO524293 JFS524275:JFS524293 IVW524275:IVW524293 IMA524275:IMA524293 ICE524275:ICE524293 HSI524275:HSI524293 HIM524275:HIM524293 GYQ524275:GYQ524293 GOU524275:GOU524293 GEY524275:GEY524293 FVC524275:FVC524293 FLG524275:FLG524293 FBK524275:FBK524293 ERO524275:ERO524293 EHS524275:EHS524293 DXW524275:DXW524293 DOA524275:DOA524293 DEE524275:DEE524293 CUI524275:CUI524293 CKM524275:CKM524293 CAQ524275:CAQ524293 BQU524275:BQU524293 BGY524275:BGY524293 AXC524275:AXC524293 ANG524275:ANG524293 ADK524275:ADK524293 TO524275:TO524293 JS524275:JS524293 X524275:X524293 WWE458739:WWE458757 WMI458739:WMI458757 WCM458739:WCM458757 VSQ458739:VSQ458757 VIU458739:VIU458757 UYY458739:UYY458757 UPC458739:UPC458757 UFG458739:UFG458757 TVK458739:TVK458757 TLO458739:TLO458757 TBS458739:TBS458757 SRW458739:SRW458757 SIA458739:SIA458757 RYE458739:RYE458757 ROI458739:ROI458757 REM458739:REM458757 QUQ458739:QUQ458757 QKU458739:QKU458757 QAY458739:QAY458757 PRC458739:PRC458757 PHG458739:PHG458757 OXK458739:OXK458757 ONO458739:ONO458757 ODS458739:ODS458757 NTW458739:NTW458757 NKA458739:NKA458757 NAE458739:NAE458757 MQI458739:MQI458757 MGM458739:MGM458757 LWQ458739:LWQ458757 LMU458739:LMU458757 LCY458739:LCY458757 KTC458739:KTC458757 KJG458739:KJG458757 JZK458739:JZK458757 JPO458739:JPO458757 JFS458739:JFS458757 IVW458739:IVW458757 IMA458739:IMA458757 ICE458739:ICE458757 HSI458739:HSI458757 HIM458739:HIM458757 GYQ458739:GYQ458757 GOU458739:GOU458757 GEY458739:GEY458757 FVC458739:FVC458757 FLG458739:FLG458757 FBK458739:FBK458757 ERO458739:ERO458757 EHS458739:EHS458757 DXW458739:DXW458757 DOA458739:DOA458757 DEE458739:DEE458757 CUI458739:CUI458757 CKM458739:CKM458757 CAQ458739:CAQ458757 BQU458739:BQU458757 BGY458739:BGY458757 AXC458739:AXC458757 ANG458739:ANG458757 ADK458739:ADK458757 TO458739:TO458757 JS458739:JS458757 X458739:X458757 WWE393203:WWE393221 WMI393203:WMI393221 WCM393203:WCM393221 VSQ393203:VSQ393221 VIU393203:VIU393221 UYY393203:UYY393221 UPC393203:UPC393221 UFG393203:UFG393221 TVK393203:TVK393221 TLO393203:TLO393221 TBS393203:TBS393221 SRW393203:SRW393221 SIA393203:SIA393221 RYE393203:RYE393221 ROI393203:ROI393221 REM393203:REM393221 QUQ393203:QUQ393221 QKU393203:QKU393221 QAY393203:QAY393221 PRC393203:PRC393221 PHG393203:PHG393221 OXK393203:OXK393221 ONO393203:ONO393221 ODS393203:ODS393221 NTW393203:NTW393221 NKA393203:NKA393221 NAE393203:NAE393221 MQI393203:MQI393221 MGM393203:MGM393221 LWQ393203:LWQ393221 LMU393203:LMU393221 LCY393203:LCY393221 KTC393203:KTC393221 KJG393203:KJG393221 JZK393203:JZK393221 JPO393203:JPO393221 JFS393203:JFS393221 IVW393203:IVW393221 IMA393203:IMA393221 ICE393203:ICE393221 HSI393203:HSI393221 HIM393203:HIM393221 GYQ393203:GYQ393221 GOU393203:GOU393221 GEY393203:GEY393221 FVC393203:FVC393221 FLG393203:FLG393221 FBK393203:FBK393221 ERO393203:ERO393221 EHS393203:EHS393221 DXW393203:DXW393221 DOA393203:DOA393221 DEE393203:DEE393221 CUI393203:CUI393221 CKM393203:CKM393221 CAQ393203:CAQ393221 BQU393203:BQU393221 BGY393203:BGY393221 AXC393203:AXC393221 ANG393203:ANG393221 ADK393203:ADK393221 TO393203:TO393221 JS393203:JS393221 X393203:X393221 WWE327667:WWE327685 WMI327667:WMI327685 WCM327667:WCM327685 VSQ327667:VSQ327685 VIU327667:VIU327685 UYY327667:UYY327685 UPC327667:UPC327685 UFG327667:UFG327685 TVK327667:TVK327685 TLO327667:TLO327685 TBS327667:TBS327685 SRW327667:SRW327685 SIA327667:SIA327685 RYE327667:RYE327685 ROI327667:ROI327685 REM327667:REM327685 QUQ327667:QUQ327685 QKU327667:QKU327685 QAY327667:QAY327685 PRC327667:PRC327685 PHG327667:PHG327685 OXK327667:OXK327685 ONO327667:ONO327685 ODS327667:ODS327685 NTW327667:NTW327685 NKA327667:NKA327685 NAE327667:NAE327685 MQI327667:MQI327685 MGM327667:MGM327685 LWQ327667:LWQ327685 LMU327667:LMU327685 LCY327667:LCY327685 KTC327667:KTC327685 KJG327667:KJG327685 JZK327667:JZK327685 JPO327667:JPO327685 JFS327667:JFS327685 IVW327667:IVW327685 IMA327667:IMA327685 ICE327667:ICE327685 HSI327667:HSI327685 HIM327667:HIM327685 GYQ327667:GYQ327685 GOU327667:GOU327685 GEY327667:GEY327685 FVC327667:FVC327685 FLG327667:FLG327685 FBK327667:FBK327685 ERO327667:ERO327685 EHS327667:EHS327685 DXW327667:DXW327685 DOA327667:DOA327685 DEE327667:DEE327685 CUI327667:CUI327685 CKM327667:CKM327685 CAQ327667:CAQ327685 BQU327667:BQU327685 BGY327667:BGY327685 AXC327667:AXC327685 ANG327667:ANG327685 ADK327667:ADK327685 TO327667:TO327685 JS327667:JS327685 X327667:X327685 WWE262131:WWE262149 WMI262131:WMI262149 WCM262131:WCM262149 VSQ262131:VSQ262149 VIU262131:VIU262149 UYY262131:UYY262149 UPC262131:UPC262149 UFG262131:UFG262149 TVK262131:TVK262149 TLO262131:TLO262149 TBS262131:TBS262149 SRW262131:SRW262149 SIA262131:SIA262149 RYE262131:RYE262149 ROI262131:ROI262149 REM262131:REM262149 QUQ262131:QUQ262149 QKU262131:QKU262149 QAY262131:QAY262149 PRC262131:PRC262149 PHG262131:PHG262149 OXK262131:OXK262149 ONO262131:ONO262149 ODS262131:ODS262149 NTW262131:NTW262149 NKA262131:NKA262149 NAE262131:NAE262149 MQI262131:MQI262149 MGM262131:MGM262149 LWQ262131:LWQ262149 LMU262131:LMU262149 LCY262131:LCY262149 KTC262131:KTC262149 KJG262131:KJG262149 JZK262131:JZK262149 JPO262131:JPO262149 JFS262131:JFS262149 IVW262131:IVW262149 IMA262131:IMA262149 ICE262131:ICE262149 HSI262131:HSI262149 HIM262131:HIM262149 GYQ262131:GYQ262149 GOU262131:GOU262149 GEY262131:GEY262149 FVC262131:FVC262149 FLG262131:FLG262149 FBK262131:FBK262149 ERO262131:ERO262149 EHS262131:EHS262149 DXW262131:DXW262149 DOA262131:DOA262149 DEE262131:DEE262149 CUI262131:CUI262149 CKM262131:CKM262149 CAQ262131:CAQ262149 BQU262131:BQU262149 BGY262131:BGY262149 AXC262131:AXC262149 ANG262131:ANG262149 ADK262131:ADK262149 TO262131:TO262149 JS262131:JS262149 X262131:X262149 WWE196595:WWE196613 WMI196595:WMI196613 WCM196595:WCM196613 VSQ196595:VSQ196613 VIU196595:VIU196613 UYY196595:UYY196613 UPC196595:UPC196613 UFG196595:UFG196613 TVK196595:TVK196613 TLO196595:TLO196613 TBS196595:TBS196613 SRW196595:SRW196613 SIA196595:SIA196613 RYE196595:RYE196613 ROI196595:ROI196613 REM196595:REM196613 QUQ196595:QUQ196613 QKU196595:QKU196613 QAY196595:QAY196613 PRC196595:PRC196613 PHG196595:PHG196613 OXK196595:OXK196613 ONO196595:ONO196613 ODS196595:ODS196613 NTW196595:NTW196613 NKA196595:NKA196613 NAE196595:NAE196613 MQI196595:MQI196613 MGM196595:MGM196613 LWQ196595:LWQ196613 LMU196595:LMU196613 LCY196595:LCY196613 KTC196595:KTC196613 KJG196595:KJG196613 JZK196595:JZK196613 JPO196595:JPO196613 JFS196595:JFS196613 IVW196595:IVW196613 IMA196595:IMA196613 ICE196595:ICE196613 HSI196595:HSI196613 HIM196595:HIM196613 GYQ196595:GYQ196613 GOU196595:GOU196613 GEY196595:GEY196613 FVC196595:FVC196613 FLG196595:FLG196613 FBK196595:FBK196613 ERO196595:ERO196613 EHS196595:EHS196613 DXW196595:DXW196613 DOA196595:DOA196613 DEE196595:DEE196613 CUI196595:CUI196613 CKM196595:CKM196613 CAQ196595:CAQ196613 BQU196595:BQU196613 BGY196595:BGY196613 AXC196595:AXC196613 ANG196595:ANG196613 ADK196595:ADK196613 TO196595:TO196613 JS196595:JS196613 X196595:X196613 WWE131059:WWE131077 WMI131059:WMI131077 WCM131059:WCM131077 VSQ131059:VSQ131077 VIU131059:VIU131077 UYY131059:UYY131077 UPC131059:UPC131077 UFG131059:UFG131077 TVK131059:TVK131077 TLO131059:TLO131077 TBS131059:TBS131077 SRW131059:SRW131077 SIA131059:SIA131077 RYE131059:RYE131077 ROI131059:ROI131077 REM131059:REM131077 QUQ131059:QUQ131077 QKU131059:QKU131077 QAY131059:QAY131077 PRC131059:PRC131077 PHG131059:PHG131077 OXK131059:OXK131077 ONO131059:ONO131077 ODS131059:ODS131077 NTW131059:NTW131077 NKA131059:NKA131077 NAE131059:NAE131077 MQI131059:MQI131077 MGM131059:MGM131077 LWQ131059:LWQ131077 LMU131059:LMU131077 LCY131059:LCY131077 KTC131059:KTC131077 KJG131059:KJG131077 JZK131059:JZK131077 JPO131059:JPO131077 JFS131059:JFS131077 IVW131059:IVW131077 IMA131059:IMA131077 ICE131059:ICE131077 HSI131059:HSI131077 HIM131059:HIM131077 GYQ131059:GYQ131077 GOU131059:GOU131077 GEY131059:GEY131077 FVC131059:FVC131077 FLG131059:FLG131077 FBK131059:FBK131077 ERO131059:ERO131077 EHS131059:EHS131077 DXW131059:DXW131077 DOA131059:DOA131077 DEE131059:DEE131077 CUI131059:CUI131077 CKM131059:CKM131077 CAQ131059:CAQ131077 BQU131059:BQU131077 BGY131059:BGY131077 AXC131059:AXC131077 ANG131059:ANG131077 ADK131059:ADK131077 TO131059:TO131077 JS131059:JS131077 X131059:X131077 WWE65523:WWE65541 WMI65523:WMI65541 WCM65523:WCM65541 VSQ65523:VSQ65541 VIU65523:VIU65541 UYY65523:UYY65541 UPC65523:UPC65541 UFG65523:UFG65541 TVK65523:TVK65541 TLO65523:TLO65541 TBS65523:TBS65541 SRW65523:SRW65541 SIA65523:SIA65541 RYE65523:RYE65541 ROI65523:ROI65541 REM65523:REM65541 QUQ65523:QUQ65541 QKU65523:QKU65541 QAY65523:QAY65541 PRC65523:PRC65541 PHG65523:PHG65541 OXK65523:OXK65541 ONO65523:ONO65541 ODS65523:ODS65541 NTW65523:NTW65541 NKA65523:NKA65541 NAE65523:NAE65541 MQI65523:MQI65541 MGM65523:MGM65541 LWQ65523:LWQ65541 LMU65523:LMU65541 LCY65523:LCY65541 KTC65523:KTC65541 KJG65523:KJG65541 JZK65523:JZK65541 JPO65523:JPO65541 JFS65523:JFS65541 IVW65523:IVW65541 IMA65523:IMA65541 ICE65523:ICE65541 HSI65523:HSI65541 HIM65523:HIM65541 GYQ65523:GYQ65541 GOU65523:GOU65541 GEY65523:GEY65541 FVC65523:FVC65541 FLG65523:FLG65541 FBK65523:FBK65541 ERO65523:ERO65541 EHS65523:EHS65541 DXW65523:DXW65541 DOA65523:DOA65541 DEE65523:DEE65541 CUI65523:CUI65541 CKM65523:CKM65541 CAQ65523:CAQ65541 BQU65523:BQU65541 BGY65523:BGY65541 AXC65523:AXC65541 ANG65523:ANG65541 ADK65523:ADK65541 TO65523:TO65541 JS65523:JS65541 X65523:X65541 WVO11:WVO29 WLS11:WLS29 WBW11:WBW29 VSA11:VSA29 VIE11:VIE29 UYI11:UYI29 UOM11:UOM29 UEQ11:UEQ29 TUU11:TUU29 TKY11:TKY29 TBC11:TBC29 SRG11:SRG29 SHK11:SHK29 RXO11:RXO29 RNS11:RNS29 RDW11:RDW29 QUA11:QUA29 QKE11:QKE29 QAI11:QAI29 PQM11:PQM29 PGQ11:PGQ29 OWU11:OWU29 OMY11:OMY29 ODC11:ODC29 NTG11:NTG29 NJK11:NJK29 MZO11:MZO29 MPS11:MPS29 MFW11:MFW29 LWA11:LWA29 LME11:LME29 LCI11:LCI29 KSM11:KSM29 KIQ11:KIQ29 JYU11:JYU29 JOY11:JOY29 JFC11:JFC29 IVG11:IVG29 ILK11:ILK29 IBO11:IBO29 HRS11:HRS29 HHW11:HHW29 GYA11:GYA29 GOE11:GOE29 GEI11:GEI29 FUM11:FUM29 FKQ11:FKQ29 FAU11:FAU29 EQY11:EQY29 EHC11:EHC29 DXG11:DXG29 DNK11:DNK29 DDO11:DDO29 CTS11:CTS29 CJW11:CJW29 CAA11:CAA29 BQE11:BQE29 BGI11:BGI29 AWM11:AWM29 AMQ11:AMQ29 ACU11:ACU29 SY11:SY29 JC96:JC119 X11:X29 JD11:JD162 JT163 SZ11:SZ162 TP163 ACV11:ACV162 ADL163 AMR11:AMR162 ANH163 AWN11:AWN162 AXD163 BGJ11:BGJ162 BGZ163 BQF11:BQF162 BQV163 CAB11:CAB162 CAR163 CJX11:CJX162 CKN163 CTT11:CTT162 CUJ163 DDP11:DDP162 DEF163 DNL11:DNL162 DOB163 DXH11:DXH162 DXX163 EHD11:EHD162 EHT163 EQZ11:EQZ162 ERP163 FAV11:FAV162 FBL163 FKR11:FKR162 FLH163 FUN11:FUN162 FVD163 GEJ11:GEJ162 GEZ163 GOF11:GOF162 GOV163 GYB11:GYB162 GYR163 HHX11:HHX162 HIN163 HRT11:HRT162 HSJ163 IBP11:IBP162 ICF163 ILL11:ILL162 IMB163 IVH11:IVH162 IVX163 JFD11:JFD162 JFT163 JOZ11:JOZ162 JPP163 JYV11:JYV162 JZL163 KIR11:KIR162 KJH163 KSN11:KSN162 KTD163 LCJ11:LCJ162 LCZ163 LMF11:LMF162 LMV163 LWB11:LWB162 LWR163 MFX11:MFX162 MGN163 MPT11:MPT162 MQJ163 MZP11:MZP162 NAF163 NJL11:NJL162 NKB163 NTH11:NTH162 NTX163 ODD11:ODD162 ODT163 OMZ11:OMZ162 ONP163 OWV11:OWV162 OXL163 PGR11:PGR162 PHH163 PQN11:PQN162 PRD163 QAJ11:QAJ162 QAZ163 QKF11:QKF162 QKV163 QUB11:QUB162 QUR163 RDX11:RDX162 REN163 RNT11:RNT162 ROJ163 RXP11:RXP162 RYF163 SHL11:SHL162 SIB163 SRH11:SRH162 SRX163 TBD11:TBD162 TBT163 TKZ11:TKZ162 TLP163 TUV11:TUV162 TVL163 UER11:UER162 UFH163 UON11:UON162 UPD163 UYJ11:UYJ162 UYZ163 VIF11:VIF162 VIV163 VSB11:VSB162 VSR163 WBX11:WBX162 WCN163 WLT11:WLT162 WMJ163 WVP11:WVP162 WWF163 WWF983027:WWF983215 WMJ983027:WMJ983215 WCN983027:WCN983215 VSR983027:VSR983215 VIV983027:VIV983215 UYZ983027:UYZ983215 UPD983027:UPD983215 UFH983027:UFH983215 TVL983027:TVL983215 TLP983027:TLP983215 TBT983027:TBT983215 SRX983027:SRX983215 SIB983027:SIB983215 RYF983027:RYF983215 ROJ983027:ROJ983215 REN983027:REN983215 QUR983027:QUR983215 QKV983027:QKV983215 QAZ983027:QAZ983215 PRD983027:PRD983215 PHH983027:PHH983215 OXL983027:OXL983215 ONP983027:ONP983215 ODT983027:ODT983215 NTX983027:NTX983215 NKB983027:NKB983215 NAF983027:NAF983215 MQJ983027:MQJ983215 MGN983027:MGN983215 LWR983027:LWR983215 LMV983027:LMV983215 LCZ983027:LCZ983215 KTD983027:KTD983215 KJH983027:KJH983215 JZL983027:JZL983215 JPP983027:JPP983215 JFT983027:JFT983215 IVX983027:IVX983215 IMB983027:IMB983215 ICF983027:ICF983215 HSJ983027:HSJ983215 HIN983027:HIN983215 GYR983027:GYR983215 GOV983027:GOV983215 GEZ983027:GEZ983215 FVD983027:FVD983215 FLH983027:FLH983215 FBL983027:FBL983215 ERP983027:ERP983215 EHT983027:EHT983215 DXX983027:DXX983215 DOB983027:DOB983215 DEF983027:DEF983215 CUJ983027:CUJ983215 CKN983027:CKN983215 CAR983027:CAR983215 BQV983027:BQV983215 BGZ983027:BGZ983215 AXD983027:AXD983215 ANH983027:ANH983215 ADL983027:ADL983215 TP983027:TP983215 JT983027:JT983215 Y983027:Y983215 WWF917491:WWF917679 WMJ917491:WMJ917679 WCN917491:WCN917679 VSR917491:VSR917679 VIV917491:VIV917679 UYZ917491:UYZ917679 UPD917491:UPD917679 UFH917491:UFH917679 TVL917491:TVL917679 TLP917491:TLP917679 TBT917491:TBT917679 SRX917491:SRX917679 SIB917491:SIB917679 RYF917491:RYF917679 ROJ917491:ROJ917679 REN917491:REN917679 QUR917491:QUR917679 QKV917491:QKV917679 QAZ917491:QAZ917679 PRD917491:PRD917679 PHH917491:PHH917679 OXL917491:OXL917679 ONP917491:ONP917679 ODT917491:ODT917679 NTX917491:NTX917679 NKB917491:NKB917679 NAF917491:NAF917679 MQJ917491:MQJ917679 MGN917491:MGN917679 LWR917491:LWR917679 LMV917491:LMV917679 LCZ917491:LCZ917679 KTD917491:KTD917679 KJH917491:KJH917679 JZL917491:JZL917679 JPP917491:JPP917679 JFT917491:JFT917679 IVX917491:IVX917679 IMB917491:IMB917679 ICF917491:ICF917679 HSJ917491:HSJ917679 HIN917491:HIN917679 GYR917491:GYR917679 GOV917491:GOV917679 GEZ917491:GEZ917679 FVD917491:FVD917679 FLH917491:FLH917679 FBL917491:FBL917679 ERP917491:ERP917679 EHT917491:EHT917679 DXX917491:DXX917679 DOB917491:DOB917679 DEF917491:DEF917679 CUJ917491:CUJ917679 CKN917491:CKN917679 CAR917491:CAR917679 BQV917491:BQV917679 BGZ917491:BGZ917679 AXD917491:AXD917679 ANH917491:ANH917679 ADL917491:ADL917679 TP917491:TP917679 JT917491:JT917679 Y917491:Y917679 WWF851955:WWF852143 WMJ851955:WMJ852143 WCN851955:WCN852143 VSR851955:VSR852143 VIV851955:VIV852143 UYZ851955:UYZ852143 UPD851955:UPD852143 UFH851955:UFH852143 TVL851955:TVL852143 TLP851955:TLP852143 TBT851955:TBT852143 SRX851955:SRX852143 SIB851955:SIB852143 RYF851955:RYF852143 ROJ851955:ROJ852143 REN851955:REN852143 QUR851955:QUR852143 QKV851955:QKV852143 QAZ851955:QAZ852143 PRD851955:PRD852143 PHH851955:PHH852143 OXL851955:OXL852143 ONP851955:ONP852143 ODT851955:ODT852143 NTX851955:NTX852143 NKB851955:NKB852143 NAF851955:NAF852143 MQJ851955:MQJ852143 MGN851955:MGN852143 LWR851955:LWR852143 LMV851955:LMV852143 LCZ851955:LCZ852143 KTD851955:KTD852143 KJH851955:KJH852143 JZL851955:JZL852143 JPP851955:JPP852143 JFT851955:JFT852143 IVX851955:IVX852143 IMB851955:IMB852143 ICF851955:ICF852143 HSJ851955:HSJ852143 HIN851955:HIN852143 GYR851955:GYR852143 GOV851955:GOV852143 GEZ851955:GEZ852143 FVD851955:FVD852143 FLH851955:FLH852143 FBL851955:FBL852143 ERP851955:ERP852143 EHT851955:EHT852143 DXX851955:DXX852143 DOB851955:DOB852143 DEF851955:DEF852143 CUJ851955:CUJ852143 CKN851955:CKN852143 CAR851955:CAR852143 BQV851955:BQV852143 BGZ851955:BGZ852143 AXD851955:AXD852143 ANH851955:ANH852143 ADL851955:ADL852143 TP851955:TP852143 JT851955:JT852143 Y851955:Y852143 WWF786419:WWF786607 WMJ786419:WMJ786607 WCN786419:WCN786607 VSR786419:VSR786607 VIV786419:VIV786607 UYZ786419:UYZ786607 UPD786419:UPD786607 UFH786419:UFH786607 TVL786419:TVL786607 TLP786419:TLP786607 TBT786419:TBT786607 SRX786419:SRX786607 SIB786419:SIB786607 RYF786419:RYF786607 ROJ786419:ROJ786607 REN786419:REN786607 QUR786419:QUR786607 QKV786419:QKV786607 QAZ786419:QAZ786607 PRD786419:PRD786607 PHH786419:PHH786607 OXL786419:OXL786607 ONP786419:ONP786607 ODT786419:ODT786607 NTX786419:NTX786607 NKB786419:NKB786607 NAF786419:NAF786607 MQJ786419:MQJ786607 MGN786419:MGN786607 LWR786419:LWR786607 LMV786419:LMV786607 LCZ786419:LCZ786607 KTD786419:KTD786607 KJH786419:KJH786607 JZL786419:JZL786607 JPP786419:JPP786607 JFT786419:JFT786607 IVX786419:IVX786607 IMB786419:IMB786607 ICF786419:ICF786607 HSJ786419:HSJ786607 HIN786419:HIN786607 GYR786419:GYR786607 GOV786419:GOV786607 GEZ786419:GEZ786607 FVD786419:FVD786607 FLH786419:FLH786607 FBL786419:FBL786607 ERP786419:ERP786607 EHT786419:EHT786607 DXX786419:DXX786607 DOB786419:DOB786607 DEF786419:DEF786607 CUJ786419:CUJ786607 CKN786419:CKN786607 CAR786419:CAR786607 BQV786419:BQV786607 BGZ786419:BGZ786607 AXD786419:AXD786607 ANH786419:ANH786607 ADL786419:ADL786607 TP786419:TP786607 JT786419:JT786607 Y786419:Y786607 WWF720883:WWF721071 WMJ720883:WMJ721071 WCN720883:WCN721071 VSR720883:VSR721071 VIV720883:VIV721071 UYZ720883:UYZ721071 UPD720883:UPD721071 UFH720883:UFH721071 TVL720883:TVL721071 TLP720883:TLP721071 TBT720883:TBT721071 SRX720883:SRX721071 SIB720883:SIB721071 RYF720883:RYF721071 ROJ720883:ROJ721071 REN720883:REN721071 QUR720883:QUR721071 QKV720883:QKV721071 QAZ720883:QAZ721071 PRD720883:PRD721071 PHH720883:PHH721071 OXL720883:OXL721071 ONP720883:ONP721071 ODT720883:ODT721071 NTX720883:NTX721071 NKB720883:NKB721071 NAF720883:NAF721071 MQJ720883:MQJ721071 MGN720883:MGN721071 LWR720883:LWR721071 LMV720883:LMV721071 LCZ720883:LCZ721071 KTD720883:KTD721071 KJH720883:KJH721071 JZL720883:JZL721071 JPP720883:JPP721071 JFT720883:JFT721071 IVX720883:IVX721071 IMB720883:IMB721071 ICF720883:ICF721071 HSJ720883:HSJ721071 HIN720883:HIN721071 GYR720883:GYR721071 GOV720883:GOV721071 GEZ720883:GEZ721071 FVD720883:FVD721071 FLH720883:FLH721071 FBL720883:FBL721071 ERP720883:ERP721071 EHT720883:EHT721071 DXX720883:DXX721071 DOB720883:DOB721071 DEF720883:DEF721071 CUJ720883:CUJ721071 CKN720883:CKN721071 CAR720883:CAR721071 BQV720883:BQV721071 BGZ720883:BGZ721071 AXD720883:AXD721071 ANH720883:ANH721071 ADL720883:ADL721071 TP720883:TP721071 JT720883:JT721071 Y720883:Y721071 WWF655347:WWF655535 WMJ655347:WMJ655535 WCN655347:WCN655535 VSR655347:VSR655535 VIV655347:VIV655535 UYZ655347:UYZ655535 UPD655347:UPD655535 UFH655347:UFH655535 TVL655347:TVL655535 TLP655347:TLP655535 TBT655347:TBT655535 SRX655347:SRX655535 SIB655347:SIB655535 RYF655347:RYF655535 ROJ655347:ROJ655535 REN655347:REN655535 QUR655347:QUR655535 QKV655347:QKV655535 QAZ655347:QAZ655535 PRD655347:PRD655535 PHH655347:PHH655535 OXL655347:OXL655535 ONP655347:ONP655535 ODT655347:ODT655535 NTX655347:NTX655535 NKB655347:NKB655535 NAF655347:NAF655535 MQJ655347:MQJ655535 MGN655347:MGN655535 LWR655347:LWR655535 LMV655347:LMV655535 LCZ655347:LCZ655535 KTD655347:KTD655535 KJH655347:KJH655535 JZL655347:JZL655535 JPP655347:JPP655535 JFT655347:JFT655535 IVX655347:IVX655535 IMB655347:IMB655535 ICF655347:ICF655535 HSJ655347:HSJ655535 HIN655347:HIN655535 GYR655347:GYR655535 GOV655347:GOV655535 GEZ655347:GEZ655535 FVD655347:FVD655535 FLH655347:FLH655535 FBL655347:FBL655535 ERP655347:ERP655535 EHT655347:EHT655535 DXX655347:DXX655535 DOB655347:DOB655535 DEF655347:DEF655535 CUJ655347:CUJ655535 CKN655347:CKN655535 CAR655347:CAR655535 BQV655347:BQV655535 BGZ655347:BGZ655535 AXD655347:AXD655535 ANH655347:ANH655535 ADL655347:ADL655535 TP655347:TP655535 JT655347:JT655535 Y655347:Y655535 WWF589811:WWF589999 WMJ589811:WMJ589999 WCN589811:WCN589999 VSR589811:VSR589999 VIV589811:VIV589999 UYZ589811:UYZ589999 UPD589811:UPD589999 UFH589811:UFH589999 TVL589811:TVL589999 TLP589811:TLP589999 TBT589811:TBT589999 SRX589811:SRX589999 SIB589811:SIB589999 RYF589811:RYF589999 ROJ589811:ROJ589999 REN589811:REN589999 QUR589811:QUR589999 QKV589811:QKV589999 QAZ589811:QAZ589999 PRD589811:PRD589999 PHH589811:PHH589999 OXL589811:OXL589999 ONP589811:ONP589999 ODT589811:ODT589999 NTX589811:NTX589999 NKB589811:NKB589999 NAF589811:NAF589999 MQJ589811:MQJ589999 MGN589811:MGN589999 LWR589811:LWR589999 LMV589811:LMV589999 LCZ589811:LCZ589999 KTD589811:KTD589999 KJH589811:KJH589999 JZL589811:JZL589999 JPP589811:JPP589999 JFT589811:JFT589999 IVX589811:IVX589999 IMB589811:IMB589999 ICF589811:ICF589999 HSJ589811:HSJ589999 HIN589811:HIN589999 GYR589811:GYR589999 GOV589811:GOV589999 GEZ589811:GEZ589999 FVD589811:FVD589999 FLH589811:FLH589999 FBL589811:FBL589999 ERP589811:ERP589999 EHT589811:EHT589999 DXX589811:DXX589999 DOB589811:DOB589999 DEF589811:DEF589999 CUJ589811:CUJ589999 CKN589811:CKN589999 CAR589811:CAR589999 BQV589811:BQV589999 BGZ589811:BGZ589999 AXD589811:AXD589999 ANH589811:ANH589999 ADL589811:ADL589999 TP589811:TP589999 JT589811:JT589999 Y589811:Y589999 WWF524275:WWF524463 WMJ524275:WMJ524463 WCN524275:WCN524463 VSR524275:VSR524463 VIV524275:VIV524463 UYZ524275:UYZ524463 UPD524275:UPD524463 UFH524275:UFH524463 TVL524275:TVL524463 TLP524275:TLP524463 TBT524275:TBT524463 SRX524275:SRX524463 SIB524275:SIB524463 RYF524275:RYF524463 ROJ524275:ROJ524463 REN524275:REN524463 QUR524275:QUR524463 QKV524275:QKV524463 QAZ524275:QAZ524463 PRD524275:PRD524463 PHH524275:PHH524463 OXL524275:OXL524463 ONP524275:ONP524463 ODT524275:ODT524463 NTX524275:NTX524463 NKB524275:NKB524463 NAF524275:NAF524463 MQJ524275:MQJ524463 MGN524275:MGN524463 LWR524275:LWR524463 LMV524275:LMV524463 LCZ524275:LCZ524463 KTD524275:KTD524463 KJH524275:KJH524463 JZL524275:JZL524463 JPP524275:JPP524463 JFT524275:JFT524463 IVX524275:IVX524463 IMB524275:IMB524463 ICF524275:ICF524463 HSJ524275:HSJ524463 HIN524275:HIN524463 GYR524275:GYR524463 GOV524275:GOV524463 GEZ524275:GEZ524463 FVD524275:FVD524463 FLH524275:FLH524463 FBL524275:FBL524463 ERP524275:ERP524463 EHT524275:EHT524463 DXX524275:DXX524463 DOB524275:DOB524463 DEF524275:DEF524463 CUJ524275:CUJ524463 CKN524275:CKN524463 CAR524275:CAR524463 BQV524275:BQV524463 BGZ524275:BGZ524463 AXD524275:AXD524463 ANH524275:ANH524463 ADL524275:ADL524463 TP524275:TP524463 JT524275:JT524463 Y524275:Y524463 WWF458739:WWF458927 WMJ458739:WMJ458927 WCN458739:WCN458927 VSR458739:VSR458927 VIV458739:VIV458927 UYZ458739:UYZ458927 UPD458739:UPD458927 UFH458739:UFH458927 TVL458739:TVL458927 TLP458739:TLP458927 TBT458739:TBT458927 SRX458739:SRX458927 SIB458739:SIB458927 RYF458739:RYF458927 ROJ458739:ROJ458927 REN458739:REN458927 QUR458739:QUR458927 QKV458739:QKV458927 QAZ458739:QAZ458927 PRD458739:PRD458927 PHH458739:PHH458927 OXL458739:OXL458927 ONP458739:ONP458927 ODT458739:ODT458927 NTX458739:NTX458927 NKB458739:NKB458927 NAF458739:NAF458927 MQJ458739:MQJ458927 MGN458739:MGN458927 LWR458739:LWR458927 LMV458739:LMV458927 LCZ458739:LCZ458927 KTD458739:KTD458927 KJH458739:KJH458927 JZL458739:JZL458927 JPP458739:JPP458927 JFT458739:JFT458927 IVX458739:IVX458927 IMB458739:IMB458927 ICF458739:ICF458927 HSJ458739:HSJ458927 HIN458739:HIN458927 GYR458739:GYR458927 GOV458739:GOV458927 GEZ458739:GEZ458927 FVD458739:FVD458927 FLH458739:FLH458927 FBL458739:FBL458927 ERP458739:ERP458927 EHT458739:EHT458927 DXX458739:DXX458927 DOB458739:DOB458927 DEF458739:DEF458927 CUJ458739:CUJ458927 CKN458739:CKN458927 CAR458739:CAR458927 BQV458739:BQV458927 BGZ458739:BGZ458927 AXD458739:AXD458927 ANH458739:ANH458927 ADL458739:ADL458927 TP458739:TP458927 JT458739:JT458927 Y458739:Y458927 WWF393203:WWF393391 WMJ393203:WMJ393391 WCN393203:WCN393391 VSR393203:VSR393391 VIV393203:VIV393391 UYZ393203:UYZ393391 UPD393203:UPD393391 UFH393203:UFH393391 TVL393203:TVL393391 TLP393203:TLP393391 TBT393203:TBT393391 SRX393203:SRX393391 SIB393203:SIB393391 RYF393203:RYF393391 ROJ393203:ROJ393391 REN393203:REN393391 QUR393203:QUR393391 QKV393203:QKV393391 QAZ393203:QAZ393391 PRD393203:PRD393391 PHH393203:PHH393391 OXL393203:OXL393391 ONP393203:ONP393391 ODT393203:ODT393391 NTX393203:NTX393391 NKB393203:NKB393391 NAF393203:NAF393391 MQJ393203:MQJ393391 MGN393203:MGN393391 LWR393203:LWR393391 LMV393203:LMV393391 LCZ393203:LCZ393391 KTD393203:KTD393391 KJH393203:KJH393391 JZL393203:JZL393391 JPP393203:JPP393391 JFT393203:JFT393391 IVX393203:IVX393391 IMB393203:IMB393391 ICF393203:ICF393391 HSJ393203:HSJ393391 HIN393203:HIN393391 GYR393203:GYR393391 GOV393203:GOV393391 GEZ393203:GEZ393391 FVD393203:FVD393391 FLH393203:FLH393391 FBL393203:FBL393391 ERP393203:ERP393391 EHT393203:EHT393391 DXX393203:DXX393391 DOB393203:DOB393391 DEF393203:DEF393391 CUJ393203:CUJ393391 CKN393203:CKN393391 CAR393203:CAR393391 BQV393203:BQV393391 BGZ393203:BGZ393391 AXD393203:AXD393391 ANH393203:ANH393391 ADL393203:ADL393391 TP393203:TP393391 JT393203:JT393391 Y393203:Y393391 WWF327667:WWF327855 WMJ327667:WMJ327855 WCN327667:WCN327855 VSR327667:VSR327855 VIV327667:VIV327855 UYZ327667:UYZ327855 UPD327667:UPD327855 UFH327667:UFH327855 TVL327667:TVL327855 TLP327667:TLP327855 TBT327667:TBT327855 SRX327667:SRX327855 SIB327667:SIB327855 RYF327667:RYF327855 ROJ327667:ROJ327855 REN327667:REN327855 QUR327667:QUR327855 QKV327667:QKV327855 QAZ327667:QAZ327855 PRD327667:PRD327855 PHH327667:PHH327855 OXL327667:OXL327855 ONP327667:ONP327855 ODT327667:ODT327855 NTX327667:NTX327855 NKB327667:NKB327855 NAF327667:NAF327855 MQJ327667:MQJ327855 MGN327667:MGN327855 LWR327667:LWR327855 LMV327667:LMV327855 LCZ327667:LCZ327855 KTD327667:KTD327855 KJH327667:KJH327855 JZL327667:JZL327855 JPP327667:JPP327855 JFT327667:JFT327855 IVX327667:IVX327855 IMB327667:IMB327855 ICF327667:ICF327855 HSJ327667:HSJ327855 HIN327667:HIN327855 GYR327667:GYR327855 GOV327667:GOV327855 GEZ327667:GEZ327855 FVD327667:FVD327855 FLH327667:FLH327855 FBL327667:FBL327855 ERP327667:ERP327855 EHT327667:EHT327855 DXX327667:DXX327855 DOB327667:DOB327855 DEF327667:DEF327855 CUJ327667:CUJ327855 CKN327667:CKN327855 CAR327667:CAR327855 BQV327667:BQV327855 BGZ327667:BGZ327855 AXD327667:AXD327855 ANH327667:ANH327855 ADL327667:ADL327855 TP327667:TP327855 JT327667:JT327855 Y327667:Y327855 WWF262131:WWF262319 WMJ262131:WMJ262319 WCN262131:WCN262319 VSR262131:VSR262319 VIV262131:VIV262319 UYZ262131:UYZ262319 UPD262131:UPD262319 UFH262131:UFH262319 TVL262131:TVL262319 TLP262131:TLP262319 TBT262131:TBT262319 SRX262131:SRX262319 SIB262131:SIB262319 RYF262131:RYF262319 ROJ262131:ROJ262319 REN262131:REN262319 QUR262131:QUR262319 QKV262131:QKV262319 QAZ262131:QAZ262319 PRD262131:PRD262319 PHH262131:PHH262319 OXL262131:OXL262319 ONP262131:ONP262319 ODT262131:ODT262319 NTX262131:NTX262319 NKB262131:NKB262319 NAF262131:NAF262319 MQJ262131:MQJ262319 MGN262131:MGN262319 LWR262131:LWR262319 LMV262131:LMV262319 LCZ262131:LCZ262319 KTD262131:KTD262319 KJH262131:KJH262319 JZL262131:JZL262319 JPP262131:JPP262319 JFT262131:JFT262319 IVX262131:IVX262319 IMB262131:IMB262319 ICF262131:ICF262319 HSJ262131:HSJ262319 HIN262131:HIN262319 GYR262131:GYR262319 GOV262131:GOV262319 GEZ262131:GEZ262319 FVD262131:FVD262319 FLH262131:FLH262319 FBL262131:FBL262319 ERP262131:ERP262319 EHT262131:EHT262319 DXX262131:DXX262319 DOB262131:DOB262319 DEF262131:DEF262319 CUJ262131:CUJ262319 CKN262131:CKN262319 CAR262131:CAR262319 BQV262131:BQV262319 BGZ262131:BGZ262319 AXD262131:AXD262319 ANH262131:ANH262319 ADL262131:ADL262319 TP262131:TP262319 JT262131:JT262319 Y262131:Y262319 WWF196595:WWF196783 WMJ196595:WMJ196783 WCN196595:WCN196783 VSR196595:VSR196783 VIV196595:VIV196783 UYZ196595:UYZ196783 UPD196595:UPD196783 UFH196595:UFH196783 TVL196595:TVL196783 TLP196595:TLP196783 TBT196595:TBT196783 SRX196595:SRX196783 SIB196595:SIB196783 RYF196595:RYF196783 ROJ196595:ROJ196783 REN196595:REN196783 QUR196595:QUR196783 QKV196595:QKV196783 QAZ196595:QAZ196783 PRD196595:PRD196783 PHH196595:PHH196783 OXL196595:OXL196783 ONP196595:ONP196783 ODT196595:ODT196783 NTX196595:NTX196783 NKB196595:NKB196783 NAF196595:NAF196783 MQJ196595:MQJ196783 MGN196595:MGN196783 LWR196595:LWR196783 LMV196595:LMV196783 LCZ196595:LCZ196783 KTD196595:KTD196783 KJH196595:KJH196783 JZL196595:JZL196783 JPP196595:JPP196783 JFT196595:JFT196783 IVX196595:IVX196783 IMB196595:IMB196783 ICF196595:ICF196783 HSJ196595:HSJ196783 HIN196595:HIN196783 GYR196595:GYR196783 GOV196595:GOV196783 GEZ196595:GEZ196783 FVD196595:FVD196783 FLH196595:FLH196783 FBL196595:FBL196783 ERP196595:ERP196783 EHT196595:EHT196783 DXX196595:DXX196783 DOB196595:DOB196783 DEF196595:DEF196783 CUJ196595:CUJ196783 CKN196595:CKN196783 CAR196595:CAR196783 BQV196595:BQV196783 BGZ196595:BGZ196783 AXD196595:AXD196783 ANH196595:ANH196783 ADL196595:ADL196783 TP196595:TP196783 JT196595:JT196783 Y196595:Y196783 WWF131059:WWF131247 WMJ131059:WMJ131247 WCN131059:WCN131247 VSR131059:VSR131247 VIV131059:VIV131247 UYZ131059:UYZ131247 UPD131059:UPD131247 UFH131059:UFH131247 TVL131059:TVL131247 TLP131059:TLP131247 TBT131059:TBT131247 SRX131059:SRX131247 SIB131059:SIB131247 RYF131059:RYF131247 ROJ131059:ROJ131247 REN131059:REN131247 QUR131059:QUR131247 QKV131059:QKV131247 QAZ131059:QAZ131247 PRD131059:PRD131247 PHH131059:PHH131247 OXL131059:OXL131247 ONP131059:ONP131247 ODT131059:ODT131247 NTX131059:NTX131247 NKB131059:NKB131247 NAF131059:NAF131247 MQJ131059:MQJ131247 MGN131059:MGN131247 LWR131059:LWR131247 LMV131059:LMV131247 LCZ131059:LCZ131247 KTD131059:KTD131247 KJH131059:KJH131247 JZL131059:JZL131247 JPP131059:JPP131247 JFT131059:JFT131247 IVX131059:IVX131247 IMB131059:IMB131247 ICF131059:ICF131247 HSJ131059:HSJ131247 HIN131059:HIN131247 GYR131059:GYR131247 GOV131059:GOV131247 GEZ131059:GEZ131247 FVD131059:FVD131247 FLH131059:FLH131247 FBL131059:FBL131247 ERP131059:ERP131247 EHT131059:EHT131247 DXX131059:DXX131247 DOB131059:DOB131247 DEF131059:DEF131247 CUJ131059:CUJ131247 CKN131059:CKN131247 CAR131059:CAR131247 BQV131059:BQV131247 BGZ131059:BGZ131247 AXD131059:AXD131247 ANH131059:ANH131247 ADL131059:ADL131247 TP131059:TP131247 JT131059:JT131247 Y131059:Y131247 WWF65523:WWF65711 WMJ65523:WMJ65711 WCN65523:WCN65711 VSR65523:VSR65711 VIV65523:VIV65711 UYZ65523:UYZ65711 UPD65523:UPD65711 UFH65523:UFH65711 TVL65523:TVL65711 TLP65523:TLP65711 TBT65523:TBT65711 SRX65523:SRX65711 SIB65523:SIB65711 RYF65523:RYF65711 ROJ65523:ROJ65711 REN65523:REN65711 QUR65523:QUR65711 QKV65523:QKV65711 QAZ65523:QAZ65711 PRD65523:PRD65711 PHH65523:PHH65711 OXL65523:OXL65711 ONP65523:ONP65711 ODT65523:ODT65711 NTX65523:NTX65711 NKB65523:NKB65711 NAF65523:NAF65711 MQJ65523:MQJ65711 MGN65523:MGN65711 LWR65523:LWR65711 LMV65523:LMV65711 LCZ65523:LCZ65711 KTD65523:KTD65711 KJH65523:KJH65711 JZL65523:JZL65711 JPP65523:JPP65711 JFT65523:JFT65711 IVX65523:IVX65711 IMB65523:IMB65711 ICF65523:ICF65711 HSJ65523:HSJ65711 HIN65523:HIN65711 GYR65523:GYR65711 GOV65523:GOV65711 GEZ65523:GEZ65711 FVD65523:FVD65711 FLH65523:FLH65711 FBL65523:FBL65711 ERP65523:ERP65711 EHT65523:EHT65711 DXX65523:DXX65711 DOB65523:DOB65711 DEF65523:DEF65711 CUJ65523:CUJ65711 CKN65523:CKN65711 CAR65523:CAR65711 BQV65523:BQV65711 BGZ65523:BGZ65711 AXD65523:AXD65711 ANH65523:ANH65711 ADL65523:ADL65711 TP65523:TP65711 JT65523:JT65711 Y65523:Y65711 JC77:JC85 X34:X59" xr:uid="{38CE748A-EF64-4197-A198-61D51AF51545}">
      <formula1>#REF!</formula1>
    </dataValidation>
    <dataValidation type="list" allowBlank="1" showInputMessage="1" showErrorMessage="1" sqref="X30:X33 WWE163 WVO120:WVO162 WMI163 WLS120:WLS162 WCM163 WBW120:WBW162 VSQ163 VSA120:VSA162 VIU163 VIE120:VIE162 UYY163 UYI120:UYI162 UPC163 UOM120:UOM162 UFG163 UEQ120:UEQ162 TVK163 TUU120:TUU162 TLO163 TKY120:TKY162 TBS163 TBC120:TBC162 SRW163 SRG120:SRG162 SIA163 SHK120:SHK162 RYE163 RXO120:RXO162 ROI163 RNS120:RNS162 REM163 RDW120:RDW162 QUQ163 QUA120:QUA162 QKU163 QKE120:QKE162 QAY163 QAI120:QAI162 PRC163 PQM120:PQM162 PHG163 PGQ120:PGQ162 OXK163 OWU120:OWU162 ONO163 OMY120:OMY162 ODS163 ODC120:ODC162 NTW163 NTG120:NTG162 NKA163 NJK120:NJK162 NAE163 MZO120:MZO162 MQI163 MPS120:MPS162 MGM163 MFW120:MFW162 LWQ163 LWA120:LWA162 LMU163 LME120:LME162 LCY163 LCI120:LCI162 KTC163 KSM120:KSM162 KJG163 KIQ120:KIQ162 JZK163 JYU120:JYU162 JPO163 JOY120:JOY162 JFS163 JFC120:JFC162 IVW163 IVG120:IVG162 IMA163 ILK120:ILK162 ICE163 IBO120:IBO162 HSI163 HRS120:HRS162 HIM163 HHW120:HHW162 GYQ163 GYA120:GYA162 GOU163 GOE120:GOE162 GEY163 GEI120:GEI162 FVC163 FUM120:FUM162 FLG163 FKQ120:FKQ162 FBK163 FAU120:FAU162 ERO163 EQY120:EQY162 EHS163 EHC120:EHC162 DXW163 DXG120:DXG162 DOA163 DNK120:DNK162 DEE163 DDO120:DDO162 CUI163 CTS120:CTS162 CKM163 CJW120:CJW162 CAQ163 CAA120:CAA162 BQU163 BQE120:BQE162 BGY163 BGI120:BGI162 AXC163 AWM120:AWM162 ANG163 AMQ120:AMQ162 ADK163 ACU120:ACU162 TO163 SY120:SY162 JS163 JC120:JC162 JC30:JC33 SY30:SY33 ACU30:ACU33 AMQ30:AMQ33 AWM30:AWM33 BGI30:BGI33 BQE30:BQE33 CAA30:CAA33 CJW30:CJW33 CTS30:CTS33 DDO30:DDO33 DNK30:DNK33 DXG30:DXG33 EHC30:EHC33 EQY30:EQY33 FAU30:FAU33 FKQ30:FKQ33 FUM30:FUM33 GEI30:GEI33 GOE30:GOE33 GYA30:GYA33 HHW30:HHW33 HRS30:HRS33 IBO30:IBO33 ILK30:ILK33 IVG30:IVG33 JFC30:JFC33 JOY30:JOY33 JYU30:JYU33 KIQ30:KIQ33 KSM30:KSM33 LCI30:LCI33 LME30:LME33 LWA30:LWA33 MFW30:MFW33 MPS30:MPS33 MZO30:MZO33 NJK30:NJK33 NTG30:NTG33 ODC30:ODC33 OMY30:OMY33 OWU30:OWU33 PGQ30:PGQ33 PQM30:PQM33 QAI30:QAI33 QKE30:QKE33 QUA30:QUA33 RDW30:RDW33 RNS30:RNS33 RXO30:RXO33 SHK30:SHK33 SRG30:SRG33 TBC30:TBC33 TKY30:TKY33 TUU30:TUU33 UEQ30:UEQ33 UOM30:UOM33 UYI30:UYI33 VIE30:VIE33 VSA30:VSA33 WBW30:WBW33 WLS30:WLS33 WVO30:WVO33 X65542:X65545 JS65542:JS65545 TO65542:TO65545 ADK65542:ADK65545 ANG65542:ANG65545 AXC65542:AXC65545 BGY65542:BGY65545 BQU65542:BQU65545 CAQ65542:CAQ65545 CKM65542:CKM65545 CUI65542:CUI65545 DEE65542:DEE65545 DOA65542:DOA65545 DXW65542:DXW65545 EHS65542:EHS65545 ERO65542:ERO65545 FBK65542:FBK65545 FLG65542:FLG65545 FVC65542:FVC65545 GEY65542:GEY65545 GOU65542:GOU65545 GYQ65542:GYQ65545 HIM65542:HIM65545 HSI65542:HSI65545 ICE65542:ICE65545 IMA65542:IMA65545 IVW65542:IVW65545 JFS65542:JFS65545 JPO65542:JPO65545 JZK65542:JZK65545 KJG65542:KJG65545 KTC65542:KTC65545 LCY65542:LCY65545 LMU65542:LMU65545 LWQ65542:LWQ65545 MGM65542:MGM65545 MQI65542:MQI65545 NAE65542:NAE65545 NKA65542:NKA65545 NTW65542:NTW65545 ODS65542:ODS65545 ONO65542:ONO65545 OXK65542:OXK65545 PHG65542:PHG65545 PRC65542:PRC65545 QAY65542:QAY65545 QKU65542:QKU65545 QUQ65542:QUQ65545 REM65542:REM65545 ROI65542:ROI65545 RYE65542:RYE65545 SIA65542:SIA65545 SRW65542:SRW65545 TBS65542:TBS65545 TLO65542:TLO65545 TVK65542:TVK65545 UFG65542:UFG65545 UPC65542:UPC65545 UYY65542:UYY65545 VIU65542:VIU65545 VSQ65542:VSQ65545 WCM65542:WCM65545 WMI65542:WMI65545 WWE65542:WWE65545 X131078:X131081 JS131078:JS131081 TO131078:TO131081 ADK131078:ADK131081 ANG131078:ANG131081 AXC131078:AXC131081 BGY131078:BGY131081 BQU131078:BQU131081 CAQ131078:CAQ131081 CKM131078:CKM131081 CUI131078:CUI131081 DEE131078:DEE131081 DOA131078:DOA131081 DXW131078:DXW131081 EHS131078:EHS131081 ERO131078:ERO131081 FBK131078:FBK131081 FLG131078:FLG131081 FVC131078:FVC131081 GEY131078:GEY131081 GOU131078:GOU131081 GYQ131078:GYQ131081 HIM131078:HIM131081 HSI131078:HSI131081 ICE131078:ICE131081 IMA131078:IMA131081 IVW131078:IVW131081 JFS131078:JFS131081 JPO131078:JPO131081 JZK131078:JZK131081 KJG131078:KJG131081 KTC131078:KTC131081 LCY131078:LCY131081 LMU131078:LMU131081 LWQ131078:LWQ131081 MGM131078:MGM131081 MQI131078:MQI131081 NAE131078:NAE131081 NKA131078:NKA131081 NTW131078:NTW131081 ODS131078:ODS131081 ONO131078:ONO131081 OXK131078:OXK131081 PHG131078:PHG131081 PRC131078:PRC131081 QAY131078:QAY131081 QKU131078:QKU131081 QUQ131078:QUQ131081 REM131078:REM131081 ROI131078:ROI131081 RYE131078:RYE131081 SIA131078:SIA131081 SRW131078:SRW131081 TBS131078:TBS131081 TLO131078:TLO131081 TVK131078:TVK131081 UFG131078:UFG131081 UPC131078:UPC131081 UYY131078:UYY131081 VIU131078:VIU131081 VSQ131078:VSQ131081 WCM131078:WCM131081 WMI131078:WMI131081 WWE131078:WWE131081 X196614:X196617 JS196614:JS196617 TO196614:TO196617 ADK196614:ADK196617 ANG196614:ANG196617 AXC196614:AXC196617 BGY196614:BGY196617 BQU196614:BQU196617 CAQ196614:CAQ196617 CKM196614:CKM196617 CUI196614:CUI196617 DEE196614:DEE196617 DOA196614:DOA196617 DXW196614:DXW196617 EHS196614:EHS196617 ERO196614:ERO196617 FBK196614:FBK196617 FLG196614:FLG196617 FVC196614:FVC196617 GEY196614:GEY196617 GOU196614:GOU196617 GYQ196614:GYQ196617 HIM196614:HIM196617 HSI196614:HSI196617 ICE196614:ICE196617 IMA196614:IMA196617 IVW196614:IVW196617 JFS196614:JFS196617 JPO196614:JPO196617 JZK196614:JZK196617 KJG196614:KJG196617 KTC196614:KTC196617 LCY196614:LCY196617 LMU196614:LMU196617 LWQ196614:LWQ196617 MGM196614:MGM196617 MQI196614:MQI196617 NAE196614:NAE196617 NKA196614:NKA196617 NTW196614:NTW196617 ODS196614:ODS196617 ONO196614:ONO196617 OXK196614:OXK196617 PHG196614:PHG196617 PRC196614:PRC196617 QAY196614:QAY196617 QKU196614:QKU196617 QUQ196614:QUQ196617 REM196614:REM196617 ROI196614:ROI196617 RYE196614:RYE196617 SIA196614:SIA196617 SRW196614:SRW196617 TBS196614:TBS196617 TLO196614:TLO196617 TVK196614:TVK196617 UFG196614:UFG196617 UPC196614:UPC196617 UYY196614:UYY196617 VIU196614:VIU196617 VSQ196614:VSQ196617 WCM196614:WCM196617 WMI196614:WMI196617 WWE196614:WWE196617 X262150:X262153 JS262150:JS262153 TO262150:TO262153 ADK262150:ADK262153 ANG262150:ANG262153 AXC262150:AXC262153 BGY262150:BGY262153 BQU262150:BQU262153 CAQ262150:CAQ262153 CKM262150:CKM262153 CUI262150:CUI262153 DEE262150:DEE262153 DOA262150:DOA262153 DXW262150:DXW262153 EHS262150:EHS262153 ERO262150:ERO262153 FBK262150:FBK262153 FLG262150:FLG262153 FVC262150:FVC262153 GEY262150:GEY262153 GOU262150:GOU262153 GYQ262150:GYQ262153 HIM262150:HIM262153 HSI262150:HSI262153 ICE262150:ICE262153 IMA262150:IMA262153 IVW262150:IVW262153 JFS262150:JFS262153 JPO262150:JPO262153 JZK262150:JZK262153 KJG262150:KJG262153 KTC262150:KTC262153 LCY262150:LCY262153 LMU262150:LMU262153 LWQ262150:LWQ262153 MGM262150:MGM262153 MQI262150:MQI262153 NAE262150:NAE262153 NKA262150:NKA262153 NTW262150:NTW262153 ODS262150:ODS262153 ONO262150:ONO262153 OXK262150:OXK262153 PHG262150:PHG262153 PRC262150:PRC262153 QAY262150:QAY262153 QKU262150:QKU262153 QUQ262150:QUQ262153 REM262150:REM262153 ROI262150:ROI262153 RYE262150:RYE262153 SIA262150:SIA262153 SRW262150:SRW262153 TBS262150:TBS262153 TLO262150:TLO262153 TVK262150:TVK262153 UFG262150:UFG262153 UPC262150:UPC262153 UYY262150:UYY262153 VIU262150:VIU262153 VSQ262150:VSQ262153 WCM262150:WCM262153 WMI262150:WMI262153 WWE262150:WWE262153 X327686:X327689 JS327686:JS327689 TO327686:TO327689 ADK327686:ADK327689 ANG327686:ANG327689 AXC327686:AXC327689 BGY327686:BGY327689 BQU327686:BQU327689 CAQ327686:CAQ327689 CKM327686:CKM327689 CUI327686:CUI327689 DEE327686:DEE327689 DOA327686:DOA327689 DXW327686:DXW327689 EHS327686:EHS327689 ERO327686:ERO327689 FBK327686:FBK327689 FLG327686:FLG327689 FVC327686:FVC327689 GEY327686:GEY327689 GOU327686:GOU327689 GYQ327686:GYQ327689 HIM327686:HIM327689 HSI327686:HSI327689 ICE327686:ICE327689 IMA327686:IMA327689 IVW327686:IVW327689 JFS327686:JFS327689 JPO327686:JPO327689 JZK327686:JZK327689 KJG327686:KJG327689 KTC327686:KTC327689 LCY327686:LCY327689 LMU327686:LMU327689 LWQ327686:LWQ327689 MGM327686:MGM327689 MQI327686:MQI327689 NAE327686:NAE327689 NKA327686:NKA327689 NTW327686:NTW327689 ODS327686:ODS327689 ONO327686:ONO327689 OXK327686:OXK327689 PHG327686:PHG327689 PRC327686:PRC327689 QAY327686:QAY327689 QKU327686:QKU327689 QUQ327686:QUQ327689 REM327686:REM327689 ROI327686:ROI327689 RYE327686:RYE327689 SIA327686:SIA327689 SRW327686:SRW327689 TBS327686:TBS327689 TLO327686:TLO327689 TVK327686:TVK327689 UFG327686:UFG327689 UPC327686:UPC327689 UYY327686:UYY327689 VIU327686:VIU327689 VSQ327686:VSQ327689 WCM327686:WCM327689 WMI327686:WMI327689 WWE327686:WWE327689 X393222:X393225 JS393222:JS393225 TO393222:TO393225 ADK393222:ADK393225 ANG393222:ANG393225 AXC393222:AXC393225 BGY393222:BGY393225 BQU393222:BQU393225 CAQ393222:CAQ393225 CKM393222:CKM393225 CUI393222:CUI393225 DEE393222:DEE393225 DOA393222:DOA393225 DXW393222:DXW393225 EHS393222:EHS393225 ERO393222:ERO393225 FBK393222:FBK393225 FLG393222:FLG393225 FVC393222:FVC393225 GEY393222:GEY393225 GOU393222:GOU393225 GYQ393222:GYQ393225 HIM393222:HIM393225 HSI393222:HSI393225 ICE393222:ICE393225 IMA393222:IMA393225 IVW393222:IVW393225 JFS393222:JFS393225 JPO393222:JPO393225 JZK393222:JZK393225 KJG393222:KJG393225 KTC393222:KTC393225 LCY393222:LCY393225 LMU393222:LMU393225 LWQ393222:LWQ393225 MGM393222:MGM393225 MQI393222:MQI393225 NAE393222:NAE393225 NKA393222:NKA393225 NTW393222:NTW393225 ODS393222:ODS393225 ONO393222:ONO393225 OXK393222:OXK393225 PHG393222:PHG393225 PRC393222:PRC393225 QAY393222:QAY393225 QKU393222:QKU393225 QUQ393222:QUQ393225 REM393222:REM393225 ROI393222:ROI393225 RYE393222:RYE393225 SIA393222:SIA393225 SRW393222:SRW393225 TBS393222:TBS393225 TLO393222:TLO393225 TVK393222:TVK393225 UFG393222:UFG393225 UPC393222:UPC393225 UYY393222:UYY393225 VIU393222:VIU393225 VSQ393222:VSQ393225 WCM393222:WCM393225 WMI393222:WMI393225 WWE393222:WWE393225 X458758:X458761 JS458758:JS458761 TO458758:TO458761 ADK458758:ADK458761 ANG458758:ANG458761 AXC458758:AXC458761 BGY458758:BGY458761 BQU458758:BQU458761 CAQ458758:CAQ458761 CKM458758:CKM458761 CUI458758:CUI458761 DEE458758:DEE458761 DOA458758:DOA458761 DXW458758:DXW458761 EHS458758:EHS458761 ERO458758:ERO458761 FBK458758:FBK458761 FLG458758:FLG458761 FVC458758:FVC458761 GEY458758:GEY458761 GOU458758:GOU458761 GYQ458758:GYQ458761 HIM458758:HIM458761 HSI458758:HSI458761 ICE458758:ICE458761 IMA458758:IMA458761 IVW458758:IVW458761 JFS458758:JFS458761 JPO458758:JPO458761 JZK458758:JZK458761 KJG458758:KJG458761 KTC458758:KTC458761 LCY458758:LCY458761 LMU458758:LMU458761 LWQ458758:LWQ458761 MGM458758:MGM458761 MQI458758:MQI458761 NAE458758:NAE458761 NKA458758:NKA458761 NTW458758:NTW458761 ODS458758:ODS458761 ONO458758:ONO458761 OXK458758:OXK458761 PHG458758:PHG458761 PRC458758:PRC458761 QAY458758:QAY458761 QKU458758:QKU458761 QUQ458758:QUQ458761 REM458758:REM458761 ROI458758:ROI458761 RYE458758:RYE458761 SIA458758:SIA458761 SRW458758:SRW458761 TBS458758:TBS458761 TLO458758:TLO458761 TVK458758:TVK458761 UFG458758:UFG458761 UPC458758:UPC458761 UYY458758:UYY458761 VIU458758:VIU458761 VSQ458758:VSQ458761 WCM458758:WCM458761 WMI458758:WMI458761 WWE458758:WWE458761 X524294:X524297 JS524294:JS524297 TO524294:TO524297 ADK524294:ADK524297 ANG524294:ANG524297 AXC524294:AXC524297 BGY524294:BGY524297 BQU524294:BQU524297 CAQ524294:CAQ524297 CKM524294:CKM524297 CUI524294:CUI524297 DEE524294:DEE524297 DOA524294:DOA524297 DXW524294:DXW524297 EHS524294:EHS524297 ERO524294:ERO524297 FBK524294:FBK524297 FLG524294:FLG524297 FVC524294:FVC524297 GEY524294:GEY524297 GOU524294:GOU524297 GYQ524294:GYQ524297 HIM524294:HIM524297 HSI524294:HSI524297 ICE524294:ICE524297 IMA524294:IMA524297 IVW524294:IVW524297 JFS524294:JFS524297 JPO524294:JPO524297 JZK524294:JZK524297 KJG524294:KJG524297 KTC524294:KTC524297 LCY524294:LCY524297 LMU524294:LMU524297 LWQ524294:LWQ524297 MGM524294:MGM524297 MQI524294:MQI524297 NAE524294:NAE524297 NKA524294:NKA524297 NTW524294:NTW524297 ODS524294:ODS524297 ONO524294:ONO524297 OXK524294:OXK524297 PHG524294:PHG524297 PRC524294:PRC524297 QAY524294:QAY524297 QKU524294:QKU524297 QUQ524294:QUQ524297 REM524294:REM524297 ROI524294:ROI524297 RYE524294:RYE524297 SIA524294:SIA524297 SRW524294:SRW524297 TBS524294:TBS524297 TLO524294:TLO524297 TVK524294:TVK524297 UFG524294:UFG524297 UPC524294:UPC524297 UYY524294:UYY524297 VIU524294:VIU524297 VSQ524294:VSQ524297 WCM524294:WCM524297 WMI524294:WMI524297 WWE524294:WWE524297 X589830:X589833 JS589830:JS589833 TO589830:TO589833 ADK589830:ADK589833 ANG589830:ANG589833 AXC589830:AXC589833 BGY589830:BGY589833 BQU589830:BQU589833 CAQ589830:CAQ589833 CKM589830:CKM589833 CUI589830:CUI589833 DEE589830:DEE589833 DOA589830:DOA589833 DXW589830:DXW589833 EHS589830:EHS589833 ERO589830:ERO589833 FBK589830:FBK589833 FLG589830:FLG589833 FVC589830:FVC589833 GEY589830:GEY589833 GOU589830:GOU589833 GYQ589830:GYQ589833 HIM589830:HIM589833 HSI589830:HSI589833 ICE589830:ICE589833 IMA589830:IMA589833 IVW589830:IVW589833 JFS589830:JFS589833 JPO589830:JPO589833 JZK589830:JZK589833 KJG589830:KJG589833 KTC589830:KTC589833 LCY589830:LCY589833 LMU589830:LMU589833 LWQ589830:LWQ589833 MGM589830:MGM589833 MQI589830:MQI589833 NAE589830:NAE589833 NKA589830:NKA589833 NTW589830:NTW589833 ODS589830:ODS589833 ONO589830:ONO589833 OXK589830:OXK589833 PHG589830:PHG589833 PRC589830:PRC589833 QAY589830:QAY589833 QKU589830:QKU589833 QUQ589830:QUQ589833 REM589830:REM589833 ROI589830:ROI589833 RYE589830:RYE589833 SIA589830:SIA589833 SRW589830:SRW589833 TBS589830:TBS589833 TLO589830:TLO589833 TVK589830:TVK589833 UFG589830:UFG589833 UPC589830:UPC589833 UYY589830:UYY589833 VIU589830:VIU589833 VSQ589830:VSQ589833 WCM589830:WCM589833 WMI589830:WMI589833 WWE589830:WWE589833 X655366:X655369 JS655366:JS655369 TO655366:TO655369 ADK655366:ADK655369 ANG655366:ANG655369 AXC655366:AXC655369 BGY655366:BGY655369 BQU655366:BQU655369 CAQ655366:CAQ655369 CKM655366:CKM655369 CUI655366:CUI655369 DEE655366:DEE655369 DOA655366:DOA655369 DXW655366:DXW655369 EHS655366:EHS655369 ERO655366:ERO655369 FBK655366:FBK655369 FLG655366:FLG655369 FVC655366:FVC655369 GEY655366:GEY655369 GOU655366:GOU655369 GYQ655366:GYQ655369 HIM655366:HIM655369 HSI655366:HSI655369 ICE655366:ICE655369 IMA655366:IMA655369 IVW655366:IVW655369 JFS655366:JFS655369 JPO655366:JPO655369 JZK655366:JZK655369 KJG655366:KJG655369 KTC655366:KTC655369 LCY655366:LCY655369 LMU655366:LMU655369 LWQ655366:LWQ655369 MGM655366:MGM655369 MQI655366:MQI655369 NAE655366:NAE655369 NKA655366:NKA655369 NTW655366:NTW655369 ODS655366:ODS655369 ONO655366:ONO655369 OXK655366:OXK655369 PHG655366:PHG655369 PRC655366:PRC655369 QAY655366:QAY655369 QKU655366:QKU655369 QUQ655366:QUQ655369 REM655366:REM655369 ROI655366:ROI655369 RYE655366:RYE655369 SIA655366:SIA655369 SRW655366:SRW655369 TBS655366:TBS655369 TLO655366:TLO655369 TVK655366:TVK655369 UFG655366:UFG655369 UPC655366:UPC655369 UYY655366:UYY655369 VIU655366:VIU655369 VSQ655366:VSQ655369 WCM655366:WCM655369 WMI655366:WMI655369 WWE655366:WWE655369 X720902:X720905 JS720902:JS720905 TO720902:TO720905 ADK720902:ADK720905 ANG720902:ANG720905 AXC720902:AXC720905 BGY720902:BGY720905 BQU720902:BQU720905 CAQ720902:CAQ720905 CKM720902:CKM720905 CUI720902:CUI720905 DEE720902:DEE720905 DOA720902:DOA720905 DXW720902:DXW720905 EHS720902:EHS720905 ERO720902:ERO720905 FBK720902:FBK720905 FLG720902:FLG720905 FVC720902:FVC720905 GEY720902:GEY720905 GOU720902:GOU720905 GYQ720902:GYQ720905 HIM720902:HIM720905 HSI720902:HSI720905 ICE720902:ICE720905 IMA720902:IMA720905 IVW720902:IVW720905 JFS720902:JFS720905 JPO720902:JPO720905 JZK720902:JZK720905 KJG720902:KJG720905 KTC720902:KTC720905 LCY720902:LCY720905 LMU720902:LMU720905 LWQ720902:LWQ720905 MGM720902:MGM720905 MQI720902:MQI720905 NAE720902:NAE720905 NKA720902:NKA720905 NTW720902:NTW720905 ODS720902:ODS720905 ONO720902:ONO720905 OXK720902:OXK720905 PHG720902:PHG720905 PRC720902:PRC720905 QAY720902:QAY720905 QKU720902:QKU720905 QUQ720902:QUQ720905 REM720902:REM720905 ROI720902:ROI720905 RYE720902:RYE720905 SIA720902:SIA720905 SRW720902:SRW720905 TBS720902:TBS720905 TLO720902:TLO720905 TVK720902:TVK720905 UFG720902:UFG720905 UPC720902:UPC720905 UYY720902:UYY720905 VIU720902:VIU720905 VSQ720902:VSQ720905 WCM720902:WCM720905 WMI720902:WMI720905 WWE720902:WWE720905 X786438:X786441 JS786438:JS786441 TO786438:TO786441 ADK786438:ADK786441 ANG786438:ANG786441 AXC786438:AXC786441 BGY786438:BGY786441 BQU786438:BQU786441 CAQ786438:CAQ786441 CKM786438:CKM786441 CUI786438:CUI786441 DEE786438:DEE786441 DOA786438:DOA786441 DXW786438:DXW786441 EHS786438:EHS786441 ERO786438:ERO786441 FBK786438:FBK786441 FLG786438:FLG786441 FVC786438:FVC786441 GEY786438:GEY786441 GOU786438:GOU786441 GYQ786438:GYQ786441 HIM786438:HIM786441 HSI786438:HSI786441 ICE786438:ICE786441 IMA786438:IMA786441 IVW786438:IVW786441 JFS786438:JFS786441 JPO786438:JPO786441 JZK786438:JZK786441 KJG786438:KJG786441 KTC786438:KTC786441 LCY786438:LCY786441 LMU786438:LMU786441 LWQ786438:LWQ786441 MGM786438:MGM786441 MQI786438:MQI786441 NAE786438:NAE786441 NKA786438:NKA786441 NTW786438:NTW786441 ODS786438:ODS786441 ONO786438:ONO786441 OXK786438:OXK786441 PHG786438:PHG786441 PRC786438:PRC786441 QAY786438:QAY786441 QKU786438:QKU786441 QUQ786438:QUQ786441 REM786438:REM786441 ROI786438:ROI786441 RYE786438:RYE786441 SIA786438:SIA786441 SRW786438:SRW786441 TBS786438:TBS786441 TLO786438:TLO786441 TVK786438:TVK786441 UFG786438:UFG786441 UPC786438:UPC786441 UYY786438:UYY786441 VIU786438:VIU786441 VSQ786438:VSQ786441 WCM786438:WCM786441 WMI786438:WMI786441 WWE786438:WWE786441 X851974:X851977 JS851974:JS851977 TO851974:TO851977 ADK851974:ADK851977 ANG851974:ANG851977 AXC851974:AXC851977 BGY851974:BGY851977 BQU851974:BQU851977 CAQ851974:CAQ851977 CKM851974:CKM851977 CUI851974:CUI851977 DEE851974:DEE851977 DOA851974:DOA851977 DXW851974:DXW851977 EHS851974:EHS851977 ERO851974:ERO851977 FBK851974:FBK851977 FLG851974:FLG851977 FVC851974:FVC851977 GEY851974:GEY851977 GOU851974:GOU851977 GYQ851974:GYQ851977 HIM851974:HIM851977 HSI851974:HSI851977 ICE851974:ICE851977 IMA851974:IMA851977 IVW851974:IVW851977 JFS851974:JFS851977 JPO851974:JPO851977 JZK851974:JZK851977 KJG851974:KJG851977 KTC851974:KTC851977 LCY851974:LCY851977 LMU851974:LMU851977 LWQ851974:LWQ851977 MGM851974:MGM851977 MQI851974:MQI851977 NAE851974:NAE851977 NKA851974:NKA851977 NTW851974:NTW851977 ODS851974:ODS851977 ONO851974:ONO851977 OXK851974:OXK851977 PHG851974:PHG851977 PRC851974:PRC851977 QAY851974:QAY851977 QKU851974:QKU851977 QUQ851974:QUQ851977 REM851974:REM851977 ROI851974:ROI851977 RYE851974:RYE851977 SIA851974:SIA851977 SRW851974:SRW851977 TBS851974:TBS851977 TLO851974:TLO851977 TVK851974:TVK851977 UFG851974:UFG851977 UPC851974:UPC851977 UYY851974:UYY851977 VIU851974:VIU851977 VSQ851974:VSQ851977 WCM851974:WCM851977 WMI851974:WMI851977 WWE851974:WWE851977 X917510:X917513 JS917510:JS917513 TO917510:TO917513 ADK917510:ADK917513 ANG917510:ANG917513 AXC917510:AXC917513 BGY917510:BGY917513 BQU917510:BQU917513 CAQ917510:CAQ917513 CKM917510:CKM917513 CUI917510:CUI917513 DEE917510:DEE917513 DOA917510:DOA917513 DXW917510:DXW917513 EHS917510:EHS917513 ERO917510:ERO917513 FBK917510:FBK917513 FLG917510:FLG917513 FVC917510:FVC917513 GEY917510:GEY917513 GOU917510:GOU917513 GYQ917510:GYQ917513 HIM917510:HIM917513 HSI917510:HSI917513 ICE917510:ICE917513 IMA917510:IMA917513 IVW917510:IVW917513 JFS917510:JFS917513 JPO917510:JPO917513 JZK917510:JZK917513 KJG917510:KJG917513 KTC917510:KTC917513 LCY917510:LCY917513 LMU917510:LMU917513 LWQ917510:LWQ917513 MGM917510:MGM917513 MQI917510:MQI917513 NAE917510:NAE917513 NKA917510:NKA917513 NTW917510:NTW917513 ODS917510:ODS917513 ONO917510:ONO917513 OXK917510:OXK917513 PHG917510:PHG917513 PRC917510:PRC917513 QAY917510:QAY917513 QKU917510:QKU917513 QUQ917510:QUQ917513 REM917510:REM917513 ROI917510:ROI917513 RYE917510:RYE917513 SIA917510:SIA917513 SRW917510:SRW917513 TBS917510:TBS917513 TLO917510:TLO917513 TVK917510:TVK917513 UFG917510:UFG917513 UPC917510:UPC917513 UYY917510:UYY917513 VIU917510:VIU917513 VSQ917510:VSQ917513 WCM917510:WCM917513 WMI917510:WMI917513 WWE917510:WWE917513 X983046:X983049 JS983046:JS983049 TO983046:TO983049 ADK983046:ADK983049 ANG983046:ANG983049 AXC983046:AXC983049 BGY983046:BGY983049 BQU983046:BQU983049 CAQ983046:CAQ983049 CKM983046:CKM983049 CUI983046:CUI983049 DEE983046:DEE983049 DOA983046:DOA983049 DXW983046:DXW983049 EHS983046:EHS983049 ERO983046:ERO983049 FBK983046:FBK983049 FLG983046:FLG983049 FVC983046:FVC983049 GEY983046:GEY983049 GOU983046:GOU983049 GYQ983046:GYQ983049 HIM983046:HIM983049 HSI983046:HSI983049 ICE983046:ICE983049 IMA983046:IMA983049 IVW983046:IVW983049 JFS983046:JFS983049 JPO983046:JPO983049 JZK983046:JZK983049 KJG983046:KJG983049 KTC983046:KTC983049 LCY983046:LCY983049 LMU983046:LMU983049 LWQ983046:LWQ983049 MGM983046:MGM983049 MQI983046:MQI983049 NAE983046:NAE983049 NKA983046:NKA983049 NTW983046:NTW983049 ODS983046:ODS983049 ONO983046:ONO983049 OXK983046:OXK983049 PHG983046:PHG983049 PRC983046:PRC983049 QAY983046:QAY983049 QKU983046:QKU983049 QUQ983046:QUQ983049 REM983046:REM983049 ROI983046:ROI983049 RYE983046:RYE983049 SIA983046:SIA983049 SRW983046:SRW983049 TBS983046:TBS983049 TLO983046:TLO983049 TVK983046:TVK983049 UFG983046:UFG983049 UPC983046:UPC983049 UYY983046:UYY983049 VIU983046:VIU983049 VSQ983046:VSQ983049 WCM983046:WCM983049 WMI983046:WMI983049 WWE983046:WWE983049 X65579:X65602 JS65579:JS65602 TO65579:TO65602 ADK65579:ADK65602 ANG65579:ANG65602 AXC65579:AXC65602 BGY65579:BGY65602 BQU65579:BQU65602 CAQ65579:CAQ65602 CKM65579:CKM65602 CUI65579:CUI65602 DEE65579:DEE65602 DOA65579:DOA65602 DXW65579:DXW65602 EHS65579:EHS65602 ERO65579:ERO65602 FBK65579:FBK65602 FLG65579:FLG65602 FVC65579:FVC65602 GEY65579:GEY65602 GOU65579:GOU65602 GYQ65579:GYQ65602 HIM65579:HIM65602 HSI65579:HSI65602 ICE65579:ICE65602 IMA65579:IMA65602 IVW65579:IVW65602 JFS65579:JFS65602 JPO65579:JPO65602 JZK65579:JZK65602 KJG65579:KJG65602 KTC65579:KTC65602 LCY65579:LCY65602 LMU65579:LMU65602 LWQ65579:LWQ65602 MGM65579:MGM65602 MQI65579:MQI65602 NAE65579:NAE65602 NKA65579:NKA65602 NTW65579:NTW65602 ODS65579:ODS65602 ONO65579:ONO65602 OXK65579:OXK65602 PHG65579:PHG65602 PRC65579:PRC65602 QAY65579:QAY65602 QKU65579:QKU65602 QUQ65579:QUQ65602 REM65579:REM65602 ROI65579:ROI65602 RYE65579:RYE65602 SIA65579:SIA65602 SRW65579:SRW65602 TBS65579:TBS65602 TLO65579:TLO65602 TVK65579:TVK65602 UFG65579:UFG65602 UPC65579:UPC65602 UYY65579:UYY65602 VIU65579:VIU65602 VSQ65579:VSQ65602 WCM65579:WCM65602 WMI65579:WMI65602 WWE65579:WWE65602 X131115:X131138 JS131115:JS131138 TO131115:TO131138 ADK131115:ADK131138 ANG131115:ANG131138 AXC131115:AXC131138 BGY131115:BGY131138 BQU131115:BQU131138 CAQ131115:CAQ131138 CKM131115:CKM131138 CUI131115:CUI131138 DEE131115:DEE131138 DOA131115:DOA131138 DXW131115:DXW131138 EHS131115:EHS131138 ERO131115:ERO131138 FBK131115:FBK131138 FLG131115:FLG131138 FVC131115:FVC131138 GEY131115:GEY131138 GOU131115:GOU131138 GYQ131115:GYQ131138 HIM131115:HIM131138 HSI131115:HSI131138 ICE131115:ICE131138 IMA131115:IMA131138 IVW131115:IVW131138 JFS131115:JFS131138 JPO131115:JPO131138 JZK131115:JZK131138 KJG131115:KJG131138 KTC131115:KTC131138 LCY131115:LCY131138 LMU131115:LMU131138 LWQ131115:LWQ131138 MGM131115:MGM131138 MQI131115:MQI131138 NAE131115:NAE131138 NKA131115:NKA131138 NTW131115:NTW131138 ODS131115:ODS131138 ONO131115:ONO131138 OXK131115:OXK131138 PHG131115:PHG131138 PRC131115:PRC131138 QAY131115:QAY131138 QKU131115:QKU131138 QUQ131115:QUQ131138 REM131115:REM131138 ROI131115:ROI131138 RYE131115:RYE131138 SIA131115:SIA131138 SRW131115:SRW131138 TBS131115:TBS131138 TLO131115:TLO131138 TVK131115:TVK131138 UFG131115:UFG131138 UPC131115:UPC131138 UYY131115:UYY131138 VIU131115:VIU131138 VSQ131115:VSQ131138 WCM131115:WCM131138 WMI131115:WMI131138 WWE131115:WWE131138 X196651:X196674 JS196651:JS196674 TO196651:TO196674 ADK196651:ADK196674 ANG196651:ANG196674 AXC196651:AXC196674 BGY196651:BGY196674 BQU196651:BQU196674 CAQ196651:CAQ196674 CKM196651:CKM196674 CUI196651:CUI196674 DEE196651:DEE196674 DOA196651:DOA196674 DXW196651:DXW196674 EHS196651:EHS196674 ERO196651:ERO196674 FBK196651:FBK196674 FLG196651:FLG196674 FVC196651:FVC196674 GEY196651:GEY196674 GOU196651:GOU196674 GYQ196651:GYQ196674 HIM196651:HIM196674 HSI196651:HSI196674 ICE196651:ICE196674 IMA196651:IMA196674 IVW196651:IVW196674 JFS196651:JFS196674 JPO196651:JPO196674 JZK196651:JZK196674 KJG196651:KJG196674 KTC196651:KTC196674 LCY196651:LCY196674 LMU196651:LMU196674 LWQ196651:LWQ196674 MGM196651:MGM196674 MQI196651:MQI196674 NAE196651:NAE196674 NKA196651:NKA196674 NTW196651:NTW196674 ODS196651:ODS196674 ONO196651:ONO196674 OXK196651:OXK196674 PHG196651:PHG196674 PRC196651:PRC196674 QAY196651:QAY196674 QKU196651:QKU196674 QUQ196651:QUQ196674 REM196651:REM196674 ROI196651:ROI196674 RYE196651:RYE196674 SIA196651:SIA196674 SRW196651:SRW196674 TBS196651:TBS196674 TLO196651:TLO196674 TVK196651:TVK196674 UFG196651:UFG196674 UPC196651:UPC196674 UYY196651:UYY196674 VIU196651:VIU196674 VSQ196651:VSQ196674 WCM196651:WCM196674 WMI196651:WMI196674 WWE196651:WWE196674 X262187:X262210 JS262187:JS262210 TO262187:TO262210 ADK262187:ADK262210 ANG262187:ANG262210 AXC262187:AXC262210 BGY262187:BGY262210 BQU262187:BQU262210 CAQ262187:CAQ262210 CKM262187:CKM262210 CUI262187:CUI262210 DEE262187:DEE262210 DOA262187:DOA262210 DXW262187:DXW262210 EHS262187:EHS262210 ERO262187:ERO262210 FBK262187:FBK262210 FLG262187:FLG262210 FVC262187:FVC262210 GEY262187:GEY262210 GOU262187:GOU262210 GYQ262187:GYQ262210 HIM262187:HIM262210 HSI262187:HSI262210 ICE262187:ICE262210 IMA262187:IMA262210 IVW262187:IVW262210 JFS262187:JFS262210 JPO262187:JPO262210 JZK262187:JZK262210 KJG262187:KJG262210 KTC262187:KTC262210 LCY262187:LCY262210 LMU262187:LMU262210 LWQ262187:LWQ262210 MGM262187:MGM262210 MQI262187:MQI262210 NAE262187:NAE262210 NKA262187:NKA262210 NTW262187:NTW262210 ODS262187:ODS262210 ONO262187:ONO262210 OXK262187:OXK262210 PHG262187:PHG262210 PRC262187:PRC262210 QAY262187:QAY262210 QKU262187:QKU262210 QUQ262187:QUQ262210 REM262187:REM262210 ROI262187:ROI262210 RYE262187:RYE262210 SIA262187:SIA262210 SRW262187:SRW262210 TBS262187:TBS262210 TLO262187:TLO262210 TVK262187:TVK262210 UFG262187:UFG262210 UPC262187:UPC262210 UYY262187:UYY262210 VIU262187:VIU262210 VSQ262187:VSQ262210 WCM262187:WCM262210 WMI262187:WMI262210 WWE262187:WWE262210 X327723:X327746 JS327723:JS327746 TO327723:TO327746 ADK327723:ADK327746 ANG327723:ANG327746 AXC327723:AXC327746 BGY327723:BGY327746 BQU327723:BQU327746 CAQ327723:CAQ327746 CKM327723:CKM327746 CUI327723:CUI327746 DEE327723:DEE327746 DOA327723:DOA327746 DXW327723:DXW327746 EHS327723:EHS327746 ERO327723:ERO327746 FBK327723:FBK327746 FLG327723:FLG327746 FVC327723:FVC327746 GEY327723:GEY327746 GOU327723:GOU327746 GYQ327723:GYQ327746 HIM327723:HIM327746 HSI327723:HSI327746 ICE327723:ICE327746 IMA327723:IMA327746 IVW327723:IVW327746 JFS327723:JFS327746 JPO327723:JPO327746 JZK327723:JZK327746 KJG327723:KJG327746 KTC327723:KTC327746 LCY327723:LCY327746 LMU327723:LMU327746 LWQ327723:LWQ327746 MGM327723:MGM327746 MQI327723:MQI327746 NAE327723:NAE327746 NKA327723:NKA327746 NTW327723:NTW327746 ODS327723:ODS327746 ONO327723:ONO327746 OXK327723:OXK327746 PHG327723:PHG327746 PRC327723:PRC327746 QAY327723:QAY327746 QKU327723:QKU327746 QUQ327723:QUQ327746 REM327723:REM327746 ROI327723:ROI327746 RYE327723:RYE327746 SIA327723:SIA327746 SRW327723:SRW327746 TBS327723:TBS327746 TLO327723:TLO327746 TVK327723:TVK327746 UFG327723:UFG327746 UPC327723:UPC327746 UYY327723:UYY327746 VIU327723:VIU327746 VSQ327723:VSQ327746 WCM327723:WCM327746 WMI327723:WMI327746 WWE327723:WWE327746 X393259:X393282 JS393259:JS393282 TO393259:TO393282 ADK393259:ADK393282 ANG393259:ANG393282 AXC393259:AXC393282 BGY393259:BGY393282 BQU393259:BQU393282 CAQ393259:CAQ393282 CKM393259:CKM393282 CUI393259:CUI393282 DEE393259:DEE393282 DOA393259:DOA393282 DXW393259:DXW393282 EHS393259:EHS393282 ERO393259:ERO393282 FBK393259:FBK393282 FLG393259:FLG393282 FVC393259:FVC393282 GEY393259:GEY393282 GOU393259:GOU393282 GYQ393259:GYQ393282 HIM393259:HIM393282 HSI393259:HSI393282 ICE393259:ICE393282 IMA393259:IMA393282 IVW393259:IVW393282 JFS393259:JFS393282 JPO393259:JPO393282 JZK393259:JZK393282 KJG393259:KJG393282 KTC393259:KTC393282 LCY393259:LCY393282 LMU393259:LMU393282 LWQ393259:LWQ393282 MGM393259:MGM393282 MQI393259:MQI393282 NAE393259:NAE393282 NKA393259:NKA393282 NTW393259:NTW393282 ODS393259:ODS393282 ONO393259:ONO393282 OXK393259:OXK393282 PHG393259:PHG393282 PRC393259:PRC393282 QAY393259:QAY393282 QKU393259:QKU393282 QUQ393259:QUQ393282 REM393259:REM393282 ROI393259:ROI393282 RYE393259:RYE393282 SIA393259:SIA393282 SRW393259:SRW393282 TBS393259:TBS393282 TLO393259:TLO393282 TVK393259:TVK393282 UFG393259:UFG393282 UPC393259:UPC393282 UYY393259:UYY393282 VIU393259:VIU393282 VSQ393259:VSQ393282 WCM393259:WCM393282 WMI393259:WMI393282 WWE393259:WWE393282 X458795:X458818 JS458795:JS458818 TO458795:TO458818 ADK458795:ADK458818 ANG458795:ANG458818 AXC458795:AXC458818 BGY458795:BGY458818 BQU458795:BQU458818 CAQ458795:CAQ458818 CKM458795:CKM458818 CUI458795:CUI458818 DEE458795:DEE458818 DOA458795:DOA458818 DXW458795:DXW458818 EHS458795:EHS458818 ERO458795:ERO458818 FBK458795:FBK458818 FLG458795:FLG458818 FVC458795:FVC458818 GEY458795:GEY458818 GOU458795:GOU458818 GYQ458795:GYQ458818 HIM458795:HIM458818 HSI458795:HSI458818 ICE458795:ICE458818 IMA458795:IMA458818 IVW458795:IVW458818 JFS458795:JFS458818 JPO458795:JPO458818 JZK458795:JZK458818 KJG458795:KJG458818 KTC458795:KTC458818 LCY458795:LCY458818 LMU458795:LMU458818 LWQ458795:LWQ458818 MGM458795:MGM458818 MQI458795:MQI458818 NAE458795:NAE458818 NKA458795:NKA458818 NTW458795:NTW458818 ODS458795:ODS458818 ONO458795:ONO458818 OXK458795:OXK458818 PHG458795:PHG458818 PRC458795:PRC458818 QAY458795:QAY458818 QKU458795:QKU458818 QUQ458795:QUQ458818 REM458795:REM458818 ROI458795:ROI458818 RYE458795:RYE458818 SIA458795:SIA458818 SRW458795:SRW458818 TBS458795:TBS458818 TLO458795:TLO458818 TVK458795:TVK458818 UFG458795:UFG458818 UPC458795:UPC458818 UYY458795:UYY458818 VIU458795:VIU458818 VSQ458795:VSQ458818 WCM458795:WCM458818 WMI458795:WMI458818 WWE458795:WWE458818 X524331:X524354 JS524331:JS524354 TO524331:TO524354 ADK524331:ADK524354 ANG524331:ANG524354 AXC524331:AXC524354 BGY524331:BGY524354 BQU524331:BQU524354 CAQ524331:CAQ524354 CKM524331:CKM524354 CUI524331:CUI524354 DEE524331:DEE524354 DOA524331:DOA524354 DXW524331:DXW524354 EHS524331:EHS524354 ERO524331:ERO524354 FBK524331:FBK524354 FLG524331:FLG524354 FVC524331:FVC524354 GEY524331:GEY524354 GOU524331:GOU524354 GYQ524331:GYQ524354 HIM524331:HIM524354 HSI524331:HSI524354 ICE524331:ICE524354 IMA524331:IMA524354 IVW524331:IVW524354 JFS524331:JFS524354 JPO524331:JPO524354 JZK524331:JZK524354 KJG524331:KJG524354 KTC524331:KTC524354 LCY524331:LCY524354 LMU524331:LMU524354 LWQ524331:LWQ524354 MGM524331:MGM524354 MQI524331:MQI524354 NAE524331:NAE524354 NKA524331:NKA524354 NTW524331:NTW524354 ODS524331:ODS524354 ONO524331:ONO524354 OXK524331:OXK524354 PHG524331:PHG524354 PRC524331:PRC524354 QAY524331:QAY524354 QKU524331:QKU524354 QUQ524331:QUQ524354 REM524331:REM524354 ROI524331:ROI524354 RYE524331:RYE524354 SIA524331:SIA524354 SRW524331:SRW524354 TBS524331:TBS524354 TLO524331:TLO524354 TVK524331:TVK524354 UFG524331:UFG524354 UPC524331:UPC524354 UYY524331:UYY524354 VIU524331:VIU524354 VSQ524331:VSQ524354 WCM524331:WCM524354 WMI524331:WMI524354 WWE524331:WWE524354 X589867:X589890 JS589867:JS589890 TO589867:TO589890 ADK589867:ADK589890 ANG589867:ANG589890 AXC589867:AXC589890 BGY589867:BGY589890 BQU589867:BQU589890 CAQ589867:CAQ589890 CKM589867:CKM589890 CUI589867:CUI589890 DEE589867:DEE589890 DOA589867:DOA589890 DXW589867:DXW589890 EHS589867:EHS589890 ERO589867:ERO589890 FBK589867:FBK589890 FLG589867:FLG589890 FVC589867:FVC589890 GEY589867:GEY589890 GOU589867:GOU589890 GYQ589867:GYQ589890 HIM589867:HIM589890 HSI589867:HSI589890 ICE589867:ICE589890 IMA589867:IMA589890 IVW589867:IVW589890 JFS589867:JFS589890 JPO589867:JPO589890 JZK589867:JZK589890 KJG589867:KJG589890 KTC589867:KTC589890 LCY589867:LCY589890 LMU589867:LMU589890 LWQ589867:LWQ589890 MGM589867:MGM589890 MQI589867:MQI589890 NAE589867:NAE589890 NKA589867:NKA589890 NTW589867:NTW589890 ODS589867:ODS589890 ONO589867:ONO589890 OXK589867:OXK589890 PHG589867:PHG589890 PRC589867:PRC589890 QAY589867:QAY589890 QKU589867:QKU589890 QUQ589867:QUQ589890 REM589867:REM589890 ROI589867:ROI589890 RYE589867:RYE589890 SIA589867:SIA589890 SRW589867:SRW589890 TBS589867:TBS589890 TLO589867:TLO589890 TVK589867:TVK589890 UFG589867:UFG589890 UPC589867:UPC589890 UYY589867:UYY589890 VIU589867:VIU589890 VSQ589867:VSQ589890 WCM589867:WCM589890 WMI589867:WMI589890 WWE589867:WWE589890 X655403:X655426 JS655403:JS655426 TO655403:TO655426 ADK655403:ADK655426 ANG655403:ANG655426 AXC655403:AXC655426 BGY655403:BGY655426 BQU655403:BQU655426 CAQ655403:CAQ655426 CKM655403:CKM655426 CUI655403:CUI655426 DEE655403:DEE655426 DOA655403:DOA655426 DXW655403:DXW655426 EHS655403:EHS655426 ERO655403:ERO655426 FBK655403:FBK655426 FLG655403:FLG655426 FVC655403:FVC655426 GEY655403:GEY655426 GOU655403:GOU655426 GYQ655403:GYQ655426 HIM655403:HIM655426 HSI655403:HSI655426 ICE655403:ICE655426 IMA655403:IMA655426 IVW655403:IVW655426 JFS655403:JFS655426 JPO655403:JPO655426 JZK655403:JZK655426 KJG655403:KJG655426 KTC655403:KTC655426 LCY655403:LCY655426 LMU655403:LMU655426 LWQ655403:LWQ655426 MGM655403:MGM655426 MQI655403:MQI655426 NAE655403:NAE655426 NKA655403:NKA655426 NTW655403:NTW655426 ODS655403:ODS655426 ONO655403:ONO655426 OXK655403:OXK655426 PHG655403:PHG655426 PRC655403:PRC655426 QAY655403:QAY655426 QKU655403:QKU655426 QUQ655403:QUQ655426 REM655403:REM655426 ROI655403:ROI655426 RYE655403:RYE655426 SIA655403:SIA655426 SRW655403:SRW655426 TBS655403:TBS655426 TLO655403:TLO655426 TVK655403:TVK655426 UFG655403:UFG655426 UPC655403:UPC655426 UYY655403:UYY655426 VIU655403:VIU655426 VSQ655403:VSQ655426 WCM655403:WCM655426 WMI655403:WMI655426 WWE655403:WWE655426 X720939:X720962 JS720939:JS720962 TO720939:TO720962 ADK720939:ADK720962 ANG720939:ANG720962 AXC720939:AXC720962 BGY720939:BGY720962 BQU720939:BQU720962 CAQ720939:CAQ720962 CKM720939:CKM720962 CUI720939:CUI720962 DEE720939:DEE720962 DOA720939:DOA720962 DXW720939:DXW720962 EHS720939:EHS720962 ERO720939:ERO720962 FBK720939:FBK720962 FLG720939:FLG720962 FVC720939:FVC720962 GEY720939:GEY720962 GOU720939:GOU720962 GYQ720939:GYQ720962 HIM720939:HIM720962 HSI720939:HSI720962 ICE720939:ICE720962 IMA720939:IMA720962 IVW720939:IVW720962 JFS720939:JFS720962 JPO720939:JPO720962 JZK720939:JZK720962 KJG720939:KJG720962 KTC720939:KTC720962 LCY720939:LCY720962 LMU720939:LMU720962 LWQ720939:LWQ720962 MGM720939:MGM720962 MQI720939:MQI720962 NAE720939:NAE720962 NKA720939:NKA720962 NTW720939:NTW720962 ODS720939:ODS720962 ONO720939:ONO720962 OXK720939:OXK720962 PHG720939:PHG720962 PRC720939:PRC720962 QAY720939:QAY720962 QKU720939:QKU720962 QUQ720939:QUQ720962 REM720939:REM720962 ROI720939:ROI720962 RYE720939:RYE720962 SIA720939:SIA720962 SRW720939:SRW720962 TBS720939:TBS720962 TLO720939:TLO720962 TVK720939:TVK720962 UFG720939:UFG720962 UPC720939:UPC720962 UYY720939:UYY720962 VIU720939:VIU720962 VSQ720939:VSQ720962 WCM720939:WCM720962 WMI720939:WMI720962 WWE720939:WWE720962 X786475:X786498 JS786475:JS786498 TO786475:TO786498 ADK786475:ADK786498 ANG786475:ANG786498 AXC786475:AXC786498 BGY786475:BGY786498 BQU786475:BQU786498 CAQ786475:CAQ786498 CKM786475:CKM786498 CUI786475:CUI786498 DEE786475:DEE786498 DOA786475:DOA786498 DXW786475:DXW786498 EHS786475:EHS786498 ERO786475:ERO786498 FBK786475:FBK786498 FLG786475:FLG786498 FVC786475:FVC786498 GEY786475:GEY786498 GOU786475:GOU786498 GYQ786475:GYQ786498 HIM786475:HIM786498 HSI786475:HSI786498 ICE786475:ICE786498 IMA786475:IMA786498 IVW786475:IVW786498 JFS786475:JFS786498 JPO786475:JPO786498 JZK786475:JZK786498 KJG786475:KJG786498 KTC786475:KTC786498 LCY786475:LCY786498 LMU786475:LMU786498 LWQ786475:LWQ786498 MGM786475:MGM786498 MQI786475:MQI786498 NAE786475:NAE786498 NKA786475:NKA786498 NTW786475:NTW786498 ODS786475:ODS786498 ONO786475:ONO786498 OXK786475:OXK786498 PHG786475:PHG786498 PRC786475:PRC786498 QAY786475:QAY786498 QKU786475:QKU786498 QUQ786475:QUQ786498 REM786475:REM786498 ROI786475:ROI786498 RYE786475:RYE786498 SIA786475:SIA786498 SRW786475:SRW786498 TBS786475:TBS786498 TLO786475:TLO786498 TVK786475:TVK786498 UFG786475:UFG786498 UPC786475:UPC786498 UYY786475:UYY786498 VIU786475:VIU786498 VSQ786475:VSQ786498 WCM786475:WCM786498 WMI786475:WMI786498 WWE786475:WWE786498 X852011:X852034 JS852011:JS852034 TO852011:TO852034 ADK852011:ADK852034 ANG852011:ANG852034 AXC852011:AXC852034 BGY852011:BGY852034 BQU852011:BQU852034 CAQ852011:CAQ852034 CKM852011:CKM852034 CUI852011:CUI852034 DEE852011:DEE852034 DOA852011:DOA852034 DXW852011:DXW852034 EHS852011:EHS852034 ERO852011:ERO852034 FBK852011:FBK852034 FLG852011:FLG852034 FVC852011:FVC852034 GEY852011:GEY852034 GOU852011:GOU852034 GYQ852011:GYQ852034 HIM852011:HIM852034 HSI852011:HSI852034 ICE852011:ICE852034 IMA852011:IMA852034 IVW852011:IVW852034 JFS852011:JFS852034 JPO852011:JPO852034 JZK852011:JZK852034 KJG852011:KJG852034 KTC852011:KTC852034 LCY852011:LCY852034 LMU852011:LMU852034 LWQ852011:LWQ852034 MGM852011:MGM852034 MQI852011:MQI852034 NAE852011:NAE852034 NKA852011:NKA852034 NTW852011:NTW852034 ODS852011:ODS852034 ONO852011:ONO852034 OXK852011:OXK852034 PHG852011:PHG852034 PRC852011:PRC852034 QAY852011:QAY852034 QKU852011:QKU852034 QUQ852011:QUQ852034 REM852011:REM852034 ROI852011:ROI852034 RYE852011:RYE852034 SIA852011:SIA852034 SRW852011:SRW852034 TBS852011:TBS852034 TLO852011:TLO852034 TVK852011:TVK852034 UFG852011:UFG852034 UPC852011:UPC852034 UYY852011:UYY852034 VIU852011:VIU852034 VSQ852011:VSQ852034 WCM852011:WCM852034 WMI852011:WMI852034 WWE852011:WWE852034 X917547:X917570 JS917547:JS917570 TO917547:TO917570 ADK917547:ADK917570 ANG917547:ANG917570 AXC917547:AXC917570 BGY917547:BGY917570 BQU917547:BQU917570 CAQ917547:CAQ917570 CKM917547:CKM917570 CUI917547:CUI917570 DEE917547:DEE917570 DOA917547:DOA917570 DXW917547:DXW917570 EHS917547:EHS917570 ERO917547:ERO917570 FBK917547:FBK917570 FLG917547:FLG917570 FVC917547:FVC917570 GEY917547:GEY917570 GOU917547:GOU917570 GYQ917547:GYQ917570 HIM917547:HIM917570 HSI917547:HSI917570 ICE917547:ICE917570 IMA917547:IMA917570 IVW917547:IVW917570 JFS917547:JFS917570 JPO917547:JPO917570 JZK917547:JZK917570 KJG917547:KJG917570 KTC917547:KTC917570 LCY917547:LCY917570 LMU917547:LMU917570 LWQ917547:LWQ917570 MGM917547:MGM917570 MQI917547:MQI917570 NAE917547:NAE917570 NKA917547:NKA917570 NTW917547:NTW917570 ODS917547:ODS917570 ONO917547:ONO917570 OXK917547:OXK917570 PHG917547:PHG917570 PRC917547:PRC917570 QAY917547:QAY917570 QKU917547:QKU917570 QUQ917547:QUQ917570 REM917547:REM917570 ROI917547:ROI917570 RYE917547:RYE917570 SIA917547:SIA917570 SRW917547:SRW917570 TBS917547:TBS917570 TLO917547:TLO917570 TVK917547:TVK917570 UFG917547:UFG917570 UPC917547:UPC917570 UYY917547:UYY917570 VIU917547:VIU917570 VSQ917547:VSQ917570 WCM917547:WCM917570 WMI917547:WMI917570 WWE917547:WWE917570 X983083:X983106 JS983083:JS983106 TO983083:TO983106 ADK983083:ADK983106 ANG983083:ANG983106 AXC983083:AXC983106 BGY983083:BGY983106 BQU983083:BQU983106 CAQ983083:CAQ983106 CKM983083:CKM983106 CUI983083:CUI983106 DEE983083:DEE983106 DOA983083:DOA983106 DXW983083:DXW983106 EHS983083:EHS983106 ERO983083:ERO983106 FBK983083:FBK983106 FLG983083:FLG983106 FVC983083:FVC983106 GEY983083:GEY983106 GOU983083:GOU983106 GYQ983083:GYQ983106 HIM983083:HIM983106 HSI983083:HSI983106 ICE983083:ICE983106 IMA983083:IMA983106 IVW983083:IVW983106 JFS983083:JFS983106 JPO983083:JPO983106 JZK983083:JZK983106 KJG983083:KJG983106 KTC983083:KTC983106 LCY983083:LCY983106 LMU983083:LMU983106 LWQ983083:LWQ983106 MGM983083:MGM983106 MQI983083:MQI983106 NAE983083:NAE983106 NKA983083:NKA983106 NTW983083:NTW983106 ODS983083:ODS983106 ONO983083:ONO983106 OXK983083:OXK983106 PHG983083:PHG983106 PRC983083:PRC983106 QAY983083:QAY983106 QKU983083:QKU983106 QUQ983083:QUQ983106 REM983083:REM983106 ROI983083:ROI983106 RYE983083:RYE983106 SIA983083:SIA983106 SRW983083:SRW983106 TBS983083:TBS983106 TLO983083:TLO983106 TVK983083:TVK983106 UFG983083:UFG983106 UPC983083:UPC983106 UYY983083:UYY983106 VIU983083:VIU983106 VSQ983083:VSQ983106 WCM983083:WCM983106 WMI983083:WMI983106 WWE983083:WWE983106 X86:X95 JC86:JC95 SY86:SY95 ACU86:ACU95 AMQ86:AMQ95 AWM86:AWM95 BGI86:BGI95 BQE86:BQE95 CAA86:CAA95 CJW86:CJW95 CTS86:CTS95 DDO86:DDO95 DNK86:DNK95 DXG86:DXG95 EHC86:EHC95 EQY86:EQY95 FAU86:FAU95 FKQ86:FKQ95 FUM86:FUM95 GEI86:GEI95 GOE86:GOE95 GYA86:GYA95 HHW86:HHW95 HRS86:HRS95 IBO86:IBO95 ILK86:ILK95 IVG86:IVG95 JFC86:JFC95 JOY86:JOY95 JYU86:JYU95 KIQ86:KIQ95 KSM86:KSM95 LCI86:LCI95 LME86:LME95 LWA86:LWA95 MFW86:MFW95 MPS86:MPS95 MZO86:MZO95 NJK86:NJK95 NTG86:NTG95 ODC86:ODC95 OMY86:OMY95 OWU86:OWU95 PGQ86:PGQ95 PQM86:PQM95 QAI86:QAI95 QKE86:QKE95 QUA86:QUA95 RDW86:RDW95 RNS86:RNS95 RXO86:RXO95 SHK86:SHK95 SRG86:SRG95 TBC86:TBC95 TKY86:TKY95 TUU86:TUU95 UEQ86:UEQ95 UOM86:UOM95 UYI86:UYI95 VIE86:VIE95 VSA86:VSA95 WBW86:WBW95 WLS86:WLS95 WVO86:WVO95 X65612:X65621 JS65612:JS65621 TO65612:TO65621 ADK65612:ADK65621 ANG65612:ANG65621 AXC65612:AXC65621 BGY65612:BGY65621 BQU65612:BQU65621 CAQ65612:CAQ65621 CKM65612:CKM65621 CUI65612:CUI65621 DEE65612:DEE65621 DOA65612:DOA65621 DXW65612:DXW65621 EHS65612:EHS65621 ERO65612:ERO65621 FBK65612:FBK65621 FLG65612:FLG65621 FVC65612:FVC65621 GEY65612:GEY65621 GOU65612:GOU65621 GYQ65612:GYQ65621 HIM65612:HIM65621 HSI65612:HSI65621 ICE65612:ICE65621 IMA65612:IMA65621 IVW65612:IVW65621 JFS65612:JFS65621 JPO65612:JPO65621 JZK65612:JZK65621 KJG65612:KJG65621 KTC65612:KTC65621 LCY65612:LCY65621 LMU65612:LMU65621 LWQ65612:LWQ65621 MGM65612:MGM65621 MQI65612:MQI65621 NAE65612:NAE65621 NKA65612:NKA65621 NTW65612:NTW65621 ODS65612:ODS65621 ONO65612:ONO65621 OXK65612:OXK65621 PHG65612:PHG65621 PRC65612:PRC65621 QAY65612:QAY65621 QKU65612:QKU65621 QUQ65612:QUQ65621 REM65612:REM65621 ROI65612:ROI65621 RYE65612:RYE65621 SIA65612:SIA65621 SRW65612:SRW65621 TBS65612:TBS65621 TLO65612:TLO65621 TVK65612:TVK65621 UFG65612:UFG65621 UPC65612:UPC65621 UYY65612:UYY65621 VIU65612:VIU65621 VSQ65612:VSQ65621 WCM65612:WCM65621 WMI65612:WMI65621 WWE65612:WWE65621 X131148:X131157 JS131148:JS131157 TO131148:TO131157 ADK131148:ADK131157 ANG131148:ANG131157 AXC131148:AXC131157 BGY131148:BGY131157 BQU131148:BQU131157 CAQ131148:CAQ131157 CKM131148:CKM131157 CUI131148:CUI131157 DEE131148:DEE131157 DOA131148:DOA131157 DXW131148:DXW131157 EHS131148:EHS131157 ERO131148:ERO131157 FBK131148:FBK131157 FLG131148:FLG131157 FVC131148:FVC131157 GEY131148:GEY131157 GOU131148:GOU131157 GYQ131148:GYQ131157 HIM131148:HIM131157 HSI131148:HSI131157 ICE131148:ICE131157 IMA131148:IMA131157 IVW131148:IVW131157 JFS131148:JFS131157 JPO131148:JPO131157 JZK131148:JZK131157 KJG131148:KJG131157 KTC131148:KTC131157 LCY131148:LCY131157 LMU131148:LMU131157 LWQ131148:LWQ131157 MGM131148:MGM131157 MQI131148:MQI131157 NAE131148:NAE131157 NKA131148:NKA131157 NTW131148:NTW131157 ODS131148:ODS131157 ONO131148:ONO131157 OXK131148:OXK131157 PHG131148:PHG131157 PRC131148:PRC131157 QAY131148:QAY131157 QKU131148:QKU131157 QUQ131148:QUQ131157 REM131148:REM131157 ROI131148:ROI131157 RYE131148:RYE131157 SIA131148:SIA131157 SRW131148:SRW131157 TBS131148:TBS131157 TLO131148:TLO131157 TVK131148:TVK131157 UFG131148:UFG131157 UPC131148:UPC131157 UYY131148:UYY131157 VIU131148:VIU131157 VSQ131148:VSQ131157 WCM131148:WCM131157 WMI131148:WMI131157 WWE131148:WWE131157 X196684:X196693 JS196684:JS196693 TO196684:TO196693 ADK196684:ADK196693 ANG196684:ANG196693 AXC196684:AXC196693 BGY196684:BGY196693 BQU196684:BQU196693 CAQ196684:CAQ196693 CKM196684:CKM196693 CUI196684:CUI196693 DEE196684:DEE196693 DOA196684:DOA196693 DXW196684:DXW196693 EHS196684:EHS196693 ERO196684:ERO196693 FBK196684:FBK196693 FLG196684:FLG196693 FVC196684:FVC196693 GEY196684:GEY196693 GOU196684:GOU196693 GYQ196684:GYQ196693 HIM196684:HIM196693 HSI196684:HSI196693 ICE196684:ICE196693 IMA196684:IMA196693 IVW196684:IVW196693 JFS196684:JFS196693 JPO196684:JPO196693 JZK196684:JZK196693 KJG196684:KJG196693 KTC196684:KTC196693 LCY196684:LCY196693 LMU196684:LMU196693 LWQ196684:LWQ196693 MGM196684:MGM196693 MQI196684:MQI196693 NAE196684:NAE196693 NKA196684:NKA196693 NTW196684:NTW196693 ODS196684:ODS196693 ONO196684:ONO196693 OXK196684:OXK196693 PHG196684:PHG196693 PRC196684:PRC196693 QAY196684:QAY196693 QKU196684:QKU196693 QUQ196684:QUQ196693 REM196684:REM196693 ROI196684:ROI196693 RYE196684:RYE196693 SIA196684:SIA196693 SRW196684:SRW196693 TBS196684:TBS196693 TLO196684:TLO196693 TVK196684:TVK196693 UFG196684:UFG196693 UPC196684:UPC196693 UYY196684:UYY196693 VIU196684:VIU196693 VSQ196684:VSQ196693 WCM196684:WCM196693 WMI196684:WMI196693 WWE196684:WWE196693 X262220:X262229 JS262220:JS262229 TO262220:TO262229 ADK262220:ADK262229 ANG262220:ANG262229 AXC262220:AXC262229 BGY262220:BGY262229 BQU262220:BQU262229 CAQ262220:CAQ262229 CKM262220:CKM262229 CUI262220:CUI262229 DEE262220:DEE262229 DOA262220:DOA262229 DXW262220:DXW262229 EHS262220:EHS262229 ERO262220:ERO262229 FBK262220:FBK262229 FLG262220:FLG262229 FVC262220:FVC262229 GEY262220:GEY262229 GOU262220:GOU262229 GYQ262220:GYQ262229 HIM262220:HIM262229 HSI262220:HSI262229 ICE262220:ICE262229 IMA262220:IMA262229 IVW262220:IVW262229 JFS262220:JFS262229 JPO262220:JPO262229 JZK262220:JZK262229 KJG262220:KJG262229 KTC262220:KTC262229 LCY262220:LCY262229 LMU262220:LMU262229 LWQ262220:LWQ262229 MGM262220:MGM262229 MQI262220:MQI262229 NAE262220:NAE262229 NKA262220:NKA262229 NTW262220:NTW262229 ODS262220:ODS262229 ONO262220:ONO262229 OXK262220:OXK262229 PHG262220:PHG262229 PRC262220:PRC262229 QAY262220:QAY262229 QKU262220:QKU262229 QUQ262220:QUQ262229 REM262220:REM262229 ROI262220:ROI262229 RYE262220:RYE262229 SIA262220:SIA262229 SRW262220:SRW262229 TBS262220:TBS262229 TLO262220:TLO262229 TVK262220:TVK262229 UFG262220:UFG262229 UPC262220:UPC262229 UYY262220:UYY262229 VIU262220:VIU262229 VSQ262220:VSQ262229 WCM262220:WCM262229 WMI262220:WMI262229 WWE262220:WWE262229 X327756:X327765 JS327756:JS327765 TO327756:TO327765 ADK327756:ADK327765 ANG327756:ANG327765 AXC327756:AXC327765 BGY327756:BGY327765 BQU327756:BQU327765 CAQ327756:CAQ327765 CKM327756:CKM327765 CUI327756:CUI327765 DEE327756:DEE327765 DOA327756:DOA327765 DXW327756:DXW327765 EHS327756:EHS327765 ERO327756:ERO327765 FBK327756:FBK327765 FLG327756:FLG327765 FVC327756:FVC327765 GEY327756:GEY327765 GOU327756:GOU327765 GYQ327756:GYQ327765 HIM327756:HIM327765 HSI327756:HSI327765 ICE327756:ICE327765 IMA327756:IMA327765 IVW327756:IVW327765 JFS327756:JFS327765 JPO327756:JPO327765 JZK327756:JZK327765 KJG327756:KJG327765 KTC327756:KTC327765 LCY327756:LCY327765 LMU327756:LMU327765 LWQ327756:LWQ327765 MGM327756:MGM327765 MQI327756:MQI327765 NAE327756:NAE327765 NKA327756:NKA327765 NTW327756:NTW327765 ODS327756:ODS327765 ONO327756:ONO327765 OXK327756:OXK327765 PHG327756:PHG327765 PRC327756:PRC327765 QAY327756:QAY327765 QKU327756:QKU327765 QUQ327756:QUQ327765 REM327756:REM327765 ROI327756:ROI327765 RYE327756:RYE327765 SIA327756:SIA327765 SRW327756:SRW327765 TBS327756:TBS327765 TLO327756:TLO327765 TVK327756:TVK327765 UFG327756:UFG327765 UPC327756:UPC327765 UYY327756:UYY327765 VIU327756:VIU327765 VSQ327756:VSQ327765 WCM327756:WCM327765 WMI327756:WMI327765 WWE327756:WWE327765 X393292:X393301 JS393292:JS393301 TO393292:TO393301 ADK393292:ADK393301 ANG393292:ANG393301 AXC393292:AXC393301 BGY393292:BGY393301 BQU393292:BQU393301 CAQ393292:CAQ393301 CKM393292:CKM393301 CUI393292:CUI393301 DEE393292:DEE393301 DOA393292:DOA393301 DXW393292:DXW393301 EHS393292:EHS393301 ERO393292:ERO393301 FBK393292:FBK393301 FLG393292:FLG393301 FVC393292:FVC393301 GEY393292:GEY393301 GOU393292:GOU393301 GYQ393292:GYQ393301 HIM393292:HIM393301 HSI393292:HSI393301 ICE393292:ICE393301 IMA393292:IMA393301 IVW393292:IVW393301 JFS393292:JFS393301 JPO393292:JPO393301 JZK393292:JZK393301 KJG393292:KJG393301 KTC393292:KTC393301 LCY393292:LCY393301 LMU393292:LMU393301 LWQ393292:LWQ393301 MGM393292:MGM393301 MQI393292:MQI393301 NAE393292:NAE393301 NKA393292:NKA393301 NTW393292:NTW393301 ODS393292:ODS393301 ONO393292:ONO393301 OXK393292:OXK393301 PHG393292:PHG393301 PRC393292:PRC393301 QAY393292:QAY393301 QKU393292:QKU393301 QUQ393292:QUQ393301 REM393292:REM393301 ROI393292:ROI393301 RYE393292:RYE393301 SIA393292:SIA393301 SRW393292:SRW393301 TBS393292:TBS393301 TLO393292:TLO393301 TVK393292:TVK393301 UFG393292:UFG393301 UPC393292:UPC393301 UYY393292:UYY393301 VIU393292:VIU393301 VSQ393292:VSQ393301 WCM393292:WCM393301 WMI393292:WMI393301 WWE393292:WWE393301 X458828:X458837 JS458828:JS458837 TO458828:TO458837 ADK458828:ADK458837 ANG458828:ANG458837 AXC458828:AXC458837 BGY458828:BGY458837 BQU458828:BQU458837 CAQ458828:CAQ458837 CKM458828:CKM458837 CUI458828:CUI458837 DEE458828:DEE458837 DOA458828:DOA458837 DXW458828:DXW458837 EHS458828:EHS458837 ERO458828:ERO458837 FBK458828:FBK458837 FLG458828:FLG458837 FVC458828:FVC458837 GEY458828:GEY458837 GOU458828:GOU458837 GYQ458828:GYQ458837 HIM458828:HIM458837 HSI458828:HSI458837 ICE458828:ICE458837 IMA458828:IMA458837 IVW458828:IVW458837 JFS458828:JFS458837 JPO458828:JPO458837 JZK458828:JZK458837 KJG458828:KJG458837 KTC458828:KTC458837 LCY458828:LCY458837 LMU458828:LMU458837 LWQ458828:LWQ458837 MGM458828:MGM458837 MQI458828:MQI458837 NAE458828:NAE458837 NKA458828:NKA458837 NTW458828:NTW458837 ODS458828:ODS458837 ONO458828:ONO458837 OXK458828:OXK458837 PHG458828:PHG458837 PRC458828:PRC458837 QAY458828:QAY458837 QKU458828:QKU458837 QUQ458828:QUQ458837 REM458828:REM458837 ROI458828:ROI458837 RYE458828:RYE458837 SIA458828:SIA458837 SRW458828:SRW458837 TBS458828:TBS458837 TLO458828:TLO458837 TVK458828:TVK458837 UFG458828:UFG458837 UPC458828:UPC458837 UYY458828:UYY458837 VIU458828:VIU458837 VSQ458828:VSQ458837 WCM458828:WCM458837 WMI458828:WMI458837 WWE458828:WWE458837 X524364:X524373 JS524364:JS524373 TO524364:TO524373 ADK524364:ADK524373 ANG524364:ANG524373 AXC524364:AXC524373 BGY524364:BGY524373 BQU524364:BQU524373 CAQ524364:CAQ524373 CKM524364:CKM524373 CUI524364:CUI524373 DEE524364:DEE524373 DOA524364:DOA524373 DXW524364:DXW524373 EHS524364:EHS524373 ERO524364:ERO524373 FBK524364:FBK524373 FLG524364:FLG524373 FVC524364:FVC524373 GEY524364:GEY524373 GOU524364:GOU524373 GYQ524364:GYQ524373 HIM524364:HIM524373 HSI524364:HSI524373 ICE524364:ICE524373 IMA524364:IMA524373 IVW524364:IVW524373 JFS524364:JFS524373 JPO524364:JPO524373 JZK524364:JZK524373 KJG524364:KJG524373 KTC524364:KTC524373 LCY524364:LCY524373 LMU524364:LMU524373 LWQ524364:LWQ524373 MGM524364:MGM524373 MQI524364:MQI524373 NAE524364:NAE524373 NKA524364:NKA524373 NTW524364:NTW524373 ODS524364:ODS524373 ONO524364:ONO524373 OXK524364:OXK524373 PHG524364:PHG524373 PRC524364:PRC524373 QAY524364:QAY524373 QKU524364:QKU524373 QUQ524364:QUQ524373 REM524364:REM524373 ROI524364:ROI524373 RYE524364:RYE524373 SIA524364:SIA524373 SRW524364:SRW524373 TBS524364:TBS524373 TLO524364:TLO524373 TVK524364:TVK524373 UFG524364:UFG524373 UPC524364:UPC524373 UYY524364:UYY524373 VIU524364:VIU524373 VSQ524364:VSQ524373 WCM524364:WCM524373 WMI524364:WMI524373 WWE524364:WWE524373 X589900:X589909 JS589900:JS589909 TO589900:TO589909 ADK589900:ADK589909 ANG589900:ANG589909 AXC589900:AXC589909 BGY589900:BGY589909 BQU589900:BQU589909 CAQ589900:CAQ589909 CKM589900:CKM589909 CUI589900:CUI589909 DEE589900:DEE589909 DOA589900:DOA589909 DXW589900:DXW589909 EHS589900:EHS589909 ERO589900:ERO589909 FBK589900:FBK589909 FLG589900:FLG589909 FVC589900:FVC589909 GEY589900:GEY589909 GOU589900:GOU589909 GYQ589900:GYQ589909 HIM589900:HIM589909 HSI589900:HSI589909 ICE589900:ICE589909 IMA589900:IMA589909 IVW589900:IVW589909 JFS589900:JFS589909 JPO589900:JPO589909 JZK589900:JZK589909 KJG589900:KJG589909 KTC589900:KTC589909 LCY589900:LCY589909 LMU589900:LMU589909 LWQ589900:LWQ589909 MGM589900:MGM589909 MQI589900:MQI589909 NAE589900:NAE589909 NKA589900:NKA589909 NTW589900:NTW589909 ODS589900:ODS589909 ONO589900:ONO589909 OXK589900:OXK589909 PHG589900:PHG589909 PRC589900:PRC589909 QAY589900:QAY589909 QKU589900:QKU589909 QUQ589900:QUQ589909 REM589900:REM589909 ROI589900:ROI589909 RYE589900:RYE589909 SIA589900:SIA589909 SRW589900:SRW589909 TBS589900:TBS589909 TLO589900:TLO589909 TVK589900:TVK589909 UFG589900:UFG589909 UPC589900:UPC589909 UYY589900:UYY589909 VIU589900:VIU589909 VSQ589900:VSQ589909 WCM589900:WCM589909 WMI589900:WMI589909 WWE589900:WWE589909 X655436:X655445 JS655436:JS655445 TO655436:TO655445 ADK655436:ADK655445 ANG655436:ANG655445 AXC655436:AXC655445 BGY655436:BGY655445 BQU655436:BQU655445 CAQ655436:CAQ655445 CKM655436:CKM655445 CUI655436:CUI655445 DEE655436:DEE655445 DOA655436:DOA655445 DXW655436:DXW655445 EHS655436:EHS655445 ERO655436:ERO655445 FBK655436:FBK655445 FLG655436:FLG655445 FVC655436:FVC655445 GEY655436:GEY655445 GOU655436:GOU655445 GYQ655436:GYQ655445 HIM655436:HIM655445 HSI655436:HSI655445 ICE655436:ICE655445 IMA655436:IMA655445 IVW655436:IVW655445 JFS655436:JFS655445 JPO655436:JPO655445 JZK655436:JZK655445 KJG655436:KJG655445 KTC655436:KTC655445 LCY655436:LCY655445 LMU655436:LMU655445 LWQ655436:LWQ655445 MGM655436:MGM655445 MQI655436:MQI655445 NAE655436:NAE655445 NKA655436:NKA655445 NTW655436:NTW655445 ODS655436:ODS655445 ONO655436:ONO655445 OXK655436:OXK655445 PHG655436:PHG655445 PRC655436:PRC655445 QAY655436:QAY655445 QKU655436:QKU655445 QUQ655436:QUQ655445 REM655436:REM655445 ROI655436:ROI655445 RYE655436:RYE655445 SIA655436:SIA655445 SRW655436:SRW655445 TBS655436:TBS655445 TLO655436:TLO655445 TVK655436:TVK655445 UFG655436:UFG655445 UPC655436:UPC655445 UYY655436:UYY655445 VIU655436:VIU655445 VSQ655436:VSQ655445 WCM655436:WCM655445 WMI655436:WMI655445 WWE655436:WWE655445 X720972:X720981 JS720972:JS720981 TO720972:TO720981 ADK720972:ADK720981 ANG720972:ANG720981 AXC720972:AXC720981 BGY720972:BGY720981 BQU720972:BQU720981 CAQ720972:CAQ720981 CKM720972:CKM720981 CUI720972:CUI720981 DEE720972:DEE720981 DOA720972:DOA720981 DXW720972:DXW720981 EHS720972:EHS720981 ERO720972:ERO720981 FBK720972:FBK720981 FLG720972:FLG720981 FVC720972:FVC720981 GEY720972:GEY720981 GOU720972:GOU720981 GYQ720972:GYQ720981 HIM720972:HIM720981 HSI720972:HSI720981 ICE720972:ICE720981 IMA720972:IMA720981 IVW720972:IVW720981 JFS720972:JFS720981 JPO720972:JPO720981 JZK720972:JZK720981 KJG720972:KJG720981 KTC720972:KTC720981 LCY720972:LCY720981 LMU720972:LMU720981 LWQ720972:LWQ720981 MGM720972:MGM720981 MQI720972:MQI720981 NAE720972:NAE720981 NKA720972:NKA720981 NTW720972:NTW720981 ODS720972:ODS720981 ONO720972:ONO720981 OXK720972:OXK720981 PHG720972:PHG720981 PRC720972:PRC720981 QAY720972:QAY720981 QKU720972:QKU720981 QUQ720972:QUQ720981 REM720972:REM720981 ROI720972:ROI720981 RYE720972:RYE720981 SIA720972:SIA720981 SRW720972:SRW720981 TBS720972:TBS720981 TLO720972:TLO720981 TVK720972:TVK720981 UFG720972:UFG720981 UPC720972:UPC720981 UYY720972:UYY720981 VIU720972:VIU720981 VSQ720972:VSQ720981 WCM720972:WCM720981 WMI720972:WMI720981 WWE720972:WWE720981 X786508:X786517 JS786508:JS786517 TO786508:TO786517 ADK786508:ADK786517 ANG786508:ANG786517 AXC786508:AXC786517 BGY786508:BGY786517 BQU786508:BQU786517 CAQ786508:CAQ786517 CKM786508:CKM786517 CUI786508:CUI786517 DEE786508:DEE786517 DOA786508:DOA786517 DXW786508:DXW786517 EHS786508:EHS786517 ERO786508:ERO786517 FBK786508:FBK786517 FLG786508:FLG786517 FVC786508:FVC786517 GEY786508:GEY786517 GOU786508:GOU786517 GYQ786508:GYQ786517 HIM786508:HIM786517 HSI786508:HSI786517 ICE786508:ICE786517 IMA786508:IMA786517 IVW786508:IVW786517 JFS786508:JFS786517 JPO786508:JPO786517 JZK786508:JZK786517 KJG786508:KJG786517 KTC786508:KTC786517 LCY786508:LCY786517 LMU786508:LMU786517 LWQ786508:LWQ786517 MGM786508:MGM786517 MQI786508:MQI786517 NAE786508:NAE786517 NKA786508:NKA786517 NTW786508:NTW786517 ODS786508:ODS786517 ONO786508:ONO786517 OXK786508:OXK786517 PHG786508:PHG786517 PRC786508:PRC786517 QAY786508:QAY786517 QKU786508:QKU786517 QUQ786508:QUQ786517 REM786508:REM786517 ROI786508:ROI786517 RYE786508:RYE786517 SIA786508:SIA786517 SRW786508:SRW786517 TBS786508:TBS786517 TLO786508:TLO786517 TVK786508:TVK786517 UFG786508:UFG786517 UPC786508:UPC786517 UYY786508:UYY786517 VIU786508:VIU786517 VSQ786508:VSQ786517 WCM786508:WCM786517 WMI786508:WMI786517 WWE786508:WWE786517 X852044:X852053 JS852044:JS852053 TO852044:TO852053 ADK852044:ADK852053 ANG852044:ANG852053 AXC852044:AXC852053 BGY852044:BGY852053 BQU852044:BQU852053 CAQ852044:CAQ852053 CKM852044:CKM852053 CUI852044:CUI852053 DEE852044:DEE852053 DOA852044:DOA852053 DXW852044:DXW852053 EHS852044:EHS852053 ERO852044:ERO852053 FBK852044:FBK852053 FLG852044:FLG852053 FVC852044:FVC852053 GEY852044:GEY852053 GOU852044:GOU852053 GYQ852044:GYQ852053 HIM852044:HIM852053 HSI852044:HSI852053 ICE852044:ICE852053 IMA852044:IMA852053 IVW852044:IVW852053 JFS852044:JFS852053 JPO852044:JPO852053 JZK852044:JZK852053 KJG852044:KJG852053 KTC852044:KTC852053 LCY852044:LCY852053 LMU852044:LMU852053 LWQ852044:LWQ852053 MGM852044:MGM852053 MQI852044:MQI852053 NAE852044:NAE852053 NKA852044:NKA852053 NTW852044:NTW852053 ODS852044:ODS852053 ONO852044:ONO852053 OXK852044:OXK852053 PHG852044:PHG852053 PRC852044:PRC852053 QAY852044:QAY852053 QKU852044:QKU852053 QUQ852044:QUQ852053 REM852044:REM852053 ROI852044:ROI852053 RYE852044:RYE852053 SIA852044:SIA852053 SRW852044:SRW852053 TBS852044:TBS852053 TLO852044:TLO852053 TVK852044:TVK852053 UFG852044:UFG852053 UPC852044:UPC852053 UYY852044:UYY852053 VIU852044:VIU852053 VSQ852044:VSQ852053 WCM852044:WCM852053 WMI852044:WMI852053 WWE852044:WWE852053 X917580:X917589 JS917580:JS917589 TO917580:TO917589 ADK917580:ADK917589 ANG917580:ANG917589 AXC917580:AXC917589 BGY917580:BGY917589 BQU917580:BQU917589 CAQ917580:CAQ917589 CKM917580:CKM917589 CUI917580:CUI917589 DEE917580:DEE917589 DOA917580:DOA917589 DXW917580:DXW917589 EHS917580:EHS917589 ERO917580:ERO917589 FBK917580:FBK917589 FLG917580:FLG917589 FVC917580:FVC917589 GEY917580:GEY917589 GOU917580:GOU917589 GYQ917580:GYQ917589 HIM917580:HIM917589 HSI917580:HSI917589 ICE917580:ICE917589 IMA917580:IMA917589 IVW917580:IVW917589 JFS917580:JFS917589 JPO917580:JPO917589 JZK917580:JZK917589 KJG917580:KJG917589 KTC917580:KTC917589 LCY917580:LCY917589 LMU917580:LMU917589 LWQ917580:LWQ917589 MGM917580:MGM917589 MQI917580:MQI917589 NAE917580:NAE917589 NKA917580:NKA917589 NTW917580:NTW917589 ODS917580:ODS917589 ONO917580:ONO917589 OXK917580:OXK917589 PHG917580:PHG917589 PRC917580:PRC917589 QAY917580:QAY917589 QKU917580:QKU917589 QUQ917580:QUQ917589 REM917580:REM917589 ROI917580:ROI917589 RYE917580:RYE917589 SIA917580:SIA917589 SRW917580:SRW917589 TBS917580:TBS917589 TLO917580:TLO917589 TVK917580:TVK917589 UFG917580:UFG917589 UPC917580:UPC917589 UYY917580:UYY917589 VIU917580:VIU917589 VSQ917580:VSQ917589 WCM917580:WCM917589 WMI917580:WMI917589 WWE917580:WWE917589 X983116:X983125 JS983116:JS983125 TO983116:TO983125 ADK983116:ADK983125 ANG983116:ANG983125 AXC983116:AXC983125 BGY983116:BGY983125 BQU983116:BQU983125 CAQ983116:CAQ983125 CKM983116:CKM983125 CUI983116:CUI983125 DEE983116:DEE983125 DOA983116:DOA983125 DXW983116:DXW983125 EHS983116:EHS983125 ERO983116:ERO983125 FBK983116:FBK983125 FLG983116:FLG983125 FVC983116:FVC983125 GEY983116:GEY983125 GOU983116:GOU983125 GYQ983116:GYQ983125 HIM983116:HIM983125 HSI983116:HSI983125 ICE983116:ICE983125 IMA983116:IMA983125 IVW983116:IVW983125 JFS983116:JFS983125 JPO983116:JPO983125 JZK983116:JZK983125 KJG983116:KJG983125 KTC983116:KTC983125 LCY983116:LCY983125 LMU983116:LMU983125 LWQ983116:LWQ983125 MGM983116:MGM983125 MQI983116:MQI983125 NAE983116:NAE983125 NKA983116:NKA983125 NTW983116:NTW983125 ODS983116:ODS983125 ONO983116:ONO983125 OXK983116:OXK983125 PHG983116:PHG983125 PRC983116:PRC983125 QAY983116:QAY983125 QKU983116:QKU983125 QUQ983116:QUQ983125 REM983116:REM983125 ROI983116:ROI983125 RYE983116:RYE983125 SIA983116:SIA983125 SRW983116:SRW983125 TBS983116:TBS983125 TLO983116:TLO983125 TVK983116:TVK983125 UFG983116:UFG983125 UPC983116:UPC983125 UYY983116:UYY983125 VIU983116:VIU983125 VSQ983116:VSQ983125 WCM983116:WCM983125 WMI983116:WMI983125 WWE983116:WWE983125 X65576:X65577 JS65576:JS65577 TO65576:TO65577 ADK65576:ADK65577 ANG65576:ANG65577 AXC65576:AXC65577 BGY65576:BGY65577 BQU65576:BQU65577 CAQ65576:CAQ65577 CKM65576:CKM65577 CUI65576:CUI65577 DEE65576:DEE65577 DOA65576:DOA65577 DXW65576:DXW65577 EHS65576:EHS65577 ERO65576:ERO65577 FBK65576:FBK65577 FLG65576:FLG65577 FVC65576:FVC65577 GEY65576:GEY65577 GOU65576:GOU65577 GYQ65576:GYQ65577 HIM65576:HIM65577 HSI65576:HSI65577 ICE65576:ICE65577 IMA65576:IMA65577 IVW65576:IVW65577 JFS65576:JFS65577 JPO65576:JPO65577 JZK65576:JZK65577 KJG65576:KJG65577 KTC65576:KTC65577 LCY65576:LCY65577 LMU65576:LMU65577 LWQ65576:LWQ65577 MGM65576:MGM65577 MQI65576:MQI65577 NAE65576:NAE65577 NKA65576:NKA65577 NTW65576:NTW65577 ODS65576:ODS65577 ONO65576:ONO65577 OXK65576:OXK65577 PHG65576:PHG65577 PRC65576:PRC65577 QAY65576:QAY65577 QKU65576:QKU65577 QUQ65576:QUQ65577 REM65576:REM65577 ROI65576:ROI65577 RYE65576:RYE65577 SIA65576:SIA65577 SRW65576:SRW65577 TBS65576:TBS65577 TLO65576:TLO65577 TVK65576:TVK65577 UFG65576:UFG65577 UPC65576:UPC65577 UYY65576:UYY65577 VIU65576:VIU65577 VSQ65576:VSQ65577 WCM65576:WCM65577 WMI65576:WMI65577 WWE65576:WWE65577 X131112:X131113 JS131112:JS131113 TO131112:TO131113 ADK131112:ADK131113 ANG131112:ANG131113 AXC131112:AXC131113 BGY131112:BGY131113 BQU131112:BQU131113 CAQ131112:CAQ131113 CKM131112:CKM131113 CUI131112:CUI131113 DEE131112:DEE131113 DOA131112:DOA131113 DXW131112:DXW131113 EHS131112:EHS131113 ERO131112:ERO131113 FBK131112:FBK131113 FLG131112:FLG131113 FVC131112:FVC131113 GEY131112:GEY131113 GOU131112:GOU131113 GYQ131112:GYQ131113 HIM131112:HIM131113 HSI131112:HSI131113 ICE131112:ICE131113 IMA131112:IMA131113 IVW131112:IVW131113 JFS131112:JFS131113 JPO131112:JPO131113 JZK131112:JZK131113 KJG131112:KJG131113 KTC131112:KTC131113 LCY131112:LCY131113 LMU131112:LMU131113 LWQ131112:LWQ131113 MGM131112:MGM131113 MQI131112:MQI131113 NAE131112:NAE131113 NKA131112:NKA131113 NTW131112:NTW131113 ODS131112:ODS131113 ONO131112:ONO131113 OXK131112:OXK131113 PHG131112:PHG131113 PRC131112:PRC131113 QAY131112:QAY131113 QKU131112:QKU131113 QUQ131112:QUQ131113 REM131112:REM131113 ROI131112:ROI131113 RYE131112:RYE131113 SIA131112:SIA131113 SRW131112:SRW131113 TBS131112:TBS131113 TLO131112:TLO131113 TVK131112:TVK131113 UFG131112:UFG131113 UPC131112:UPC131113 UYY131112:UYY131113 VIU131112:VIU131113 VSQ131112:VSQ131113 WCM131112:WCM131113 WMI131112:WMI131113 WWE131112:WWE131113 X196648:X196649 JS196648:JS196649 TO196648:TO196649 ADK196648:ADK196649 ANG196648:ANG196649 AXC196648:AXC196649 BGY196648:BGY196649 BQU196648:BQU196649 CAQ196648:CAQ196649 CKM196648:CKM196649 CUI196648:CUI196649 DEE196648:DEE196649 DOA196648:DOA196649 DXW196648:DXW196649 EHS196648:EHS196649 ERO196648:ERO196649 FBK196648:FBK196649 FLG196648:FLG196649 FVC196648:FVC196649 GEY196648:GEY196649 GOU196648:GOU196649 GYQ196648:GYQ196649 HIM196648:HIM196649 HSI196648:HSI196649 ICE196648:ICE196649 IMA196648:IMA196649 IVW196648:IVW196649 JFS196648:JFS196649 JPO196648:JPO196649 JZK196648:JZK196649 KJG196648:KJG196649 KTC196648:KTC196649 LCY196648:LCY196649 LMU196648:LMU196649 LWQ196648:LWQ196649 MGM196648:MGM196649 MQI196648:MQI196649 NAE196648:NAE196649 NKA196648:NKA196649 NTW196648:NTW196649 ODS196648:ODS196649 ONO196648:ONO196649 OXK196648:OXK196649 PHG196648:PHG196649 PRC196648:PRC196649 QAY196648:QAY196649 QKU196648:QKU196649 QUQ196648:QUQ196649 REM196648:REM196649 ROI196648:ROI196649 RYE196648:RYE196649 SIA196648:SIA196649 SRW196648:SRW196649 TBS196648:TBS196649 TLO196648:TLO196649 TVK196648:TVK196649 UFG196648:UFG196649 UPC196648:UPC196649 UYY196648:UYY196649 VIU196648:VIU196649 VSQ196648:VSQ196649 WCM196648:WCM196649 WMI196648:WMI196649 WWE196648:WWE196649 X262184:X262185 JS262184:JS262185 TO262184:TO262185 ADK262184:ADK262185 ANG262184:ANG262185 AXC262184:AXC262185 BGY262184:BGY262185 BQU262184:BQU262185 CAQ262184:CAQ262185 CKM262184:CKM262185 CUI262184:CUI262185 DEE262184:DEE262185 DOA262184:DOA262185 DXW262184:DXW262185 EHS262184:EHS262185 ERO262184:ERO262185 FBK262184:FBK262185 FLG262184:FLG262185 FVC262184:FVC262185 GEY262184:GEY262185 GOU262184:GOU262185 GYQ262184:GYQ262185 HIM262184:HIM262185 HSI262184:HSI262185 ICE262184:ICE262185 IMA262184:IMA262185 IVW262184:IVW262185 JFS262184:JFS262185 JPO262184:JPO262185 JZK262184:JZK262185 KJG262184:KJG262185 KTC262184:KTC262185 LCY262184:LCY262185 LMU262184:LMU262185 LWQ262184:LWQ262185 MGM262184:MGM262185 MQI262184:MQI262185 NAE262184:NAE262185 NKA262184:NKA262185 NTW262184:NTW262185 ODS262184:ODS262185 ONO262184:ONO262185 OXK262184:OXK262185 PHG262184:PHG262185 PRC262184:PRC262185 QAY262184:QAY262185 QKU262184:QKU262185 QUQ262184:QUQ262185 REM262184:REM262185 ROI262184:ROI262185 RYE262184:RYE262185 SIA262184:SIA262185 SRW262184:SRW262185 TBS262184:TBS262185 TLO262184:TLO262185 TVK262184:TVK262185 UFG262184:UFG262185 UPC262184:UPC262185 UYY262184:UYY262185 VIU262184:VIU262185 VSQ262184:VSQ262185 WCM262184:WCM262185 WMI262184:WMI262185 WWE262184:WWE262185 X327720:X327721 JS327720:JS327721 TO327720:TO327721 ADK327720:ADK327721 ANG327720:ANG327721 AXC327720:AXC327721 BGY327720:BGY327721 BQU327720:BQU327721 CAQ327720:CAQ327721 CKM327720:CKM327721 CUI327720:CUI327721 DEE327720:DEE327721 DOA327720:DOA327721 DXW327720:DXW327721 EHS327720:EHS327721 ERO327720:ERO327721 FBK327720:FBK327721 FLG327720:FLG327721 FVC327720:FVC327721 GEY327720:GEY327721 GOU327720:GOU327721 GYQ327720:GYQ327721 HIM327720:HIM327721 HSI327720:HSI327721 ICE327720:ICE327721 IMA327720:IMA327721 IVW327720:IVW327721 JFS327720:JFS327721 JPO327720:JPO327721 JZK327720:JZK327721 KJG327720:KJG327721 KTC327720:KTC327721 LCY327720:LCY327721 LMU327720:LMU327721 LWQ327720:LWQ327721 MGM327720:MGM327721 MQI327720:MQI327721 NAE327720:NAE327721 NKA327720:NKA327721 NTW327720:NTW327721 ODS327720:ODS327721 ONO327720:ONO327721 OXK327720:OXK327721 PHG327720:PHG327721 PRC327720:PRC327721 QAY327720:QAY327721 QKU327720:QKU327721 QUQ327720:QUQ327721 REM327720:REM327721 ROI327720:ROI327721 RYE327720:RYE327721 SIA327720:SIA327721 SRW327720:SRW327721 TBS327720:TBS327721 TLO327720:TLO327721 TVK327720:TVK327721 UFG327720:UFG327721 UPC327720:UPC327721 UYY327720:UYY327721 VIU327720:VIU327721 VSQ327720:VSQ327721 WCM327720:WCM327721 WMI327720:WMI327721 WWE327720:WWE327721 X393256:X393257 JS393256:JS393257 TO393256:TO393257 ADK393256:ADK393257 ANG393256:ANG393257 AXC393256:AXC393257 BGY393256:BGY393257 BQU393256:BQU393257 CAQ393256:CAQ393257 CKM393256:CKM393257 CUI393256:CUI393257 DEE393256:DEE393257 DOA393256:DOA393257 DXW393256:DXW393257 EHS393256:EHS393257 ERO393256:ERO393257 FBK393256:FBK393257 FLG393256:FLG393257 FVC393256:FVC393257 GEY393256:GEY393257 GOU393256:GOU393257 GYQ393256:GYQ393257 HIM393256:HIM393257 HSI393256:HSI393257 ICE393256:ICE393257 IMA393256:IMA393257 IVW393256:IVW393257 JFS393256:JFS393257 JPO393256:JPO393257 JZK393256:JZK393257 KJG393256:KJG393257 KTC393256:KTC393257 LCY393256:LCY393257 LMU393256:LMU393257 LWQ393256:LWQ393257 MGM393256:MGM393257 MQI393256:MQI393257 NAE393256:NAE393257 NKA393256:NKA393257 NTW393256:NTW393257 ODS393256:ODS393257 ONO393256:ONO393257 OXK393256:OXK393257 PHG393256:PHG393257 PRC393256:PRC393257 QAY393256:QAY393257 QKU393256:QKU393257 QUQ393256:QUQ393257 REM393256:REM393257 ROI393256:ROI393257 RYE393256:RYE393257 SIA393256:SIA393257 SRW393256:SRW393257 TBS393256:TBS393257 TLO393256:TLO393257 TVK393256:TVK393257 UFG393256:UFG393257 UPC393256:UPC393257 UYY393256:UYY393257 VIU393256:VIU393257 VSQ393256:VSQ393257 WCM393256:WCM393257 WMI393256:WMI393257 WWE393256:WWE393257 X458792:X458793 JS458792:JS458793 TO458792:TO458793 ADK458792:ADK458793 ANG458792:ANG458793 AXC458792:AXC458793 BGY458792:BGY458793 BQU458792:BQU458793 CAQ458792:CAQ458793 CKM458792:CKM458793 CUI458792:CUI458793 DEE458792:DEE458793 DOA458792:DOA458793 DXW458792:DXW458793 EHS458792:EHS458793 ERO458792:ERO458793 FBK458792:FBK458793 FLG458792:FLG458793 FVC458792:FVC458793 GEY458792:GEY458793 GOU458792:GOU458793 GYQ458792:GYQ458793 HIM458792:HIM458793 HSI458792:HSI458793 ICE458792:ICE458793 IMA458792:IMA458793 IVW458792:IVW458793 JFS458792:JFS458793 JPO458792:JPO458793 JZK458792:JZK458793 KJG458792:KJG458793 KTC458792:KTC458793 LCY458792:LCY458793 LMU458792:LMU458793 LWQ458792:LWQ458793 MGM458792:MGM458793 MQI458792:MQI458793 NAE458792:NAE458793 NKA458792:NKA458793 NTW458792:NTW458793 ODS458792:ODS458793 ONO458792:ONO458793 OXK458792:OXK458793 PHG458792:PHG458793 PRC458792:PRC458793 QAY458792:QAY458793 QKU458792:QKU458793 QUQ458792:QUQ458793 REM458792:REM458793 ROI458792:ROI458793 RYE458792:RYE458793 SIA458792:SIA458793 SRW458792:SRW458793 TBS458792:TBS458793 TLO458792:TLO458793 TVK458792:TVK458793 UFG458792:UFG458793 UPC458792:UPC458793 UYY458792:UYY458793 VIU458792:VIU458793 VSQ458792:VSQ458793 WCM458792:WCM458793 WMI458792:WMI458793 WWE458792:WWE458793 X524328:X524329 JS524328:JS524329 TO524328:TO524329 ADK524328:ADK524329 ANG524328:ANG524329 AXC524328:AXC524329 BGY524328:BGY524329 BQU524328:BQU524329 CAQ524328:CAQ524329 CKM524328:CKM524329 CUI524328:CUI524329 DEE524328:DEE524329 DOA524328:DOA524329 DXW524328:DXW524329 EHS524328:EHS524329 ERO524328:ERO524329 FBK524328:FBK524329 FLG524328:FLG524329 FVC524328:FVC524329 GEY524328:GEY524329 GOU524328:GOU524329 GYQ524328:GYQ524329 HIM524328:HIM524329 HSI524328:HSI524329 ICE524328:ICE524329 IMA524328:IMA524329 IVW524328:IVW524329 JFS524328:JFS524329 JPO524328:JPO524329 JZK524328:JZK524329 KJG524328:KJG524329 KTC524328:KTC524329 LCY524328:LCY524329 LMU524328:LMU524329 LWQ524328:LWQ524329 MGM524328:MGM524329 MQI524328:MQI524329 NAE524328:NAE524329 NKA524328:NKA524329 NTW524328:NTW524329 ODS524328:ODS524329 ONO524328:ONO524329 OXK524328:OXK524329 PHG524328:PHG524329 PRC524328:PRC524329 QAY524328:QAY524329 QKU524328:QKU524329 QUQ524328:QUQ524329 REM524328:REM524329 ROI524328:ROI524329 RYE524328:RYE524329 SIA524328:SIA524329 SRW524328:SRW524329 TBS524328:TBS524329 TLO524328:TLO524329 TVK524328:TVK524329 UFG524328:UFG524329 UPC524328:UPC524329 UYY524328:UYY524329 VIU524328:VIU524329 VSQ524328:VSQ524329 WCM524328:WCM524329 WMI524328:WMI524329 WWE524328:WWE524329 X589864:X589865 JS589864:JS589865 TO589864:TO589865 ADK589864:ADK589865 ANG589864:ANG589865 AXC589864:AXC589865 BGY589864:BGY589865 BQU589864:BQU589865 CAQ589864:CAQ589865 CKM589864:CKM589865 CUI589864:CUI589865 DEE589864:DEE589865 DOA589864:DOA589865 DXW589864:DXW589865 EHS589864:EHS589865 ERO589864:ERO589865 FBK589864:FBK589865 FLG589864:FLG589865 FVC589864:FVC589865 GEY589864:GEY589865 GOU589864:GOU589865 GYQ589864:GYQ589865 HIM589864:HIM589865 HSI589864:HSI589865 ICE589864:ICE589865 IMA589864:IMA589865 IVW589864:IVW589865 JFS589864:JFS589865 JPO589864:JPO589865 JZK589864:JZK589865 KJG589864:KJG589865 KTC589864:KTC589865 LCY589864:LCY589865 LMU589864:LMU589865 LWQ589864:LWQ589865 MGM589864:MGM589865 MQI589864:MQI589865 NAE589864:NAE589865 NKA589864:NKA589865 NTW589864:NTW589865 ODS589864:ODS589865 ONO589864:ONO589865 OXK589864:OXK589865 PHG589864:PHG589865 PRC589864:PRC589865 QAY589864:QAY589865 QKU589864:QKU589865 QUQ589864:QUQ589865 REM589864:REM589865 ROI589864:ROI589865 RYE589864:RYE589865 SIA589864:SIA589865 SRW589864:SRW589865 TBS589864:TBS589865 TLO589864:TLO589865 TVK589864:TVK589865 UFG589864:UFG589865 UPC589864:UPC589865 UYY589864:UYY589865 VIU589864:VIU589865 VSQ589864:VSQ589865 WCM589864:WCM589865 WMI589864:WMI589865 WWE589864:WWE589865 X655400:X655401 JS655400:JS655401 TO655400:TO655401 ADK655400:ADK655401 ANG655400:ANG655401 AXC655400:AXC655401 BGY655400:BGY655401 BQU655400:BQU655401 CAQ655400:CAQ655401 CKM655400:CKM655401 CUI655400:CUI655401 DEE655400:DEE655401 DOA655400:DOA655401 DXW655400:DXW655401 EHS655400:EHS655401 ERO655400:ERO655401 FBK655400:FBK655401 FLG655400:FLG655401 FVC655400:FVC655401 GEY655400:GEY655401 GOU655400:GOU655401 GYQ655400:GYQ655401 HIM655400:HIM655401 HSI655400:HSI655401 ICE655400:ICE655401 IMA655400:IMA655401 IVW655400:IVW655401 JFS655400:JFS655401 JPO655400:JPO655401 JZK655400:JZK655401 KJG655400:KJG655401 KTC655400:KTC655401 LCY655400:LCY655401 LMU655400:LMU655401 LWQ655400:LWQ655401 MGM655400:MGM655401 MQI655400:MQI655401 NAE655400:NAE655401 NKA655400:NKA655401 NTW655400:NTW655401 ODS655400:ODS655401 ONO655400:ONO655401 OXK655400:OXK655401 PHG655400:PHG655401 PRC655400:PRC655401 QAY655400:QAY655401 QKU655400:QKU655401 QUQ655400:QUQ655401 REM655400:REM655401 ROI655400:ROI655401 RYE655400:RYE655401 SIA655400:SIA655401 SRW655400:SRW655401 TBS655400:TBS655401 TLO655400:TLO655401 TVK655400:TVK655401 UFG655400:UFG655401 UPC655400:UPC655401 UYY655400:UYY655401 VIU655400:VIU655401 VSQ655400:VSQ655401 WCM655400:WCM655401 WMI655400:WMI655401 WWE655400:WWE655401 X720936:X720937 JS720936:JS720937 TO720936:TO720937 ADK720936:ADK720937 ANG720936:ANG720937 AXC720936:AXC720937 BGY720936:BGY720937 BQU720936:BQU720937 CAQ720936:CAQ720937 CKM720936:CKM720937 CUI720936:CUI720937 DEE720936:DEE720937 DOA720936:DOA720937 DXW720936:DXW720937 EHS720936:EHS720937 ERO720936:ERO720937 FBK720936:FBK720937 FLG720936:FLG720937 FVC720936:FVC720937 GEY720936:GEY720937 GOU720936:GOU720937 GYQ720936:GYQ720937 HIM720936:HIM720937 HSI720936:HSI720937 ICE720936:ICE720937 IMA720936:IMA720937 IVW720936:IVW720937 JFS720936:JFS720937 JPO720936:JPO720937 JZK720936:JZK720937 KJG720936:KJG720937 KTC720936:KTC720937 LCY720936:LCY720937 LMU720936:LMU720937 LWQ720936:LWQ720937 MGM720936:MGM720937 MQI720936:MQI720937 NAE720936:NAE720937 NKA720936:NKA720937 NTW720936:NTW720937 ODS720936:ODS720937 ONO720936:ONO720937 OXK720936:OXK720937 PHG720936:PHG720937 PRC720936:PRC720937 QAY720936:QAY720937 QKU720936:QKU720937 QUQ720936:QUQ720937 REM720936:REM720937 ROI720936:ROI720937 RYE720936:RYE720937 SIA720936:SIA720937 SRW720936:SRW720937 TBS720936:TBS720937 TLO720936:TLO720937 TVK720936:TVK720937 UFG720936:UFG720937 UPC720936:UPC720937 UYY720936:UYY720937 VIU720936:VIU720937 VSQ720936:VSQ720937 WCM720936:WCM720937 WMI720936:WMI720937 WWE720936:WWE720937 X786472:X786473 JS786472:JS786473 TO786472:TO786473 ADK786472:ADK786473 ANG786472:ANG786473 AXC786472:AXC786473 BGY786472:BGY786473 BQU786472:BQU786473 CAQ786472:CAQ786473 CKM786472:CKM786473 CUI786472:CUI786473 DEE786472:DEE786473 DOA786472:DOA786473 DXW786472:DXW786473 EHS786472:EHS786473 ERO786472:ERO786473 FBK786472:FBK786473 FLG786472:FLG786473 FVC786472:FVC786473 GEY786472:GEY786473 GOU786472:GOU786473 GYQ786472:GYQ786473 HIM786472:HIM786473 HSI786472:HSI786473 ICE786472:ICE786473 IMA786472:IMA786473 IVW786472:IVW786473 JFS786472:JFS786473 JPO786472:JPO786473 JZK786472:JZK786473 KJG786472:KJG786473 KTC786472:KTC786473 LCY786472:LCY786473 LMU786472:LMU786473 LWQ786472:LWQ786473 MGM786472:MGM786473 MQI786472:MQI786473 NAE786472:NAE786473 NKA786472:NKA786473 NTW786472:NTW786473 ODS786472:ODS786473 ONO786472:ONO786473 OXK786472:OXK786473 PHG786472:PHG786473 PRC786472:PRC786473 QAY786472:QAY786473 QKU786472:QKU786473 QUQ786472:QUQ786473 REM786472:REM786473 ROI786472:ROI786473 RYE786472:RYE786473 SIA786472:SIA786473 SRW786472:SRW786473 TBS786472:TBS786473 TLO786472:TLO786473 TVK786472:TVK786473 UFG786472:UFG786473 UPC786472:UPC786473 UYY786472:UYY786473 VIU786472:VIU786473 VSQ786472:VSQ786473 WCM786472:WCM786473 WMI786472:WMI786473 WWE786472:WWE786473 X852008:X852009 JS852008:JS852009 TO852008:TO852009 ADK852008:ADK852009 ANG852008:ANG852009 AXC852008:AXC852009 BGY852008:BGY852009 BQU852008:BQU852009 CAQ852008:CAQ852009 CKM852008:CKM852009 CUI852008:CUI852009 DEE852008:DEE852009 DOA852008:DOA852009 DXW852008:DXW852009 EHS852008:EHS852009 ERO852008:ERO852009 FBK852008:FBK852009 FLG852008:FLG852009 FVC852008:FVC852009 GEY852008:GEY852009 GOU852008:GOU852009 GYQ852008:GYQ852009 HIM852008:HIM852009 HSI852008:HSI852009 ICE852008:ICE852009 IMA852008:IMA852009 IVW852008:IVW852009 JFS852008:JFS852009 JPO852008:JPO852009 JZK852008:JZK852009 KJG852008:KJG852009 KTC852008:KTC852009 LCY852008:LCY852009 LMU852008:LMU852009 LWQ852008:LWQ852009 MGM852008:MGM852009 MQI852008:MQI852009 NAE852008:NAE852009 NKA852008:NKA852009 NTW852008:NTW852009 ODS852008:ODS852009 ONO852008:ONO852009 OXK852008:OXK852009 PHG852008:PHG852009 PRC852008:PRC852009 QAY852008:QAY852009 QKU852008:QKU852009 QUQ852008:QUQ852009 REM852008:REM852009 ROI852008:ROI852009 RYE852008:RYE852009 SIA852008:SIA852009 SRW852008:SRW852009 TBS852008:TBS852009 TLO852008:TLO852009 TVK852008:TVK852009 UFG852008:UFG852009 UPC852008:UPC852009 UYY852008:UYY852009 VIU852008:VIU852009 VSQ852008:VSQ852009 WCM852008:WCM852009 WMI852008:WMI852009 WWE852008:WWE852009 X917544:X917545 JS917544:JS917545 TO917544:TO917545 ADK917544:ADK917545 ANG917544:ANG917545 AXC917544:AXC917545 BGY917544:BGY917545 BQU917544:BQU917545 CAQ917544:CAQ917545 CKM917544:CKM917545 CUI917544:CUI917545 DEE917544:DEE917545 DOA917544:DOA917545 DXW917544:DXW917545 EHS917544:EHS917545 ERO917544:ERO917545 FBK917544:FBK917545 FLG917544:FLG917545 FVC917544:FVC917545 GEY917544:GEY917545 GOU917544:GOU917545 GYQ917544:GYQ917545 HIM917544:HIM917545 HSI917544:HSI917545 ICE917544:ICE917545 IMA917544:IMA917545 IVW917544:IVW917545 JFS917544:JFS917545 JPO917544:JPO917545 JZK917544:JZK917545 KJG917544:KJG917545 KTC917544:KTC917545 LCY917544:LCY917545 LMU917544:LMU917545 LWQ917544:LWQ917545 MGM917544:MGM917545 MQI917544:MQI917545 NAE917544:NAE917545 NKA917544:NKA917545 NTW917544:NTW917545 ODS917544:ODS917545 ONO917544:ONO917545 OXK917544:OXK917545 PHG917544:PHG917545 PRC917544:PRC917545 QAY917544:QAY917545 QKU917544:QKU917545 QUQ917544:QUQ917545 REM917544:REM917545 ROI917544:ROI917545 RYE917544:RYE917545 SIA917544:SIA917545 SRW917544:SRW917545 TBS917544:TBS917545 TLO917544:TLO917545 TVK917544:TVK917545 UFG917544:UFG917545 UPC917544:UPC917545 UYY917544:UYY917545 VIU917544:VIU917545 VSQ917544:VSQ917545 WCM917544:WCM917545 WMI917544:WMI917545 WWE917544:WWE917545 X983080:X983081 JS983080:JS983081 TO983080:TO983081 ADK983080:ADK983081 ANG983080:ANG983081 AXC983080:AXC983081 BGY983080:BGY983081 BQU983080:BQU983081 CAQ983080:CAQ983081 CKM983080:CKM983081 CUI983080:CUI983081 DEE983080:DEE983081 DOA983080:DOA983081 DXW983080:DXW983081 EHS983080:EHS983081 ERO983080:ERO983081 FBK983080:FBK983081 FLG983080:FLG983081 FVC983080:FVC983081 GEY983080:GEY983081 GOU983080:GOU983081 GYQ983080:GYQ983081 HIM983080:HIM983081 HSI983080:HSI983081 ICE983080:ICE983081 IMA983080:IMA983081 IVW983080:IVW983081 JFS983080:JFS983081 JPO983080:JPO983081 JZK983080:JZK983081 KJG983080:KJG983081 KTC983080:KTC983081 LCY983080:LCY983081 LMU983080:LMU983081 LWQ983080:LWQ983081 MGM983080:MGM983081 MQI983080:MQI983081 NAE983080:NAE983081 NKA983080:NKA983081 NTW983080:NTW983081 ODS983080:ODS983081 ONO983080:ONO983081 OXK983080:OXK983081 PHG983080:PHG983081 PRC983080:PRC983081 QAY983080:QAY983081 QKU983080:QKU983081 QUQ983080:QUQ983081 REM983080:REM983081 ROI983080:ROI983081 RYE983080:RYE983081 SIA983080:SIA983081 SRW983080:SRW983081 TBS983080:TBS983081 TLO983080:TLO983081 TVK983080:TVK983081 UFG983080:UFG983081 UPC983080:UPC983081 UYY983080:UYY983081 VIU983080:VIU983081 VSQ983080:VSQ983081 WCM983080:WCM983081 WMI983080:WMI983081 WWE983080:WWE983081 X65646:X65711 JS65646:JS65711 TO65646:TO65711 ADK65646:ADK65711 ANG65646:ANG65711 AXC65646:AXC65711 BGY65646:BGY65711 BQU65646:BQU65711 CAQ65646:CAQ65711 CKM65646:CKM65711 CUI65646:CUI65711 DEE65646:DEE65711 DOA65646:DOA65711 DXW65646:DXW65711 EHS65646:EHS65711 ERO65646:ERO65711 FBK65646:FBK65711 FLG65646:FLG65711 FVC65646:FVC65711 GEY65646:GEY65711 GOU65646:GOU65711 GYQ65646:GYQ65711 HIM65646:HIM65711 HSI65646:HSI65711 ICE65646:ICE65711 IMA65646:IMA65711 IVW65646:IVW65711 JFS65646:JFS65711 JPO65646:JPO65711 JZK65646:JZK65711 KJG65646:KJG65711 KTC65646:KTC65711 LCY65646:LCY65711 LMU65646:LMU65711 LWQ65646:LWQ65711 MGM65646:MGM65711 MQI65646:MQI65711 NAE65646:NAE65711 NKA65646:NKA65711 NTW65646:NTW65711 ODS65646:ODS65711 ONO65646:ONO65711 OXK65646:OXK65711 PHG65646:PHG65711 PRC65646:PRC65711 QAY65646:QAY65711 QKU65646:QKU65711 QUQ65646:QUQ65711 REM65646:REM65711 ROI65646:ROI65711 RYE65646:RYE65711 SIA65646:SIA65711 SRW65646:SRW65711 TBS65646:TBS65711 TLO65646:TLO65711 TVK65646:TVK65711 UFG65646:UFG65711 UPC65646:UPC65711 UYY65646:UYY65711 VIU65646:VIU65711 VSQ65646:VSQ65711 WCM65646:WCM65711 WMI65646:WMI65711 WWE65646:WWE65711 X131182:X131247 JS131182:JS131247 TO131182:TO131247 ADK131182:ADK131247 ANG131182:ANG131247 AXC131182:AXC131247 BGY131182:BGY131247 BQU131182:BQU131247 CAQ131182:CAQ131247 CKM131182:CKM131247 CUI131182:CUI131247 DEE131182:DEE131247 DOA131182:DOA131247 DXW131182:DXW131247 EHS131182:EHS131247 ERO131182:ERO131247 FBK131182:FBK131247 FLG131182:FLG131247 FVC131182:FVC131247 GEY131182:GEY131247 GOU131182:GOU131247 GYQ131182:GYQ131247 HIM131182:HIM131247 HSI131182:HSI131247 ICE131182:ICE131247 IMA131182:IMA131247 IVW131182:IVW131247 JFS131182:JFS131247 JPO131182:JPO131247 JZK131182:JZK131247 KJG131182:KJG131247 KTC131182:KTC131247 LCY131182:LCY131247 LMU131182:LMU131247 LWQ131182:LWQ131247 MGM131182:MGM131247 MQI131182:MQI131247 NAE131182:NAE131247 NKA131182:NKA131247 NTW131182:NTW131247 ODS131182:ODS131247 ONO131182:ONO131247 OXK131182:OXK131247 PHG131182:PHG131247 PRC131182:PRC131247 QAY131182:QAY131247 QKU131182:QKU131247 QUQ131182:QUQ131247 REM131182:REM131247 ROI131182:ROI131247 RYE131182:RYE131247 SIA131182:SIA131247 SRW131182:SRW131247 TBS131182:TBS131247 TLO131182:TLO131247 TVK131182:TVK131247 UFG131182:UFG131247 UPC131182:UPC131247 UYY131182:UYY131247 VIU131182:VIU131247 VSQ131182:VSQ131247 WCM131182:WCM131247 WMI131182:WMI131247 WWE131182:WWE131247 X196718:X196783 JS196718:JS196783 TO196718:TO196783 ADK196718:ADK196783 ANG196718:ANG196783 AXC196718:AXC196783 BGY196718:BGY196783 BQU196718:BQU196783 CAQ196718:CAQ196783 CKM196718:CKM196783 CUI196718:CUI196783 DEE196718:DEE196783 DOA196718:DOA196783 DXW196718:DXW196783 EHS196718:EHS196783 ERO196718:ERO196783 FBK196718:FBK196783 FLG196718:FLG196783 FVC196718:FVC196783 GEY196718:GEY196783 GOU196718:GOU196783 GYQ196718:GYQ196783 HIM196718:HIM196783 HSI196718:HSI196783 ICE196718:ICE196783 IMA196718:IMA196783 IVW196718:IVW196783 JFS196718:JFS196783 JPO196718:JPO196783 JZK196718:JZK196783 KJG196718:KJG196783 KTC196718:KTC196783 LCY196718:LCY196783 LMU196718:LMU196783 LWQ196718:LWQ196783 MGM196718:MGM196783 MQI196718:MQI196783 NAE196718:NAE196783 NKA196718:NKA196783 NTW196718:NTW196783 ODS196718:ODS196783 ONO196718:ONO196783 OXK196718:OXK196783 PHG196718:PHG196783 PRC196718:PRC196783 QAY196718:QAY196783 QKU196718:QKU196783 QUQ196718:QUQ196783 REM196718:REM196783 ROI196718:ROI196783 RYE196718:RYE196783 SIA196718:SIA196783 SRW196718:SRW196783 TBS196718:TBS196783 TLO196718:TLO196783 TVK196718:TVK196783 UFG196718:UFG196783 UPC196718:UPC196783 UYY196718:UYY196783 VIU196718:VIU196783 VSQ196718:VSQ196783 WCM196718:WCM196783 WMI196718:WMI196783 WWE196718:WWE196783 X262254:X262319 JS262254:JS262319 TO262254:TO262319 ADK262254:ADK262319 ANG262254:ANG262319 AXC262254:AXC262319 BGY262254:BGY262319 BQU262254:BQU262319 CAQ262254:CAQ262319 CKM262254:CKM262319 CUI262254:CUI262319 DEE262254:DEE262319 DOA262254:DOA262319 DXW262254:DXW262319 EHS262254:EHS262319 ERO262254:ERO262319 FBK262254:FBK262319 FLG262254:FLG262319 FVC262254:FVC262319 GEY262254:GEY262319 GOU262254:GOU262319 GYQ262254:GYQ262319 HIM262254:HIM262319 HSI262254:HSI262319 ICE262254:ICE262319 IMA262254:IMA262319 IVW262254:IVW262319 JFS262254:JFS262319 JPO262254:JPO262319 JZK262254:JZK262319 KJG262254:KJG262319 KTC262254:KTC262319 LCY262254:LCY262319 LMU262254:LMU262319 LWQ262254:LWQ262319 MGM262254:MGM262319 MQI262254:MQI262319 NAE262254:NAE262319 NKA262254:NKA262319 NTW262254:NTW262319 ODS262254:ODS262319 ONO262254:ONO262319 OXK262254:OXK262319 PHG262254:PHG262319 PRC262254:PRC262319 QAY262254:QAY262319 QKU262254:QKU262319 QUQ262254:QUQ262319 REM262254:REM262319 ROI262254:ROI262319 RYE262254:RYE262319 SIA262254:SIA262319 SRW262254:SRW262319 TBS262254:TBS262319 TLO262254:TLO262319 TVK262254:TVK262319 UFG262254:UFG262319 UPC262254:UPC262319 UYY262254:UYY262319 VIU262254:VIU262319 VSQ262254:VSQ262319 WCM262254:WCM262319 WMI262254:WMI262319 WWE262254:WWE262319 X327790:X327855 JS327790:JS327855 TO327790:TO327855 ADK327790:ADK327855 ANG327790:ANG327855 AXC327790:AXC327855 BGY327790:BGY327855 BQU327790:BQU327855 CAQ327790:CAQ327855 CKM327790:CKM327855 CUI327790:CUI327855 DEE327790:DEE327855 DOA327790:DOA327855 DXW327790:DXW327855 EHS327790:EHS327855 ERO327790:ERO327855 FBK327790:FBK327855 FLG327790:FLG327855 FVC327790:FVC327855 GEY327790:GEY327855 GOU327790:GOU327855 GYQ327790:GYQ327855 HIM327790:HIM327855 HSI327790:HSI327855 ICE327790:ICE327855 IMA327790:IMA327855 IVW327790:IVW327855 JFS327790:JFS327855 JPO327790:JPO327855 JZK327790:JZK327855 KJG327790:KJG327855 KTC327790:KTC327855 LCY327790:LCY327855 LMU327790:LMU327855 LWQ327790:LWQ327855 MGM327790:MGM327855 MQI327790:MQI327855 NAE327790:NAE327855 NKA327790:NKA327855 NTW327790:NTW327855 ODS327790:ODS327855 ONO327790:ONO327855 OXK327790:OXK327855 PHG327790:PHG327855 PRC327790:PRC327855 QAY327790:QAY327855 QKU327790:QKU327855 QUQ327790:QUQ327855 REM327790:REM327855 ROI327790:ROI327855 RYE327790:RYE327855 SIA327790:SIA327855 SRW327790:SRW327855 TBS327790:TBS327855 TLO327790:TLO327855 TVK327790:TVK327855 UFG327790:UFG327855 UPC327790:UPC327855 UYY327790:UYY327855 VIU327790:VIU327855 VSQ327790:VSQ327855 WCM327790:WCM327855 WMI327790:WMI327855 WWE327790:WWE327855 X393326:X393391 JS393326:JS393391 TO393326:TO393391 ADK393326:ADK393391 ANG393326:ANG393391 AXC393326:AXC393391 BGY393326:BGY393391 BQU393326:BQU393391 CAQ393326:CAQ393391 CKM393326:CKM393391 CUI393326:CUI393391 DEE393326:DEE393391 DOA393326:DOA393391 DXW393326:DXW393391 EHS393326:EHS393391 ERO393326:ERO393391 FBK393326:FBK393391 FLG393326:FLG393391 FVC393326:FVC393391 GEY393326:GEY393391 GOU393326:GOU393391 GYQ393326:GYQ393391 HIM393326:HIM393391 HSI393326:HSI393391 ICE393326:ICE393391 IMA393326:IMA393391 IVW393326:IVW393391 JFS393326:JFS393391 JPO393326:JPO393391 JZK393326:JZK393391 KJG393326:KJG393391 KTC393326:KTC393391 LCY393326:LCY393391 LMU393326:LMU393391 LWQ393326:LWQ393391 MGM393326:MGM393391 MQI393326:MQI393391 NAE393326:NAE393391 NKA393326:NKA393391 NTW393326:NTW393391 ODS393326:ODS393391 ONO393326:ONO393391 OXK393326:OXK393391 PHG393326:PHG393391 PRC393326:PRC393391 QAY393326:QAY393391 QKU393326:QKU393391 QUQ393326:QUQ393391 REM393326:REM393391 ROI393326:ROI393391 RYE393326:RYE393391 SIA393326:SIA393391 SRW393326:SRW393391 TBS393326:TBS393391 TLO393326:TLO393391 TVK393326:TVK393391 UFG393326:UFG393391 UPC393326:UPC393391 UYY393326:UYY393391 VIU393326:VIU393391 VSQ393326:VSQ393391 WCM393326:WCM393391 WMI393326:WMI393391 WWE393326:WWE393391 X458862:X458927 JS458862:JS458927 TO458862:TO458927 ADK458862:ADK458927 ANG458862:ANG458927 AXC458862:AXC458927 BGY458862:BGY458927 BQU458862:BQU458927 CAQ458862:CAQ458927 CKM458862:CKM458927 CUI458862:CUI458927 DEE458862:DEE458927 DOA458862:DOA458927 DXW458862:DXW458927 EHS458862:EHS458927 ERO458862:ERO458927 FBK458862:FBK458927 FLG458862:FLG458927 FVC458862:FVC458927 GEY458862:GEY458927 GOU458862:GOU458927 GYQ458862:GYQ458927 HIM458862:HIM458927 HSI458862:HSI458927 ICE458862:ICE458927 IMA458862:IMA458927 IVW458862:IVW458927 JFS458862:JFS458927 JPO458862:JPO458927 JZK458862:JZK458927 KJG458862:KJG458927 KTC458862:KTC458927 LCY458862:LCY458927 LMU458862:LMU458927 LWQ458862:LWQ458927 MGM458862:MGM458927 MQI458862:MQI458927 NAE458862:NAE458927 NKA458862:NKA458927 NTW458862:NTW458927 ODS458862:ODS458927 ONO458862:ONO458927 OXK458862:OXK458927 PHG458862:PHG458927 PRC458862:PRC458927 QAY458862:QAY458927 QKU458862:QKU458927 QUQ458862:QUQ458927 REM458862:REM458927 ROI458862:ROI458927 RYE458862:RYE458927 SIA458862:SIA458927 SRW458862:SRW458927 TBS458862:TBS458927 TLO458862:TLO458927 TVK458862:TVK458927 UFG458862:UFG458927 UPC458862:UPC458927 UYY458862:UYY458927 VIU458862:VIU458927 VSQ458862:VSQ458927 WCM458862:WCM458927 WMI458862:WMI458927 WWE458862:WWE458927 X524398:X524463 JS524398:JS524463 TO524398:TO524463 ADK524398:ADK524463 ANG524398:ANG524463 AXC524398:AXC524463 BGY524398:BGY524463 BQU524398:BQU524463 CAQ524398:CAQ524463 CKM524398:CKM524463 CUI524398:CUI524463 DEE524398:DEE524463 DOA524398:DOA524463 DXW524398:DXW524463 EHS524398:EHS524463 ERO524398:ERO524463 FBK524398:FBK524463 FLG524398:FLG524463 FVC524398:FVC524463 GEY524398:GEY524463 GOU524398:GOU524463 GYQ524398:GYQ524463 HIM524398:HIM524463 HSI524398:HSI524463 ICE524398:ICE524463 IMA524398:IMA524463 IVW524398:IVW524463 JFS524398:JFS524463 JPO524398:JPO524463 JZK524398:JZK524463 KJG524398:KJG524463 KTC524398:KTC524463 LCY524398:LCY524463 LMU524398:LMU524463 LWQ524398:LWQ524463 MGM524398:MGM524463 MQI524398:MQI524463 NAE524398:NAE524463 NKA524398:NKA524463 NTW524398:NTW524463 ODS524398:ODS524463 ONO524398:ONO524463 OXK524398:OXK524463 PHG524398:PHG524463 PRC524398:PRC524463 QAY524398:QAY524463 QKU524398:QKU524463 QUQ524398:QUQ524463 REM524398:REM524463 ROI524398:ROI524463 RYE524398:RYE524463 SIA524398:SIA524463 SRW524398:SRW524463 TBS524398:TBS524463 TLO524398:TLO524463 TVK524398:TVK524463 UFG524398:UFG524463 UPC524398:UPC524463 UYY524398:UYY524463 VIU524398:VIU524463 VSQ524398:VSQ524463 WCM524398:WCM524463 WMI524398:WMI524463 WWE524398:WWE524463 X589934:X589999 JS589934:JS589999 TO589934:TO589999 ADK589934:ADK589999 ANG589934:ANG589999 AXC589934:AXC589999 BGY589934:BGY589999 BQU589934:BQU589999 CAQ589934:CAQ589999 CKM589934:CKM589999 CUI589934:CUI589999 DEE589934:DEE589999 DOA589934:DOA589999 DXW589934:DXW589999 EHS589934:EHS589999 ERO589934:ERO589999 FBK589934:FBK589999 FLG589934:FLG589999 FVC589934:FVC589999 GEY589934:GEY589999 GOU589934:GOU589999 GYQ589934:GYQ589999 HIM589934:HIM589999 HSI589934:HSI589999 ICE589934:ICE589999 IMA589934:IMA589999 IVW589934:IVW589999 JFS589934:JFS589999 JPO589934:JPO589999 JZK589934:JZK589999 KJG589934:KJG589999 KTC589934:KTC589999 LCY589934:LCY589999 LMU589934:LMU589999 LWQ589934:LWQ589999 MGM589934:MGM589999 MQI589934:MQI589999 NAE589934:NAE589999 NKA589934:NKA589999 NTW589934:NTW589999 ODS589934:ODS589999 ONO589934:ONO589999 OXK589934:OXK589999 PHG589934:PHG589999 PRC589934:PRC589999 QAY589934:QAY589999 QKU589934:QKU589999 QUQ589934:QUQ589999 REM589934:REM589999 ROI589934:ROI589999 RYE589934:RYE589999 SIA589934:SIA589999 SRW589934:SRW589999 TBS589934:TBS589999 TLO589934:TLO589999 TVK589934:TVK589999 UFG589934:UFG589999 UPC589934:UPC589999 UYY589934:UYY589999 VIU589934:VIU589999 VSQ589934:VSQ589999 WCM589934:WCM589999 WMI589934:WMI589999 WWE589934:WWE589999 X655470:X655535 JS655470:JS655535 TO655470:TO655535 ADK655470:ADK655535 ANG655470:ANG655535 AXC655470:AXC655535 BGY655470:BGY655535 BQU655470:BQU655535 CAQ655470:CAQ655535 CKM655470:CKM655535 CUI655470:CUI655535 DEE655470:DEE655535 DOA655470:DOA655535 DXW655470:DXW655535 EHS655470:EHS655535 ERO655470:ERO655535 FBK655470:FBK655535 FLG655470:FLG655535 FVC655470:FVC655535 GEY655470:GEY655535 GOU655470:GOU655535 GYQ655470:GYQ655535 HIM655470:HIM655535 HSI655470:HSI655535 ICE655470:ICE655535 IMA655470:IMA655535 IVW655470:IVW655535 JFS655470:JFS655535 JPO655470:JPO655535 JZK655470:JZK655535 KJG655470:KJG655535 KTC655470:KTC655535 LCY655470:LCY655535 LMU655470:LMU655535 LWQ655470:LWQ655535 MGM655470:MGM655535 MQI655470:MQI655535 NAE655470:NAE655535 NKA655470:NKA655535 NTW655470:NTW655535 ODS655470:ODS655535 ONO655470:ONO655535 OXK655470:OXK655535 PHG655470:PHG655535 PRC655470:PRC655535 QAY655470:QAY655535 QKU655470:QKU655535 QUQ655470:QUQ655535 REM655470:REM655535 ROI655470:ROI655535 RYE655470:RYE655535 SIA655470:SIA655535 SRW655470:SRW655535 TBS655470:TBS655535 TLO655470:TLO655535 TVK655470:TVK655535 UFG655470:UFG655535 UPC655470:UPC655535 UYY655470:UYY655535 VIU655470:VIU655535 VSQ655470:VSQ655535 WCM655470:WCM655535 WMI655470:WMI655535 WWE655470:WWE655535 X721006:X721071 JS721006:JS721071 TO721006:TO721071 ADK721006:ADK721071 ANG721006:ANG721071 AXC721006:AXC721071 BGY721006:BGY721071 BQU721006:BQU721071 CAQ721006:CAQ721071 CKM721006:CKM721071 CUI721006:CUI721071 DEE721006:DEE721071 DOA721006:DOA721071 DXW721006:DXW721071 EHS721006:EHS721071 ERO721006:ERO721071 FBK721006:FBK721071 FLG721006:FLG721071 FVC721006:FVC721071 GEY721006:GEY721071 GOU721006:GOU721071 GYQ721006:GYQ721071 HIM721006:HIM721071 HSI721006:HSI721071 ICE721006:ICE721071 IMA721006:IMA721071 IVW721006:IVW721071 JFS721006:JFS721071 JPO721006:JPO721071 JZK721006:JZK721071 KJG721006:KJG721071 KTC721006:KTC721071 LCY721006:LCY721071 LMU721006:LMU721071 LWQ721006:LWQ721071 MGM721006:MGM721071 MQI721006:MQI721071 NAE721006:NAE721071 NKA721006:NKA721071 NTW721006:NTW721071 ODS721006:ODS721071 ONO721006:ONO721071 OXK721006:OXK721071 PHG721006:PHG721071 PRC721006:PRC721071 QAY721006:QAY721071 QKU721006:QKU721071 QUQ721006:QUQ721071 REM721006:REM721071 ROI721006:ROI721071 RYE721006:RYE721071 SIA721006:SIA721071 SRW721006:SRW721071 TBS721006:TBS721071 TLO721006:TLO721071 TVK721006:TVK721071 UFG721006:UFG721071 UPC721006:UPC721071 UYY721006:UYY721071 VIU721006:VIU721071 VSQ721006:VSQ721071 WCM721006:WCM721071 WMI721006:WMI721071 WWE721006:WWE721071 X786542:X786607 JS786542:JS786607 TO786542:TO786607 ADK786542:ADK786607 ANG786542:ANG786607 AXC786542:AXC786607 BGY786542:BGY786607 BQU786542:BQU786607 CAQ786542:CAQ786607 CKM786542:CKM786607 CUI786542:CUI786607 DEE786542:DEE786607 DOA786542:DOA786607 DXW786542:DXW786607 EHS786542:EHS786607 ERO786542:ERO786607 FBK786542:FBK786607 FLG786542:FLG786607 FVC786542:FVC786607 GEY786542:GEY786607 GOU786542:GOU786607 GYQ786542:GYQ786607 HIM786542:HIM786607 HSI786542:HSI786607 ICE786542:ICE786607 IMA786542:IMA786607 IVW786542:IVW786607 JFS786542:JFS786607 JPO786542:JPO786607 JZK786542:JZK786607 KJG786542:KJG786607 KTC786542:KTC786607 LCY786542:LCY786607 LMU786542:LMU786607 LWQ786542:LWQ786607 MGM786542:MGM786607 MQI786542:MQI786607 NAE786542:NAE786607 NKA786542:NKA786607 NTW786542:NTW786607 ODS786542:ODS786607 ONO786542:ONO786607 OXK786542:OXK786607 PHG786542:PHG786607 PRC786542:PRC786607 QAY786542:QAY786607 QKU786542:QKU786607 QUQ786542:QUQ786607 REM786542:REM786607 ROI786542:ROI786607 RYE786542:RYE786607 SIA786542:SIA786607 SRW786542:SRW786607 TBS786542:TBS786607 TLO786542:TLO786607 TVK786542:TVK786607 UFG786542:UFG786607 UPC786542:UPC786607 UYY786542:UYY786607 VIU786542:VIU786607 VSQ786542:VSQ786607 WCM786542:WCM786607 WMI786542:WMI786607 WWE786542:WWE786607 X852078:X852143 JS852078:JS852143 TO852078:TO852143 ADK852078:ADK852143 ANG852078:ANG852143 AXC852078:AXC852143 BGY852078:BGY852143 BQU852078:BQU852143 CAQ852078:CAQ852143 CKM852078:CKM852143 CUI852078:CUI852143 DEE852078:DEE852143 DOA852078:DOA852143 DXW852078:DXW852143 EHS852078:EHS852143 ERO852078:ERO852143 FBK852078:FBK852143 FLG852078:FLG852143 FVC852078:FVC852143 GEY852078:GEY852143 GOU852078:GOU852143 GYQ852078:GYQ852143 HIM852078:HIM852143 HSI852078:HSI852143 ICE852078:ICE852143 IMA852078:IMA852143 IVW852078:IVW852143 JFS852078:JFS852143 JPO852078:JPO852143 JZK852078:JZK852143 KJG852078:KJG852143 KTC852078:KTC852143 LCY852078:LCY852143 LMU852078:LMU852143 LWQ852078:LWQ852143 MGM852078:MGM852143 MQI852078:MQI852143 NAE852078:NAE852143 NKA852078:NKA852143 NTW852078:NTW852143 ODS852078:ODS852143 ONO852078:ONO852143 OXK852078:OXK852143 PHG852078:PHG852143 PRC852078:PRC852143 QAY852078:QAY852143 QKU852078:QKU852143 QUQ852078:QUQ852143 REM852078:REM852143 ROI852078:ROI852143 RYE852078:RYE852143 SIA852078:SIA852143 SRW852078:SRW852143 TBS852078:TBS852143 TLO852078:TLO852143 TVK852078:TVK852143 UFG852078:UFG852143 UPC852078:UPC852143 UYY852078:UYY852143 VIU852078:VIU852143 VSQ852078:VSQ852143 WCM852078:WCM852143 WMI852078:WMI852143 WWE852078:WWE852143 X917614:X917679 JS917614:JS917679 TO917614:TO917679 ADK917614:ADK917679 ANG917614:ANG917679 AXC917614:AXC917679 BGY917614:BGY917679 BQU917614:BQU917679 CAQ917614:CAQ917679 CKM917614:CKM917679 CUI917614:CUI917679 DEE917614:DEE917679 DOA917614:DOA917679 DXW917614:DXW917679 EHS917614:EHS917679 ERO917614:ERO917679 FBK917614:FBK917679 FLG917614:FLG917679 FVC917614:FVC917679 GEY917614:GEY917679 GOU917614:GOU917679 GYQ917614:GYQ917679 HIM917614:HIM917679 HSI917614:HSI917679 ICE917614:ICE917679 IMA917614:IMA917679 IVW917614:IVW917679 JFS917614:JFS917679 JPO917614:JPO917679 JZK917614:JZK917679 KJG917614:KJG917679 KTC917614:KTC917679 LCY917614:LCY917679 LMU917614:LMU917679 LWQ917614:LWQ917679 MGM917614:MGM917679 MQI917614:MQI917679 NAE917614:NAE917679 NKA917614:NKA917679 NTW917614:NTW917679 ODS917614:ODS917679 ONO917614:ONO917679 OXK917614:OXK917679 PHG917614:PHG917679 PRC917614:PRC917679 QAY917614:QAY917679 QKU917614:QKU917679 QUQ917614:QUQ917679 REM917614:REM917679 ROI917614:ROI917679 RYE917614:RYE917679 SIA917614:SIA917679 SRW917614:SRW917679 TBS917614:TBS917679 TLO917614:TLO917679 TVK917614:TVK917679 UFG917614:UFG917679 UPC917614:UPC917679 UYY917614:UYY917679 VIU917614:VIU917679 VSQ917614:VSQ917679 WCM917614:WCM917679 WMI917614:WMI917679 WWE917614:WWE917679 X983150:X983215 JS983150:JS983215 TO983150:TO983215 ADK983150:ADK983215 ANG983150:ANG983215 AXC983150:AXC983215 BGY983150:BGY983215 BQU983150:BQU983215 CAQ983150:CAQ983215 CKM983150:CKM983215 CUI983150:CUI983215 DEE983150:DEE983215 DOA983150:DOA983215 DXW983150:DXW983215 EHS983150:EHS983215 ERO983150:ERO983215 FBK983150:FBK983215 FLG983150:FLG983215 FVC983150:FVC983215 GEY983150:GEY983215 GOU983150:GOU983215 GYQ983150:GYQ983215 HIM983150:HIM983215 HSI983150:HSI983215 ICE983150:ICE983215 IMA983150:IMA983215 IVW983150:IVW983215 JFS983150:JFS983215 JPO983150:JPO983215 JZK983150:JZK983215 KJG983150:KJG983215 KTC983150:KTC983215 LCY983150:LCY983215 LMU983150:LMU983215 LWQ983150:LWQ983215 MGM983150:MGM983215 MQI983150:MQI983215 NAE983150:NAE983215 NKA983150:NKA983215 NTW983150:NTW983215 ODS983150:ODS983215 ONO983150:ONO983215 OXK983150:OXK983215 PHG983150:PHG983215 PRC983150:PRC983215 QAY983150:QAY983215 QKU983150:QKU983215 QUQ983150:QUQ983215 REM983150:REM983215 ROI983150:ROI983215 RYE983150:RYE983215 SIA983150:SIA983215 SRW983150:SRW983215 TBS983150:TBS983215 TLO983150:TLO983215 TVK983150:TVK983215 UFG983150:UFG983215 UPC983150:UPC983215 UYY983150:UYY983215 VIU983150:VIU983215 VSQ983150:VSQ983215 WCM983150:WCM983215 WMI983150:WMI983215 WWE983150:WWE983215 X59:X76 JC59:JC76 SY59:SY76 ACU59:ACU76 AMQ59:AMQ76 AWM59:AWM76 BGI59:BGI76 BQE59:BQE76 CAA59:CAA76 CJW59:CJW76 CTS59:CTS76 DDO59:DDO76 DNK59:DNK76 DXG59:DXG76 EHC59:EHC76 EQY59:EQY76 FAU59:FAU76 FKQ59:FKQ76 FUM59:FUM76 GEI59:GEI76 GOE59:GOE76 GYA59:GYA76 HHW59:HHW76 HRS59:HRS76 IBO59:IBO76 ILK59:ILK76 IVG59:IVG76 JFC59:JFC76 JOY59:JOY76 JYU59:JYU76 KIQ59:KIQ76 KSM59:KSM76 LCI59:LCI76 LME59:LME76 LWA59:LWA76 MFW59:MFW76 MPS59:MPS76 MZO59:MZO76 NJK59:NJK76 NTG59:NTG76 ODC59:ODC76 OMY59:OMY76 OWU59:OWU76 PGQ59:PGQ76 PQM59:PQM76 QAI59:QAI76 QKE59:QKE76 QUA59:QUA76 RDW59:RDW76 RNS59:RNS76 RXO59:RXO76 SHK59:SHK76 SRG59:SRG76 TBC59:TBC76 TKY59:TKY76 TUU59:TUU76 UEQ59:UEQ76 UOM59:UOM76 UYI59:UYI76 VIE59:VIE76 VSA59:VSA76 WBW59:WBW76 WLS59:WLS76 WVO59:WVO76 X120:X163" xr:uid="{EF17A774-E98D-4487-BF16-12FA867DA187}">
      <formula1>$AO$5:$AO$7</formula1>
    </dataValidation>
  </dataValidations>
  <pageMargins left="0.25" right="0.25" top="0.75" bottom="0.75" header="0.3" footer="0.3"/>
  <pageSetup paperSize="11" scale="26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73357-5165-42A0-9B58-5CC6C1C0F32C}">
  <dimension ref="A1:AE106"/>
  <sheetViews>
    <sheetView zoomScale="80" zoomScaleNormal="80" workbookViewId="0">
      <selection activeCell="K11" sqref="K11"/>
    </sheetView>
  </sheetViews>
  <sheetFormatPr baseColWidth="10" defaultRowHeight="14.4" x14ac:dyDescent="0.3"/>
  <cols>
    <col min="1" max="1" width="25.6640625" customWidth="1"/>
    <col min="2" max="2" width="10.88671875" bestFit="1" customWidth="1"/>
    <col min="3" max="5" width="23" bestFit="1" customWidth="1"/>
    <col min="7" max="7" width="12" bestFit="1" customWidth="1"/>
    <col min="9" max="9" width="11.44140625" customWidth="1"/>
    <col min="10" max="10" width="20" bestFit="1" customWidth="1"/>
    <col min="11" max="14" width="21.33203125" bestFit="1" customWidth="1"/>
    <col min="16" max="16" width="16.44140625" customWidth="1"/>
    <col min="19" max="19" width="13.6640625" customWidth="1"/>
    <col min="20" max="20" width="14.6640625" customWidth="1"/>
    <col min="22" max="22" width="17.6640625" customWidth="1"/>
    <col min="23" max="23" width="15.109375" customWidth="1"/>
    <col min="24" max="24" width="12" bestFit="1" customWidth="1"/>
    <col min="26" max="26" width="14.88671875" customWidth="1"/>
    <col min="27" max="27" width="14" customWidth="1"/>
    <col min="30" max="30" width="14.109375" customWidth="1"/>
    <col min="31" max="31" width="12.6640625" bestFit="1" customWidth="1"/>
  </cols>
  <sheetData>
    <row r="1" spans="1:20" x14ac:dyDescent="0.3">
      <c r="P1" s="154" t="s">
        <v>314</v>
      </c>
    </row>
    <row r="2" spans="1:20" x14ac:dyDescent="0.3">
      <c r="A2" t="s">
        <v>304</v>
      </c>
      <c r="I2" t="s">
        <v>303</v>
      </c>
      <c r="P2" t="s">
        <v>311</v>
      </c>
    </row>
    <row r="3" spans="1:20" ht="41.4" x14ac:dyDescent="0.3">
      <c r="A3" s="114" t="s">
        <v>45</v>
      </c>
      <c r="B3" s="114" t="s">
        <v>49</v>
      </c>
      <c r="C3" t="s">
        <v>289</v>
      </c>
      <c r="I3" s="114" t="s">
        <v>49</v>
      </c>
      <c r="J3" s="114" t="s">
        <v>45</v>
      </c>
      <c r="K3" t="s">
        <v>296</v>
      </c>
      <c r="P3" s="143" t="s">
        <v>38</v>
      </c>
      <c r="Q3" s="143" t="s">
        <v>305</v>
      </c>
      <c r="R3" s="143" t="s">
        <v>49</v>
      </c>
      <c r="S3" s="143" t="s">
        <v>306</v>
      </c>
      <c r="T3" s="143" t="s">
        <v>307</v>
      </c>
    </row>
    <row r="4" spans="1:20" ht="28.8" x14ac:dyDescent="0.3">
      <c r="A4" t="s">
        <v>263</v>
      </c>
      <c r="B4" s="142">
        <v>1</v>
      </c>
      <c r="C4" s="116">
        <v>737973.49864000001</v>
      </c>
      <c r="I4">
        <v>1</v>
      </c>
      <c r="J4">
        <v>510000</v>
      </c>
      <c r="K4" s="116">
        <v>737973.5</v>
      </c>
      <c r="P4" s="153" t="s">
        <v>88</v>
      </c>
      <c r="Q4" s="149">
        <v>510518</v>
      </c>
      <c r="R4" s="145" t="s">
        <v>310</v>
      </c>
      <c r="S4" s="146">
        <f>SUM(T5:T17)</f>
        <v>326275.42504</v>
      </c>
      <c r="T4" s="144"/>
    </row>
    <row r="5" spans="1:20" x14ac:dyDescent="0.3">
      <c r="B5" s="142">
        <v>3</v>
      </c>
      <c r="C5" s="116">
        <v>2167051.0999999996</v>
      </c>
      <c r="J5">
        <v>530000</v>
      </c>
      <c r="K5" s="116">
        <v>428611.87</v>
      </c>
      <c r="P5" s="275" t="s">
        <v>72</v>
      </c>
      <c r="Q5" s="144">
        <v>510105</v>
      </c>
      <c r="R5" s="145" t="s">
        <v>310</v>
      </c>
      <c r="S5" s="144"/>
      <c r="T5" s="146">
        <v>101808</v>
      </c>
    </row>
    <row r="6" spans="1:20" x14ac:dyDescent="0.3">
      <c r="A6" t="s">
        <v>267</v>
      </c>
      <c r="C6" s="116">
        <v>2905024.5986399995</v>
      </c>
      <c r="J6">
        <v>570000</v>
      </c>
      <c r="K6" s="116">
        <v>96078.12999999999</v>
      </c>
      <c r="P6" s="276"/>
      <c r="Q6" s="144">
        <v>510106</v>
      </c>
      <c r="R6" s="145" t="s">
        <v>310</v>
      </c>
      <c r="S6" s="144"/>
      <c r="T6" s="146">
        <v>26281.3</v>
      </c>
    </row>
    <row r="7" spans="1:20" x14ac:dyDescent="0.3">
      <c r="A7" t="s">
        <v>217</v>
      </c>
      <c r="B7" s="142">
        <v>1</v>
      </c>
      <c r="C7" s="116">
        <v>500285.37999999995</v>
      </c>
      <c r="J7">
        <v>580000</v>
      </c>
      <c r="K7" s="116">
        <v>190000</v>
      </c>
      <c r="P7" s="276"/>
      <c r="Q7" s="144">
        <v>510108</v>
      </c>
      <c r="R7" s="145" t="s">
        <v>310</v>
      </c>
      <c r="S7" s="144"/>
      <c r="T7" s="146">
        <v>57816</v>
      </c>
    </row>
    <row r="8" spans="1:20" x14ac:dyDescent="0.3">
      <c r="B8" s="117">
        <v>2</v>
      </c>
      <c r="C8" s="116">
        <v>23700</v>
      </c>
      <c r="I8" t="s">
        <v>301</v>
      </c>
      <c r="K8" s="116">
        <v>1452663.5</v>
      </c>
      <c r="P8" s="276"/>
      <c r="Q8" s="144">
        <v>510203</v>
      </c>
      <c r="R8" s="145" t="s">
        <v>310</v>
      </c>
      <c r="S8" s="144"/>
      <c r="T8" s="146">
        <v>28318.726666666666</v>
      </c>
    </row>
    <row r="9" spans="1:20" x14ac:dyDescent="0.3">
      <c r="A9" t="s">
        <v>268</v>
      </c>
      <c r="C9" s="116">
        <v>523985.37999999995</v>
      </c>
      <c r="I9">
        <v>2</v>
      </c>
      <c r="J9">
        <v>530000</v>
      </c>
      <c r="K9" s="116">
        <v>25200</v>
      </c>
      <c r="P9" s="276"/>
      <c r="Q9" s="144">
        <v>510204</v>
      </c>
      <c r="R9" s="145" t="s">
        <v>310</v>
      </c>
      <c r="S9" s="144"/>
      <c r="T9" s="146">
        <v>8515.3333333333339</v>
      </c>
    </row>
    <row r="10" spans="1:20" x14ac:dyDescent="0.3">
      <c r="A10" t="s">
        <v>264</v>
      </c>
      <c r="B10" s="142">
        <v>1</v>
      </c>
      <c r="C10" s="116">
        <v>45891.95</v>
      </c>
      <c r="I10" t="s">
        <v>323</v>
      </c>
      <c r="K10" s="116">
        <v>25200</v>
      </c>
      <c r="P10" s="276"/>
      <c r="Q10" s="144">
        <v>510304</v>
      </c>
      <c r="R10" s="145" t="s">
        <v>310</v>
      </c>
      <c r="S10" s="144"/>
      <c r="T10" s="146">
        <v>400</v>
      </c>
    </row>
    <row r="11" spans="1:20" x14ac:dyDescent="0.3">
      <c r="A11" t="s">
        <v>269</v>
      </c>
      <c r="C11" s="116">
        <v>45891.95</v>
      </c>
      <c r="I11">
        <v>3</v>
      </c>
      <c r="J11">
        <v>510000</v>
      </c>
      <c r="K11" s="116">
        <v>2167051.1</v>
      </c>
      <c r="P11" s="276"/>
      <c r="Q11" s="144">
        <v>510306</v>
      </c>
      <c r="R11" s="145" t="s">
        <v>310</v>
      </c>
      <c r="S11" s="144"/>
      <c r="T11" s="146">
        <v>1000</v>
      </c>
    </row>
    <row r="12" spans="1:20" x14ac:dyDescent="0.3">
      <c r="A12" t="s">
        <v>265</v>
      </c>
      <c r="B12" s="142">
        <v>1</v>
      </c>
      <c r="C12" s="116">
        <v>147327.19</v>
      </c>
      <c r="I12" t="s">
        <v>298</v>
      </c>
      <c r="K12" s="116">
        <v>2167051.1</v>
      </c>
      <c r="P12" s="276"/>
      <c r="Q12" s="144">
        <v>510509</v>
      </c>
      <c r="R12" s="145" t="s">
        <v>310</v>
      </c>
      <c r="S12" s="144"/>
      <c r="T12" s="146">
        <v>1000</v>
      </c>
    </row>
    <row r="13" spans="1:20" x14ac:dyDescent="0.3">
      <c r="A13" t="s">
        <v>271</v>
      </c>
      <c r="C13" s="116">
        <v>147327.19</v>
      </c>
      <c r="I13" t="s">
        <v>262</v>
      </c>
      <c r="K13" s="116">
        <v>3644914.6</v>
      </c>
      <c r="P13" s="276"/>
      <c r="Q13" s="144">
        <v>510510</v>
      </c>
      <c r="R13" s="145" t="s">
        <v>310</v>
      </c>
      <c r="S13" s="144"/>
      <c r="T13" s="146">
        <v>48276</v>
      </c>
    </row>
    <row r="14" spans="1:20" x14ac:dyDescent="0.3">
      <c r="A14" t="s">
        <v>266</v>
      </c>
      <c r="B14" s="142">
        <v>1</v>
      </c>
      <c r="C14" s="116">
        <v>21185.48</v>
      </c>
      <c r="P14" s="276"/>
      <c r="Q14" s="144">
        <v>510512</v>
      </c>
      <c r="R14" s="145" t="s">
        <v>310</v>
      </c>
      <c r="S14" s="144"/>
      <c r="T14" s="146">
        <v>350</v>
      </c>
    </row>
    <row r="15" spans="1:20" x14ac:dyDescent="0.3">
      <c r="B15" s="117">
        <v>2</v>
      </c>
      <c r="C15" s="116">
        <v>1500</v>
      </c>
      <c r="P15" s="276"/>
      <c r="Q15" s="144">
        <v>510513</v>
      </c>
      <c r="R15" s="145" t="s">
        <v>310</v>
      </c>
      <c r="S15" s="144"/>
      <c r="T15" s="146">
        <v>350</v>
      </c>
    </row>
    <row r="16" spans="1:20" x14ac:dyDescent="0.3">
      <c r="A16" t="s">
        <v>270</v>
      </c>
      <c r="C16" s="116">
        <v>22685.48</v>
      </c>
      <c r="P16" s="276"/>
      <c r="Q16" s="144">
        <v>510601</v>
      </c>
      <c r="R16" s="145" t="s">
        <v>310</v>
      </c>
      <c r="S16" s="144"/>
      <c r="T16" s="146">
        <v>27625.08195</v>
      </c>
    </row>
    <row r="17" spans="1:22" x14ac:dyDescent="0.3">
      <c r="A17" t="s">
        <v>262</v>
      </c>
      <c r="C17" s="116">
        <v>3644914.5986399995</v>
      </c>
      <c r="G17" s="150"/>
      <c r="P17" s="277"/>
      <c r="Q17" s="144">
        <v>510602</v>
      </c>
      <c r="R17" s="145" t="s">
        <v>310</v>
      </c>
      <c r="S17" s="144"/>
      <c r="T17" s="146">
        <v>24534.983090000002</v>
      </c>
    </row>
    <row r="18" spans="1:22" x14ac:dyDescent="0.3">
      <c r="P18" s="144" t="s">
        <v>258</v>
      </c>
      <c r="Q18" s="144"/>
      <c r="R18" s="144"/>
      <c r="S18" s="146">
        <f>SUM(S4:S17)</f>
        <v>326275.42504</v>
      </c>
      <c r="T18" s="146">
        <f>SUM(T4:T17)</f>
        <v>326275.42504</v>
      </c>
    </row>
    <row r="20" spans="1:22" x14ac:dyDescent="0.3">
      <c r="P20" t="s">
        <v>312</v>
      </c>
    </row>
    <row r="21" spans="1:22" ht="41.4" x14ac:dyDescent="0.3">
      <c r="P21" s="143" t="s">
        <v>38</v>
      </c>
      <c r="Q21" s="143" t="s">
        <v>305</v>
      </c>
      <c r="R21" s="143" t="s">
        <v>49</v>
      </c>
      <c r="S21" s="143" t="s">
        <v>306</v>
      </c>
      <c r="T21" s="143" t="s">
        <v>307</v>
      </c>
    </row>
    <row r="22" spans="1:22" x14ac:dyDescent="0.3">
      <c r="P22" s="275" t="s">
        <v>88</v>
      </c>
      <c r="Q22" s="149">
        <v>510518</v>
      </c>
      <c r="R22" s="145" t="s">
        <v>310</v>
      </c>
      <c r="S22" s="151">
        <f>SUM(T23:T27)</f>
        <v>397750.8064</v>
      </c>
      <c r="T22" s="144"/>
    </row>
    <row r="23" spans="1:22" x14ac:dyDescent="0.3">
      <c r="P23" s="276"/>
      <c r="Q23" s="144">
        <v>510108</v>
      </c>
      <c r="R23" s="145" t="s">
        <v>310</v>
      </c>
      <c r="S23" s="144"/>
      <c r="T23" s="146">
        <v>322632</v>
      </c>
      <c r="V23" s="116"/>
    </row>
    <row r="24" spans="1:22" x14ac:dyDescent="0.3">
      <c r="P24" s="276"/>
      <c r="Q24" s="144">
        <v>510203</v>
      </c>
      <c r="R24" s="144"/>
      <c r="S24" s="144"/>
      <c r="T24" s="146">
        <v>22539</v>
      </c>
    </row>
    <row r="25" spans="1:22" x14ac:dyDescent="0.3">
      <c r="P25" s="276"/>
      <c r="Q25" s="144">
        <v>510204</v>
      </c>
      <c r="R25" s="144"/>
      <c r="S25" s="144"/>
      <c r="T25" s="146">
        <v>5302</v>
      </c>
    </row>
    <row r="26" spans="1:22" x14ac:dyDescent="0.3">
      <c r="P26" s="276"/>
      <c r="Q26" s="144">
        <v>510601</v>
      </c>
      <c r="R26" s="144"/>
      <c r="S26" s="144"/>
      <c r="T26" s="146">
        <v>24747.821999999993</v>
      </c>
    </row>
    <row r="27" spans="1:22" x14ac:dyDescent="0.3">
      <c r="P27" s="277"/>
      <c r="Q27" s="144">
        <v>510602</v>
      </c>
      <c r="R27" s="144"/>
      <c r="S27" s="144"/>
      <c r="T27" s="146">
        <v>22529.984399999998</v>
      </c>
    </row>
    <row r="28" spans="1:22" x14ac:dyDescent="0.3">
      <c r="P28" s="144" t="s">
        <v>258</v>
      </c>
      <c r="Q28" s="144"/>
      <c r="R28" s="144"/>
      <c r="S28" s="146">
        <f>SUM(S22:S27)</f>
        <v>397750.8064</v>
      </c>
      <c r="T28" s="146">
        <f>SUM(T22:T27)</f>
        <v>397750.8064</v>
      </c>
    </row>
    <row r="30" spans="1:22" x14ac:dyDescent="0.3">
      <c r="P30" t="s">
        <v>313</v>
      </c>
    </row>
    <row r="31" spans="1:22" ht="41.4" x14ac:dyDescent="0.3">
      <c r="P31" s="143" t="s">
        <v>38</v>
      </c>
      <c r="Q31" s="143" t="s">
        <v>305</v>
      </c>
      <c r="R31" s="143" t="s">
        <v>49</v>
      </c>
      <c r="S31" s="143" t="s">
        <v>306</v>
      </c>
      <c r="T31" s="143" t="s">
        <v>307</v>
      </c>
    </row>
    <row r="32" spans="1:22" ht="28.8" x14ac:dyDescent="0.3">
      <c r="P32" s="153" t="s">
        <v>88</v>
      </c>
      <c r="Q32" s="149">
        <v>510518</v>
      </c>
      <c r="R32" s="145" t="s">
        <v>310</v>
      </c>
      <c r="S32" s="151">
        <f>SUM(T33:T36)</f>
        <v>13947.267200000002</v>
      </c>
      <c r="T32" s="144"/>
    </row>
    <row r="33" spans="14:23" x14ac:dyDescent="0.3">
      <c r="P33" s="275" t="s">
        <v>140</v>
      </c>
      <c r="Q33" s="144">
        <v>510203</v>
      </c>
      <c r="R33" s="145" t="s">
        <v>310</v>
      </c>
      <c r="S33" s="144"/>
      <c r="T33" s="146">
        <v>4347</v>
      </c>
    </row>
    <row r="34" spans="14:23" x14ac:dyDescent="0.3">
      <c r="P34" s="276"/>
      <c r="Q34" s="144">
        <v>510204</v>
      </c>
      <c r="R34" s="144"/>
      <c r="S34" s="144"/>
      <c r="T34" s="146">
        <v>482</v>
      </c>
    </row>
    <row r="35" spans="14:23" x14ac:dyDescent="0.3">
      <c r="P35" s="276"/>
      <c r="Q35" s="144">
        <v>510601</v>
      </c>
      <c r="R35" s="144"/>
      <c r="S35" s="144"/>
      <c r="T35" s="146">
        <v>4773.0060000000003</v>
      </c>
    </row>
    <row r="36" spans="14:23" x14ac:dyDescent="0.3">
      <c r="P36" s="277"/>
      <c r="Q36" s="144">
        <v>510602</v>
      </c>
      <c r="R36" s="144"/>
      <c r="S36" s="144"/>
      <c r="T36" s="146">
        <v>4345.2611999999999</v>
      </c>
    </row>
    <row r="37" spans="14:23" x14ac:dyDescent="0.3">
      <c r="P37" s="144" t="s">
        <v>258</v>
      </c>
      <c r="Q37" s="144"/>
      <c r="R37" s="144"/>
      <c r="S37" s="151">
        <f>SUM(S32:S36)</f>
        <v>13947.267200000002</v>
      </c>
      <c r="T37" s="151">
        <f>SUM(T32:T36)</f>
        <v>13947.267200000002</v>
      </c>
    </row>
    <row r="39" spans="14:23" x14ac:dyDescent="0.3">
      <c r="Q39" t="s">
        <v>314</v>
      </c>
      <c r="S39" s="140">
        <f>+S18+S28+S37</f>
        <v>737973.49864000001</v>
      </c>
    </row>
    <row r="41" spans="14:23" x14ac:dyDescent="0.3">
      <c r="P41" s="155" t="s">
        <v>315</v>
      </c>
    </row>
    <row r="42" spans="14:23" x14ac:dyDescent="0.3">
      <c r="P42" t="s">
        <v>320</v>
      </c>
    </row>
    <row r="43" spans="14:23" ht="41.4" x14ac:dyDescent="0.3">
      <c r="P43" s="143" t="s">
        <v>38</v>
      </c>
      <c r="Q43" s="143" t="s">
        <v>305</v>
      </c>
      <c r="R43" s="143" t="s">
        <v>49</v>
      </c>
      <c r="S43" s="143" t="s">
        <v>306</v>
      </c>
      <c r="T43" s="143" t="s">
        <v>307</v>
      </c>
    </row>
    <row r="44" spans="14:23" x14ac:dyDescent="0.3">
      <c r="P44" s="278" t="s">
        <v>72</v>
      </c>
      <c r="Q44" s="144">
        <v>510105</v>
      </c>
      <c r="R44" s="269" t="s">
        <v>316</v>
      </c>
      <c r="S44" s="146">
        <v>72720</v>
      </c>
      <c r="T44" s="144"/>
      <c r="W44" s="156"/>
    </row>
    <row r="45" spans="14:23" x14ac:dyDescent="0.3">
      <c r="P45" s="278"/>
      <c r="Q45" s="144">
        <v>510106</v>
      </c>
      <c r="R45" s="270"/>
      <c r="S45" s="146">
        <v>33036.720000000001</v>
      </c>
      <c r="T45" s="144"/>
    </row>
    <row r="46" spans="14:23" ht="28.8" x14ac:dyDescent="0.3">
      <c r="N46" s="160"/>
      <c r="P46" s="153" t="s">
        <v>88</v>
      </c>
      <c r="Q46" s="144">
        <v>510108</v>
      </c>
      <c r="R46" s="270"/>
      <c r="S46" s="146">
        <v>289111.40999999997</v>
      </c>
      <c r="T46" s="144"/>
    </row>
    <row r="47" spans="14:23" ht="45" customHeight="1" x14ac:dyDescent="0.3">
      <c r="N47" s="116"/>
      <c r="P47" s="266" t="s">
        <v>72</v>
      </c>
      <c r="Q47" s="144">
        <v>510203</v>
      </c>
      <c r="R47" s="270"/>
      <c r="S47" s="144"/>
      <c r="T47" s="151" t="e">
        <f>+GETPIVOTDATA("PRESUPUESTO ",$A$3,"PROGRAMA INSTITUCIONAL","01-Administración Central","GRUPO DE GASTO","51","ITEM PRESUPUESTARIO",510203,"FUENTE",3)-GETPIVOTDATA("CODIFICADO",$I$3,"PROGRAMA","ADMINISTRACION CENTRAL","GRUPO DE GASTO",510000,"PROGRAMA2",1,"FUENTE",3,"ITEM ",510203)</f>
        <v>#REF!</v>
      </c>
    </row>
    <row r="48" spans="14:23" x14ac:dyDescent="0.3">
      <c r="N48" s="116"/>
      <c r="P48" s="267"/>
      <c r="Q48" s="144">
        <v>510204</v>
      </c>
      <c r="R48" s="270"/>
      <c r="S48" s="146"/>
      <c r="T48" s="151" t="e">
        <f>+GETPIVOTDATA("PRESUPUESTO ",$A$3,"PROGRAMA INSTITUCIONAL","01-Administración Central","GRUPO DE GASTO","51","ITEM PRESUPUESTARIO",510204,"FUENTE",3)-GETPIVOTDATA("CODIFICADO",$I$3,"PROGRAMA","ADMINISTRACION CENTRAL","GRUPO DE GASTO",510000,"PROGRAMA2",1,"FUENTE",3,"ITEM ",510204)</f>
        <v>#REF!</v>
      </c>
    </row>
    <row r="49" spans="14:31" x14ac:dyDescent="0.3">
      <c r="N49" s="116"/>
      <c r="P49" s="267"/>
      <c r="Q49" s="144">
        <v>510510</v>
      </c>
      <c r="R49" s="270"/>
      <c r="S49" s="146"/>
      <c r="T49" s="146">
        <v>331256</v>
      </c>
    </row>
    <row r="50" spans="14:31" x14ac:dyDescent="0.3">
      <c r="N50" s="116"/>
      <c r="P50" s="267"/>
      <c r="Q50" s="144">
        <v>510601</v>
      </c>
      <c r="R50" s="270"/>
      <c r="S50" s="146"/>
      <c r="T50" s="151" t="e">
        <f>+GETPIVOTDATA("PRESUPUESTO ",$A$3,"PROGRAMA INSTITUCIONAL","01-Administración Central","GRUPO DE GASTO","51","ITEM PRESUPUESTARIO",510601,"FUENTE",3)-GETPIVOTDATA("CODIFICADO",$I$3,"PROGRAMA","ADMINISTRACION CENTRAL","GRUPO DE GASTO",510000,"PROGRAMA2",1,"FUENTE",3,"ITEM ",510601)</f>
        <v>#REF!</v>
      </c>
    </row>
    <row r="51" spans="14:31" x14ac:dyDescent="0.3">
      <c r="N51" s="116"/>
      <c r="P51" s="268"/>
      <c r="Q51" s="144">
        <v>510602</v>
      </c>
      <c r="R51" s="271"/>
      <c r="S51" s="146"/>
      <c r="T51" s="151" t="e">
        <f>+GETPIVOTDATA("PRESUPUESTO ",$A$3,"PROGRAMA INSTITUCIONAL","01-Administración Central","GRUPO DE GASTO","51","ITEM PRESUPUESTARIO",510602,"FUENTE",3)-GETPIVOTDATA("CODIFICADO",$I$3,"PROGRAMA","ADMINISTRACION CENTRAL","GRUPO DE GASTO",510000,"PROGRAMA2",1,"FUENTE",3,"ITEM ",510602)</f>
        <v>#REF!</v>
      </c>
    </row>
    <row r="52" spans="14:31" x14ac:dyDescent="0.3">
      <c r="N52" s="116"/>
      <c r="P52" s="272" t="s">
        <v>258</v>
      </c>
      <c r="Q52" s="273"/>
      <c r="R52" s="274"/>
      <c r="S52" s="146">
        <f>SUM(S44:S51)</f>
        <v>394868.13</v>
      </c>
      <c r="T52" s="146" t="e">
        <f>SUM(T47:T51)</f>
        <v>#REF!</v>
      </c>
      <c r="V52" s="116"/>
    </row>
    <row r="53" spans="14:31" x14ac:dyDescent="0.3">
      <c r="N53" s="116"/>
      <c r="S53" s="116"/>
    </row>
    <row r="54" spans="14:31" x14ac:dyDescent="0.3">
      <c r="S54" s="140"/>
      <c r="T54" s="140"/>
    </row>
    <row r="56" spans="14:31" x14ac:dyDescent="0.3">
      <c r="P56" t="s">
        <v>312</v>
      </c>
      <c r="S56" s="116"/>
      <c r="T56" s="116"/>
      <c r="W56" s="116">
        <f>+Z68-V57</f>
        <v>510613.32500000019</v>
      </c>
    </row>
    <row r="57" spans="14:31" ht="41.4" x14ac:dyDescent="0.3">
      <c r="P57" s="143" t="s">
        <v>38</v>
      </c>
      <c r="Q57" s="143" t="s">
        <v>305</v>
      </c>
      <c r="R57" s="143" t="s">
        <v>49</v>
      </c>
      <c r="S57" s="143" t="s">
        <v>306</v>
      </c>
      <c r="T57" s="143" t="s">
        <v>307</v>
      </c>
      <c r="V57" s="140">
        <v>1484961.9349999998</v>
      </c>
    </row>
    <row r="58" spans="14:31" x14ac:dyDescent="0.3">
      <c r="P58" s="275" t="s">
        <v>88</v>
      </c>
      <c r="Q58" s="144">
        <v>510203</v>
      </c>
      <c r="R58" s="144">
        <v>3</v>
      </c>
      <c r="S58" s="146">
        <v>153475</v>
      </c>
      <c r="T58" s="146"/>
    </row>
    <row r="59" spans="14:31" x14ac:dyDescent="0.3">
      <c r="P59" s="276"/>
      <c r="Q59" s="144">
        <v>510204</v>
      </c>
      <c r="R59" s="144"/>
      <c r="S59" s="146">
        <v>43986.67</v>
      </c>
      <c r="T59" s="146"/>
      <c r="Y59" t="s">
        <v>319</v>
      </c>
    </row>
    <row r="60" spans="14:31" x14ac:dyDescent="0.3">
      <c r="P60" s="276"/>
      <c r="Q60" s="144">
        <v>510510</v>
      </c>
      <c r="R60" s="144"/>
      <c r="S60" s="151">
        <v>172830.46</v>
      </c>
      <c r="T60" s="146"/>
      <c r="V60" s="156">
        <v>510108</v>
      </c>
      <c r="W60" s="116">
        <f>380448-289111.41-6060</f>
        <v>85276.590000000026</v>
      </c>
      <c r="Y60">
        <v>510108</v>
      </c>
      <c r="Z60" s="116">
        <v>380448</v>
      </c>
      <c r="AA60" s="146">
        <v>289111.40999999997</v>
      </c>
      <c r="AB60" s="146">
        <v>6060</v>
      </c>
    </row>
    <row r="61" spans="14:31" x14ac:dyDescent="0.3">
      <c r="P61" s="276"/>
      <c r="Q61" s="144">
        <v>510601</v>
      </c>
      <c r="R61" s="144"/>
      <c r="S61" s="146">
        <v>294192.3</v>
      </c>
      <c r="T61" s="146"/>
      <c r="V61" s="156">
        <v>510203</v>
      </c>
      <c r="W61" s="116">
        <f>348913-195168-18120.83-6668.33</f>
        <v>128955.83999999998</v>
      </c>
      <c r="Y61">
        <v>510203</v>
      </c>
      <c r="Z61" s="116">
        <v>348913</v>
      </c>
      <c r="AA61" s="146">
        <v>153475</v>
      </c>
      <c r="AB61" s="151">
        <v>18120.830000000002</v>
      </c>
      <c r="AC61" s="151">
        <v>6668.33</v>
      </c>
      <c r="AD61" s="160">
        <f>SUM(AA61:AC61)</f>
        <v>178264.16</v>
      </c>
      <c r="AE61" s="116">
        <f>+Z61-AD61</f>
        <v>170648.84</v>
      </c>
    </row>
    <row r="62" spans="14:31" x14ac:dyDescent="0.3">
      <c r="P62" s="276"/>
      <c r="Q62" s="144">
        <v>510602</v>
      </c>
      <c r="R62" s="144"/>
      <c r="S62" s="146">
        <v>140060.74</v>
      </c>
      <c r="T62" s="146"/>
      <c r="V62" s="156">
        <v>510204</v>
      </c>
      <c r="W62" s="116">
        <f>114680-70693.33-6266-2008.33</f>
        <v>35712.339999999997</v>
      </c>
      <c r="Y62">
        <v>510204</v>
      </c>
      <c r="Z62" s="116">
        <v>114680</v>
      </c>
    </row>
    <row r="63" spans="14:31" x14ac:dyDescent="0.3">
      <c r="P63" s="276"/>
      <c r="Q63" s="144">
        <v>510518</v>
      </c>
      <c r="R63" s="144"/>
      <c r="S63" s="144"/>
      <c r="T63" s="146">
        <v>802612.42</v>
      </c>
      <c r="V63" s="156">
        <v>510510</v>
      </c>
      <c r="W63" s="116">
        <f>251515.46-78685-77172-18525</f>
        <v>77133.459999999992</v>
      </c>
      <c r="Y63">
        <v>510510</v>
      </c>
      <c r="Z63" s="116">
        <v>251515.46</v>
      </c>
    </row>
    <row r="64" spans="14:31" x14ac:dyDescent="0.3">
      <c r="P64" s="277"/>
      <c r="Q64" s="144">
        <v>510707</v>
      </c>
      <c r="R64" s="144"/>
      <c r="S64" s="144"/>
      <c r="T64" s="146">
        <v>1932.7474666667231</v>
      </c>
      <c r="V64">
        <v>510512</v>
      </c>
      <c r="W64" s="116">
        <f>7319.29-7319.29</f>
        <v>0</v>
      </c>
      <c r="Y64">
        <v>510512</v>
      </c>
      <c r="Z64" s="116">
        <v>7319.29</v>
      </c>
    </row>
    <row r="65" spans="16:26" x14ac:dyDescent="0.3">
      <c r="P65" s="144" t="s">
        <v>258</v>
      </c>
      <c r="Q65" s="144"/>
      <c r="R65" s="144"/>
      <c r="S65" s="146">
        <f>SUM(S58:S64)</f>
        <v>804545.16999999993</v>
      </c>
      <c r="T65" s="146">
        <f>SUM(T58:T64)</f>
        <v>804545.16746666678</v>
      </c>
      <c r="V65">
        <v>510518</v>
      </c>
      <c r="W65" s="160">
        <v>154431.57999999999</v>
      </c>
      <c r="Y65">
        <v>510518</v>
      </c>
      <c r="Z65" s="116">
        <v>154431.57999999999</v>
      </c>
    </row>
    <row r="66" spans="16:26" x14ac:dyDescent="0.3">
      <c r="S66" s="116"/>
      <c r="T66" s="116"/>
      <c r="V66" s="156">
        <v>510601</v>
      </c>
      <c r="W66" s="116">
        <f>389354.93-95162.63-10730.12-4114.61</f>
        <v>279347.57</v>
      </c>
      <c r="Y66">
        <v>510601</v>
      </c>
      <c r="Z66" s="116">
        <v>389354.93</v>
      </c>
    </row>
    <row r="67" spans="16:26" x14ac:dyDescent="0.3">
      <c r="T67" s="116"/>
      <c r="V67" s="156">
        <v>510602</v>
      </c>
      <c r="W67" s="116">
        <f>348913-140060.74-47229.98-17287.43</f>
        <v>144334.85</v>
      </c>
      <c r="Y67">
        <v>510602</v>
      </c>
      <c r="Z67" s="116">
        <v>348913</v>
      </c>
    </row>
    <row r="68" spans="16:26" x14ac:dyDescent="0.3">
      <c r="T68" s="116"/>
      <c r="Z68" s="161">
        <f>SUM(Z60:Z67)</f>
        <v>1995575.26</v>
      </c>
    </row>
    <row r="69" spans="16:26" x14ac:dyDescent="0.3">
      <c r="P69" t="s">
        <v>313</v>
      </c>
      <c r="S69" s="116"/>
      <c r="T69" s="116"/>
      <c r="X69" s="116"/>
      <c r="Z69" s="116"/>
    </row>
    <row r="70" spans="16:26" ht="41.4" x14ac:dyDescent="0.3">
      <c r="P70" s="143" t="s">
        <v>38</v>
      </c>
      <c r="Q70" s="143" t="s">
        <v>305</v>
      </c>
      <c r="R70" s="143" t="s">
        <v>49</v>
      </c>
      <c r="S70" s="143" t="s">
        <v>306</v>
      </c>
      <c r="T70" s="143" t="s">
        <v>307</v>
      </c>
      <c r="W70" s="116"/>
    </row>
    <row r="71" spans="16:26" x14ac:dyDescent="0.3">
      <c r="P71" s="275" t="s">
        <v>88</v>
      </c>
      <c r="Q71" s="144">
        <v>510203</v>
      </c>
      <c r="R71" s="269" t="s">
        <v>316</v>
      </c>
      <c r="S71" s="151">
        <v>18120.830000000002</v>
      </c>
      <c r="T71" s="146"/>
      <c r="V71" s="116"/>
    </row>
    <row r="72" spans="16:26" x14ac:dyDescent="0.3">
      <c r="P72" s="276"/>
      <c r="Q72" s="144">
        <v>510204</v>
      </c>
      <c r="R72" s="270"/>
      <c r="S72" s="151">
        <v>6266</v>
      </c>
      <c r="T72" s="146"/>
      <c r="W72" s="116"/>
    </row>
    <row r="73" spans="16:26" x14ac:dyDescent="0.3">
      <c r="P73" s="276"/>
      <c r="Q73" s="144">
        <v>510510</v>
      </c>
      <c r="R73" s="270"/>
      <c r="S73" s="151">
        <v>77172</v>
      </c>
      <c r="T73" s="146"/>
      <c r="W73" s="116"/>
    </row>
    <row r="74" spans="16:26" x14ac:dyDescent="0.3">
      <c r="P74" s="276"/>
      <c r="Q74" s="144">
        <v>510601</v>
      </c>
      <c r="R74" s="270"/>
      <c r="S74" s="151">
        <v>10730.12</v>
      </c>
      <c r="T74" s="146"/>
    </row>
    <row r="75" spans="16:26" x14ac:dyDescent="0.3">
      <c r="P75" s="277"/>
      <c r="Q75" s="144">
        <v>510602</v>
      </c>
      <c r="R75" s="270"/>
      <c r="S75" s="151">
        <v>47229.98</v>
      </c>
      <c r="T75" s="146"/>
    </row>
    <row r="76" spans="16:26" x14ac:dyDescent="0.3">
      <c r="P76" s="275" t="s">
        <v>140</v>
      </c>
      <c r="Q76" s="144">
        <v>510203</v>
      </c>
      <c r="R76" s="270"/>
      <c r="S76" s="151"/>
      <c r="T76" s="146">
        <v>18120.833333333332</v>
      </c>
    </row>
    <row r="77" spans="16:26" x14ac:dyDescent="0.3">
      <c r="P77" s="276"/>
      <c r="Q77" s="144">
        <v>510204</v>
      </c>
      <c r="R77" s="270"/>
      <c r="S77" s="151"/>
      <c r="T77" s="146">
        <v>6266</v>
      </c>
    </row>
    <row r="78" spans="16:26" x14ac:dyDescent="0.3">
      <c r="P78" s="276"/>
      <c r="Q78" s="144">
        <v>510510</v>
      </c>
      <c r="R78" s="270"/>
      <c r="S78" s="151"/>
      <c r="T78" s="146">
        <v>77172</v>
      </c>
    </row>
    <row r="79" spans="16:26" x14ac:dyDescent="0.3">
      <c r="P79" s="276"/>
      <c r="Q79" s="147">
        <v>510518</v>
      </c>
      <c r="R79" s="270"/>
      <c r="S79" s="151"/>
      <c r="T79" s="146">
        <v>35880</v>
      </c>
    </row>
    <row r="80" spans="16:26" x14ac:dyDescent="0.3">
      <c r="P80" s="276"/>
      <c r="Q80" s="144">
        <v>510601</v>
      </c>
      <c r="R80" s="270"/>
      <c r="S80" s="151"/>
      <c r="T80" s="146">
        <v>10730.117999999999</v>
      </c>
    </row>
    <row r="81" spans="16:20" x14ac:dyDescent="0.3">
      <c r="P81" s="276"/>
      <c r="Q81" s="144">
        <v>510602</v>
      </c>
      <c r="R81" s="270"/>
      <c r="S81" s="151"/>
      <c r="T81" s="146">
        <v>9417.2315999999992</v>
      </c>
    </row>
    <row r="82" spans="16:20" x14ac:dyDescent="0.3">
      <c r="P82" s="277"/>
      <c r="Q82" s="144">
        <v>510707</v>
      </c>
      <c r="R82" s="271"/>
      <c r="S82" s="151"/>
      <c r="T82" s="146">
        <v>1932.7474666667231</v>
      </c>
    </row>
    <row r="83" spans="16:20" x14ac:dyDescent="0.3">
      <c r="P83" s="144" t="s">
        <v>317</v>
      </c>
      <c r="Q83" s="144"/>
      <c r="R83" s="144"/>
      <c r="S83" s="146">
        <f>SUM(S71:S75)</f>
        <v>159518.93</v>
      </c>
      <c r="T83" s="146">
        <f>SUM(T71:T82)</f>
        <v>159518.93040000001</v>
      </c>
    </row>
    <row r="85" spans="16:20" x14ac:dyDescent="0.3">
      <c r="S85" s="116"/>
    </row>
    <row r="87" spans="16:20" x14ac:dyDescent="0.3">
      <c r="P87" t="s">
        <v>318</v>
      </c>
      <c r="S87" s="116"/>
      <c r="T87" s="116"/>
    </row>
    <row r="88" spans="16:20" ht="41.4" x14ac:dyDescent="0.3">
      <c r="P88" s="143" t="s">
        <v>38</v>
      </c>
      <c r="Q88" s="143" t="s">
        <v>305</v>
      </c>
      <c r="R88" s="143" t="s">
        <v>49</v>
      </c>
      <c r="S88" s="143" t="s">
        <v>306</v>
      </c>
      <c r="T88" s="143" t="s">
        <v>307</v>
      </c>
    </row>
    <row r="89" spans="16:20" x14ac:dyDescent="0.3">
      <c r="P89" s="275" t="s">
        <v>88</v>
      </c>
      <c r="Q89" s="144">
        <v>510108</v>
      </c>
      <c r="R89" s="269" t="s">
        <v>316</v>
      </c>
      <c r="S89" s="151">
        <v>6060</v>
      </c>
      <c r="T89" s="144"/>
    </row>
    <row r="90" spans="16:20" x14ac:dyDescent="0.3">
      <c r="P90" s="276"/>
      <c r="Q90" s="144">
        <v>510203</v>
      </c>
      <c r="R90" s="270"/>
      <c r="S90" s="151">
        <v>6668.33</v>
      </c>
      <c r="T90" s="144"/>
    </row>
    <row r="91" spans="16:20" x14ac:dyDescent="0.3">
      <c r="P91" s="276"/>
      <c r="Q91" s="144">
        <v>510204</v>
      </c>
      <c r="R91" s="270"/>
      <c r="S91" s="151">
        <v>2008.33</v>
      </c>
      <c r="T91" s="144"/>
    </row>
    <row r="92" spans="16:20" x14ac:dyDescent="0.3">
      <c r="P92" s="276"/>
      <c r="Q92" s="144">
        <v>510510</v>
      </c>
      <c r="R92" s="270"/>
      <c r="S92" s="151">
        <v>18525</v>
      </c>
      <c r="T92" s="144"/>
    </row>
    <row r="93" spans="16:20" x14ac:dyDescent="0.3">
      <c r="P93" s="276"/>
      <c r="Q93" s="144">
        <v>510512</v>
      </c>
      <c r="R93" s="270"/>
      <c r="S93" s="151">
        <v>7319.29</v>
      </c>
      <c r="T93" s="144"/>
    </row>
    <row r="94" spans="16:20" x14ac:dyDescent="0.3">
      <c r="P94" s="276"/>
      <c r="Q94" s="144">
        <v>510601</v>
      </c>
      <c r="R94" s="270"/>
      <c r="S94" s="151">
        <v>4114.6099999999997</v>
      </c>
      <c r="T94" s="144"/>
    </row>
    <row r="95" spans="16:20" x14ac:dyDescent="0.3">
      <c r="P95" s="277"/>
      <c r="Q95" s="144">
        <v>510602</v>
      </c>
      <c r="R95" s="270"/>
      <c r="S95" s="151">
        <v>17287.43</v>
      </c>
      <c r="T95" s="144"/>
    </row>
    <row r="96" spans="16:20" x14ac:dyDescent="0.3">
      <c r="P96" s="275" t="s">
        <v>175</v>
      </c>
      <c r="Q96" s="144">
        <v>510108</v>
      </c>
      <c r="R96" s="270"/>
      <c r="S96" s="151"/>
      <c r="T96" s="146">
        <v>6060</v>
      </c>
    </row>
    <row r="97" spans="16:20" x14ac:dyDescent="0.3">
      <c r="P97" s="276"/>
      <c r="Q97" s="144">
        <v>510203</v>
      </c>
      <c r="R97" s="270"/>
      <c r="S97" s="151"/>
      <c r="T97" s="146">
        <v>6668.3333333333339</v>
      </c>
    </row>
    <row r="98" spans="16:20" x14ac:dyDescent="0.3">
      <c r="P98" s="276"/>
      <c r="Q98" s="144">
        <v>510204</v>
      </c>
      <c r="R98" s="270"/>
      <c r="S98" s="151"/>
      <c r="T98" s="146">
        <v>2008.333333333333</v>
      </c>
    </row>
    <row r="99" spans="16:20" x14ac:dyDescent="0.3">
      <c r="P99" s="276"/>
      <c r="Q99" s="144">
        <v>510510</v>
      </c>
      <c r="R99" s="270"/>
      <c r="S99" s="151"/>
      <c r="T99" s="146">
        <v>18525</v>
      </c>
    </row>
    <row r="100" spans="16:20" x14ac:dyDescent="0.3">
      <c r="P100" s="276"/>
      <c r="Q100" s="144">
        <v>510518</v>
      </c>
      <c r="R100" s="270"/>
      <c r="S100" s="151"/>
      <c r="T100" s="146">
        <v>19040</v>
      </c>
    </row>
    <row r="101" spans="16:20" x14ac:dyDescent="0.3">
      <c r="P101" s="276"/>
      <c r="Q101" s="144">
        <v>510601</v>
      </c>
      <c r="R101" s="270"/>
      <c r="S101" s="151"/>
      <c r="T101" s="146">
        <v>4114.6124999999993</v>
      </c>
    </row>
    <row r="102" spans="16:20" x14ac:dyDescent="0.3">
      <c r="P102" s="276"/>
      <c r="Q102" s="144">
        <v>510602</v>
      </c>
      <c r="R102" s="270"/>
      <c r="S102" s="151"/>
      <c r="T102" s="146">
        <v>3633.9625000000001</v>
      </c>
    </row>
    <row r="103" spans="16:20" x14ac:dyDescent="0.3">
      <c r="P103" s="277"/>
      <c r="Q103" s="144">
        <v>510707</v>
      </c>
      <c r="R103" s="271"/>
      <c r="S103" s="151"/>
      <c r="T103" s="146">
        <v>1932.7474666667231</v>
      </c>
    </row>
    <row r="104" spans="16:20" x14ac:dyDescent="0.3">
      <c r="P104" s="144"/>
      <c r="Q104" s="144"/>
      <c r="R104" s="144"/>
      <c r="S104" s="146">
        <f>SUM(S89:S103)</f>
        <v>61982.990000000005</v>
      </c>
      <c r="T104" s="146">
        <f>SUM(T89:T103)</f>
        <v>61982.989133333402</v>
      </c>
    </row>
    <row r="106" spans="16:20" x14ac:dyDescent="0.3">
      <c r="S106" s="116"/>
    </row>
  </sheetData>
  <mergeCells count="14">
    <mergeCell ref="P89:P95"/>
    <mergeCell ref="R89:R103"/>
    <mergeCell ref="P96:P103"/>
    <mergeCell ref="P5:P17"/>
    <mergeCell ref="P22:P27"/>
    <mergeCell ref="P33:P36"/>
    <mergeCell ref="P44:P45"/>
    <mergeCell ref="R44:R51"/>
    <mergeCell ref="P47:P51"/>
    <mergeCell ref="P52:R52"/>
    <mergeCell ref="P58:P64"/>
    <mergeCell ref="P71:P75"/>
    <mergeCell ref="R71:R82"/>
    <mergeCell ref="P76:P8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D3311-89D9-4605-A1B6-9031C5AA83FB}">
  <sheetPr filterMode="1"/>
  <dimension ref="A1:K75"/>
  <sheetViews>
    <sheetView workbookViewId="0">
      <selection activeCell="I3" sqref="I3:I74"/>
    </sheetView>
  </sheetViews>
  <sheetFormatPr baseColWidth="10" defaultRowHeight="14.4" x14ac:dyDescent="0.3"/>
  <cols>
    <col min="7" max="7" width="13" bestFit="1" customWidth="1"/>
    <col min="9" max="9" width="12" bestFit="1" customWidth="1"/>
    <col min="11" max="11" width="14.5546875" bestFit="1" customWidth="1"/>
  </cols>
  <sheetData>
    <row r="1" spans="1:11" x14ac:dyDescent="0.3">
      <c r="K1" s="173">
        <f>+SUBTOTAL(9,K3:K75)</f>
        <v>0</v>
      </c>
    </row>
    <row r="2" spans="1:11" x14ac:dyDescent="0.3">
      <c r="A2" t="s">
        <v>49</v>
      </c>
      <c r="B2" t="s">
        <v>308</v>
      </c>
      <c r="C2" t="s">
        <v>294</v>
      </c>
      <c r="D2" t="s">
        <v>45</v>
      </c>
      <c r="E2" t="s">
        <v>337</v>
      </c>
      <c r="F2" t="s">
        <v>295</v>
      </c>
      <c r="G2" s="175" t="s">
        <v>377</v>
      </c>
      <c r="I2" t="s">
        <v>374</v>
      </c>
      <c r="J2" t="s">
        <v>375</v>
      </c>
      <c r="K2" t="s">
        <v>376</v>
      </c>
    </row>
    <row r="3" spans="1:11" x14ac:dyDescent="0.3">
      <c r="A3">
        <v>3</v>
      </c>
      <c r="B3" s="172" t="s">
        <v>334</v>
      </c>
      <c r="C3" t="s">
        <v>297</v>
      </c>
      <c r="D3">
        <v>510000</v>
      </c>
      <c r="E3" t="s">
        <v>263</v>
      </c>
      <c r="F3">
        <v>510105</v>
      </c>
      <c r="G3" s="173">
        <v>72720</v>
      </c>
      <c r="I3" t="str">
        <f t="shared" ref="I3:I34" si="0">+CONCATENATE(A3,B3,E3,F3)</f>
        <v>30151510105</v>
      </c>
      <c r="J3" t="str">
        <f>IFERROR(VLOOKUP(I3,POA!$J$3:$J$107,1,FALSE),"")</f>
        <v/>
      </c>
      <c r="K3" s="173">
        <f>+_xlfn.XLOOKUP(J3,POA!J:J,POA!I:I,0)</f>
        <v>0</v>
      </c>
    </row>
    <row r="4" spans="1:11" x14ac:dyDescent="0.3">
      <c r="A4">
        <v>3</v>
      </c>
      <c r="B4" s="172" t="s">
        <v>334</v>
      </c>
      <c r="C4" t="s">
        <v>297</v>
      </c>
      <c r="D4">
        <v>510000</v>
      </c>
      <c r="E4" t="s">
        <v>263</v>
      </c>
      <c r="F4">
        <v>510106</v>
      </c>
      <c r="G4" s="173">
        <v>33036.720000000001</v>
      </c>
      <c r="I4" t="str">
        <f t="shared" si="0"/>
        <v>30151510106</v>
      </c>
      <c r="J4" t="str">
        <f>IFERROR(VLOOKUP(I4,POA!$J$3:$J$107,1,FALSE),"")</f>
        <v/>
      </c>
      <c r="K4" s="173">
        <f>+_xlfn.XLOOKUP(J4,POA!J:J,POA!I:I,0)</f>
        <v>0</v>
      </c>
    </row>
    <row r="5" spans="1:11" x14ac:dyDescent="0.3">
      <c r="A5">
        <v>3</v>
      </c>
      <c r="B5" s="172">
        <v>82</v>
      </c>
      <c r="C5" t="s">
        <v>300</v>
      </c>
      <c r="D5">
        <v>510000</v>
      </c>
      <c r="E5" t="s">
        <v>263</v>
      </c>
      <c r="F5">
        <v>510108</v>
      </c>
      <c r="G5" s="173">
        <v>380448</v>
      </c>
      <c r="I5" t="str">
        <f t="shared" si="0"/>
        <v>38251510108</v>
      </c>
      <c r="J5" t="str">
        <f>IFERROR(VLOOKUP(I5,POA!$J$3:$J$107,1,FALSE),"")</f>
        <v/>
      </c>
      <c r="K5" s="173">
        <f>+_xlfn.XLOOKUP(J5,POA!J:J,POA!I:I,0)</f>
        <v>0</v>
      </c>
    </row>
    <row r="6" spans="1:11" hidden="1" x14ac:dyDescent="0.3">
      <c r="A6">
        <v>3</v>
      </c>
      <c r="B6" s="172" t="s">
        <v>334</v>
      </c>
      <c r="C6" t="s">
        <v>297</v>
      </c>
      <c r="D6">
        <v>510000</v>
      </c>
      <c r="E6" t="s">
        <v>263</v>
      </c>
      <c r="F6">
        <v>510203</v>
      </c>
      <c r="G6" s="173">
        <v>18614.060000000001</v>
      </c>
      <c r="I6" t="str">
        <f t="shared" si="0"/>
        <v>30151510203</v>
      </c>
      <c r="J6" t="str">
        <f>IFERROR(VLOOKUP(I6,POA!$J$3:$J$107,1,FALSE),"")</f>
        <v>30151510203</v>
      </c>
      <c r="K6" s="173">
        <f>+_xlfn.XLOOKUP(J6,POA!J:J,POA!I:I,0)</f>
        <v>51776.75</v>
      </c>
    </row>
    <row r="7" spans="1:11" hidden="1" x14ac:dyDescent="0.3">
      <c r="A7">
        <v>3</v>
      </c>
      <c r="B7" s="172">
        <v>82</v>
      </c>
      <c r="C7" t="s">
        <v>300</v>
      </c>
      <c r="D7">
        <v>510000</v>
      </c>
      <c r="E7" t="s">
        <v>263</v>
      </c>
      <c r="F7">
        <v>510203</v>
      </c>
      <c r="G7" s="173">
        <v>348913</v>
      </c>
      <c r="I7" t="str">
        <f t="shared" si="0"/>
        <v>38251510203</v>
      </c>
      <c r="J7" t="str">
        <f>IFERROR(VLOOKUP(I7,POA!$J$3:$J$107,1,FALSE),"")</f>
        <v>38251510203</v>
      </c>
      <c r="K7" s="173">
        <f>+_xlfn.XLOOKUP(J7,POA!J:J,POA!I:I,0)</f>
        <v>195168</v>
      </c>
    </row>
    <row r="8" spans="1:11" hidden="1" x14ac:dyDescent="0.3">
      <c r="A8">
        <v>3</v>
      </c>
      <c r="B8" s="172" t="s">
        <v>334</v>
      </c>
      <c r="C8" t="s">
        <v>297</v>
      </c>
      <c r="D8">
        <v>510000</v>
      </c>
      <c r="E8" t="s">
        <v>263</v>
      </c>
      <c r="F8">
        <v>510204</v>
      </c>
      <c r="G8" s="173">
        <v>6110</v>
      </c>
      <c r="I8" t="str">
        <f t="shared" si="0"/>
        <v>30151510204</v>
      </c>
      <c r="J8" t="str">
        <f>IFERROR(VLOOKUP(I8,POA!$J$3:$J$107,1,FALSE),"")</f>
        <v>30151510204</v>
      </c>
      <c r="K8" s="173">
        <f>+_xlfn.XLOOKUP(J8,POA!J:J,POA!I:I,0)</f>
        <v>17994.666666666664</v>
      </c>
    </row>
    <row r="9" spans="1:11" hidden="1" x14ac:dyDescent="0.3">
      <c r="A9">
        <v>3</v>
      </c>
      <c r="B9" s="172">
        <v>82</v>
      </c>
      <c r="C9" t="s">
        <v>300</v>
      </c>
      <c r="D9">
        <v>510000</v>
      </c>
      <c r="E9" t="s">
        <v>263</v>
      </c>
      <c r="F9">
        <v>510204</v>
      </c>
      <c r="G9" s="173">
        <v>114680</v>
      </c>
      <c r="I9" t="str">
        <f t="shared" si="0"/>
        <v>38251510204</v>
      </c>
      <c r="J9" t="str">
        <f>IFERROR(VLOOKUP(I9,POA!$J$3:$J$107,1,FALSE),"")</f>
        <v>38251510204</v>
      </c>
      <c r="K9" s="173">
        <f>+_xlfn.XLOOKUP(J9,POA!J:J,POA!I:I,0)</f>
        <v>70693.333333333343</v>
      </c>
    </row>
    <row r="10" spans="1:11" hidden="1" x14ac:dyDescent="0.3">
      <c r="A10">
        <v>3</v>
      </c>
      <c r="B10" s="172">
        <v>82</v>
      </c>
      <c r="C10" t="s">
        <v>300</v>
      </c>
      <c r="D10">
        <v>510000</v>
      </c>
      <c r="E10" t="s">
        <v>263</v>
      </c>
      <c r="F10">
        <v>510510</v>
      </c>
      <c r="G10" s="173">
        <v>251515.46</v>
      </c>
      <c r="I10" t="str">
        <f t="shared" si="0"/>
        <v>38251510510</v>
      </c>
      <c r="J10" t="str">
        <f>IFERROR(VLOOKUP(I10,POA!$J$3:$J$107,1,FALSE),"")</f>
        <v>38251510510</v>
      </c>
      <c r="K10" s="173">
        <f>+_xlfn.XLOOKUP(J10,POA!J:J,POA!I:I,0)</f>
        <v>78685</v>
      </c>
    </row>
    <row r="11" spans="1:11" x14ac:dyDescent="0.3">
      <c r="A11">
        <v>3</v>
      </c>
      <c r="B11" s="172">
        <v>82</v>
      </c>
      <c r="C11" t="s">
        <v>300</v>
      </c>
      <c r="D11">
        <v>510000</v>
      </c>
      <c r="E11" t="s">
        <v>263</v>
      </c>
      <c r="F11">
        <v>510512</v>
      </c>
      <c r="G11" s="173">
        <v>7319.29</v>
      </c>
      <c r="I11" t="str">
        <f t="shared" si="0"/>
        <v>38251510512</v>
      </c>
      <c r="J11" t="str">
        <f>IFERROR(VLOOKUP(I11,POA!$J$3:$J$107,1,FALSE),"")</f>
        <v/>
      </c>
      <c r="K11" s="173">
        <f>+_xlfn.XLOOKUP(J11,POA!J:J,POA!I:I,0)</f>
        <v>0</v>
      </c>
    </row>
    <row r="12" spans="1:11" x14ac:dyDescent="0.3">
      <c r="A12">
        <v>1</v>
      </c>
      <c r="B12" s="172">
        <v>82</v>
      </c>
      <c r="C12" t="s">
        <v>300</v>
      </c>
      <c r="D12">
        <v>510000</v>
      </c>
      <c r="E12" t="s">
        <v>263</v>
      </c>
      <c r="F12">
        <v>510518</v>
      </c>
      <c r="G12" s="173">
        <v>737973.5</v>
      </c>
      <c r="I12" t="str">
        <f t="shared" si="0"/>
        <v>18251510518</v>
      </c>
      <c r="J12" t="str">
        <f>IFERROR(VLOOKUP(I12,POA!$J$3:$J$107,1,FALSE),"")</f>
        <v/>
      </c>
      <c r="K12" s="173">
        <f>+_xlfn.XLOOKUP(J12,POA!J:J,POA!I:I,0)</f>
        <v>0</v>
      </c>
    </row>
    <row r="13" spans="1:11" hidden="1" x14ac:dyDescent="0.3">
      <c r="A13">
        <v>3</v>
      </c>
      <c r="B13" s="172">
        <v>82</v>
      </c>
      <c r="C13" t="s">
        <v>300</v>
      </c>
      <c r="D13">
        <v>510000</v>
      </c>
      <c r="E13" t="s">
        <v>263</v>
      </c>
      <c r="F13">
        <v>510518</v>
      </c>
      <c r="G13" s="173">
        <v>154431.57999999999</v>
      </c>
      <c r="I13" t="str">
        <f t="shared" si="0"/>
        <v>38251510518</v>
      </c>
      <c r="J13" t="str">
        <f>IFERROR(VLOOKUP(I13,POA!$J$3:$J$107,1,FALSE),"")</f>
        <v>38251510518</v>
      </c>
      <c r="K13" s="173">
        <f>+_xlfn.XLOOKUP(J13,POA!J:J,POA!I:I,0)</f>
        <v>957044</v>
      </c>
    </row>
    <row r="14" spans="1:11" hidden="1" x14ac:dyDescent="0.3">
      <c r="A14">
        <v>3</v>
      </c>
      <c r="B14" s="172" t="s">
        <v>334</v>
      </c>
      <c r="C14" t="s">
        <v>297</v>
      </c>
      <c r="D14">
        <v>510000</v>
      </c>
      <c r="E14" t="s">
        <v>263</v>
      </c>
      <c r="F14">
        <v>510601</v>
      </c>
      <c r="G14" s="173">
        <v>22381</v>
      </c>
      <c r="I14" t="str">
        <f t="shared" si="0"/>
        <v>30151510601</v>
      </c>
      <c r="J14" t="str">
        <f>IFERROR(VLOOKUP(I14,POA!$J$3:$J$107,1,FALSE),"")</f>
        <v>30151510601</v>
      </c>
      <c r="K14" s="173">
        <f>+_xlfn.XLOOKUP(J14,POA!J:J,POA!I:I,0)</f>
        <v>31966.204000000002</v>
      </c>
    </row>
    <row r="15" spans="1:11" hidden="1" x14ac:dyDescent="0.3">
      <c r="A15">
        <v>3</v>
      </c>
      <c r="B15" s="172">
        <v>82</v>
      </c>
      <c r="C15" t="s">
        <v>300</v>
      </c>
      <c r="D15">
        <v>510000</v>
      </c>
      <c r="E15" t="s">
        <v>263</v>
      </c>
      <c r="F15">
        <v>510601</v>
      </c>
      <c r="G15" s="173">
        <v>389354.93</v>
      </c>
      <c r="I15" t="str">
        <f t="shared" si="0"/>
        <v>38251510601</v>
      </c>
      <c r="J15" t="str">
        <f>IFERROR(VLOOKUP(I15,POA!$J$3:$J$107,1,FALSE),"")</f>
        <v>38251510601</v>
      </c>
      <c r="K15" s="173">
        <f>+_xlfn.XLOOKUP(J15,POA!J:J,POA!I:I,0)</f>
        <v>95162.628499999933</v>
      </c>
    </row>
    <row r="16" spans="1:11" hidden="1" x14ac:dyDescent="0.3">
      <c r="A16">
        <v>3</v>
      </c>
      <c r="B16" s="172" t="s">
        <v>334</v>
      </c>
      <c r="C16" t="s">
        <v>297</v>
      </c>
      <c r="D16">
        <v>510000</v>
      </c>
      <c r="E16" t="s">
        <v>263</v>
      </c>
      <c r="F16">
        <v>510602</v>
      </c>
      <c r="G16" s="173">
        <v>18614.060000000001</v>
      </c>
      <c r="I16" t="str">
        <f t="shared" si="0"/>
        <v>30151510602</v>
      </c>
      <c r="J16" t="str">
        <f>IFERROR(VLOOKUP(I16,POA!$J$3:$J$107,1,FALSE),"")</f>
        <v>30151510602</v>
      </c>
      <c r="K16" s="173">
        <f>+_xlfn.XLOOKUP(J16,POA!J:J,POA!I:I,0)</f>
        <v>27593.624800000005</v>
      </c>
    </row>
    <row r="17" spans="1:11" hidden="1" x14ac:dyDescent="0.3">
      <c r="A17">
        <v>3</v>
      </c>
      <c r="B17" s="172">
        <v>82</v>
      </c>
      <c r="C17" t="s">
        <v>300</v>
      </c>
      <c r="D17">
        <v>510000</v>
      </c>
      <c r="E17" t="s">
        <v>263</v>
      </c>
      <c r="F17">
        <v>510602</v>
      </c>
      <c r="G17" s="173">
        <v>348913</v>
      </c>
      <c r="I17" t="str">
        <f t="shared" si="0"/>
        <v>38251510602</v>
      </c>
      <c r="J17" t="str">
        <f>IFERROR(VLOOKUP(I17,POA!$J$3:$J$107,1,FALSE),"")</f>
        <v>38251510602</v>
      </c>
      <c r="K17" s="173">
        <f>+_xlfn.XLOOKUP(J17,POA!J:J,POA!I:I,0)</f>
        <v>86276.225699999894</v>
      </c>
    </row>
    <row r="18" spans="1:11" hidden="1" x14ac:dyDescent="0.3">
      <c r="A18">
        <v>1</v>
      </c>
      <c r="B18" s="172" t="s">
        <v>334</v>
      </c>
      <c r="C18" t="s">
        <v>297</v>
      </c>
      <c r="D18">
        <v>530000</v>
      </c>
      <c r="E18" t="s">
        <v>217</v>
      </c>
      <c r="F18">
        <v>530101</v>
      </c>
      <c r="G18" s="173">
        <v>3750</v>
      </c>
      <c r="I18" t="str">
        <f t="shared" si="0"/>
        <v>10153530101</v>
      </c>
      <c r="J18" t="str">
        <f>IFERROR(VLOOKUP(I18,POA!$J$3:$J$107,1,FALSE),"")</f>
        <v>10153530101</v>
      </c>
      <c r="K18" s="173">
        <f>+_xlfn.XLOOKUP(J18,POA!J:J,POA!I:I,0)</f>
        <v>3681.82</v>
      </c>
    </row>
    <row r="19" spans="1:11" hidden="1" x14ac:dyDescent="0.3">
      <c r="A19">
        <v>1</v>
      </c>
      <c r="B19" s="172" t="s">
        <v>334</v>
      </c>
      <c r="C19" t="s">
        <v>297</v>
      </c>
      <c r="D19">
        <v>530000</v>
      </c>
      <c r="E19" t="s">
        <v>217</v>
      </c>
      <c r="F19">
        <v>530104</v>
      </c>
      <c r="G19" s="173">
        <v>2600</v>
      </c>
      <c r="I19" t="str">
        <f t="shared" si="0"/>
        <v>10153530104</v>
      </c>
      <c r="J19" t="str">
        <f>IFERROR(VLOOKUP(I19,POA!$J$3:$J$107,1,FALSE),"")</f>
        <v>10153530104</v>
      </c>
      <c r="K19" s="173">
        <f>+_xlfn.XLOOKUP(J19,POA!J:J,POA!I:I,0)</f>
        <v>6913.6</v>
      </c>
    </row>
    <row r="20" spans="1:11" hidden="1" x14ac:dyDescent="0.3">
      <c r="A20">
        <v>1</v>
      </c>
      <c r="B20" s="172" t="s">
        <v>334</v>
      </c>
      <c r="C20" t="s">
        <v>297</v>
      </c>
      <c r="D20">
        <v>530000</v>
      </c>
      <c r="E20" t="s">
        <v>217</v>
      </c>
      <c r="F20">
        <v>530105</v>
      </c>
      <c r="G20" s="173">
        <v>11875</v>
      </c>
      <c r="I20" t="str">
        <f t="shared" si="0"/>
        <v>10153530105</v>
      </c>
      <c r="J20" t="str">
        <f>IFERROR(VLOOKUP(I20,POA!$J$3:$J$107,1,FALSE),"")</f>
        <v>10153530105</v>
      </c>
      <c r="K20" s="173">
        <f>+_xlfn.XLOOKUP(J20,POA!J:J,POA!I:I,0)</f>
        <v>960</v>
      </c>
    </row>
    <row r="21" spans="1:11" x14ac:dyDescent="0.3">
      <c r="A21">
        <v>2</v>
      </c>
      <c r="B21" s="172">
        <v>83</v>
      </c>
      <c r="C21" t="s">
        <v>325</v>
      </c>
      <c r="D21">
        <v>530000</v>
      </c>
      <c r="E21" t="s">
        <v>217</v>
      </c>
      <c r="F21">
        <v>530202</v>
      </c>
      <c r="G21" s="173">
        <v>1500</v>
      </c>
      <c r="I21" t="str">
        <f t="shared" si="0"/>
        <v>28353530202</v>
      </c>
      <c r="J21" t="str">
        <f>IFERROR(VLOOKUP(I21,POA!$J$3:$J$107,1,FALSE),"")</f>
        <v/>
      </c>
      <c r="K21" s="173">
        <f>+_xlfn.XLOOKUP(J21,POA!J:J,POA!I:I,0)</f>
        <v>0</v>
      </c>
    </row>
    <row r="22" spans="1:11" x14ac:dyDescent="0.3">
      <c r="A22">
        <v>1</v>
      </c>
      <c r="B22" s="172" t="s">
        <v>334</v>
      </c>
      <c r="C22" t="s">
        <v>297</v>
      </c>
      <c r="D22">
        <v>530000</v>
      </c>
      <c r="E22" t="s">
        <v>217</v>
      </c>
      <c r="F22">
        <v>530203</v>
      </c>
      <c r="G22" s="173">
        <v>600</v>
      </c>
      <c r="I22" t="str">
        <f t="shared" si="0"/>
        <v>10153530203</v>
      </c>
      <c r="J22" t="str">
        <f>IFERROR(VLOOKUP(I22,POA!$J$3:$J$107,1,FALSE),"")</f>
        <v/>
      </c>
      <c r="K22" s="173">
        <f>+_xlfn.XLOOKUP(J22,POA!J:J,POA!I:I,0)</f>
        <v>0</v>
      </c>
    </row>
    <row r="23" spans="1:11" x14ac:dyDescent="0.3">
      <c r="A23">
        <v>1</v>
      </c>
      <c r="B23" s="172" t="s">
        <v>334</v>
      </c>
      <c r="C23" t="s">
        <v>297</v>
      </c>
      <c r="D23">
        <v>530000</v>
      </c>
      <c r="E23" t="s">
        <v>217</v>
      </c>
      <c r="F23">
        <v>530204</v>
      </c>
      <c r="G23" s="173">
        <v>3700</v>
      </c>
      <c r="I23" t="str">
        <f t="shared" si="0"/>
        <v>10153530204</v>
      </c>
      <c r="J23" t="str">
        <f>IFERROR(VLOOKUP(I23,POA!$J$3:$J$107,1,FALSE),"")</f>
        <v/>
      </c>
      <c r="K23" s="173">
        <f>+_xlfn.XLOOKUP(J23,POA!J:J,POA!I:I,0)</f>
        <v>0</v>
      </c>
    </row>
    <row r="24" spans="1:11" hidden="1" x14ac:dyDescent="0.3">
      <c r="A24">
        <v>1</v>
      </c>
      <c r="B24" s="172">
        <v>82</v>
      </c>
      <c r="C24" t="s">
        <v>300</v>
      </c>
      <c r="D24">
        <v>530000</v>
      </c>
      <c r="E24" t="s">
        <v>217</v>
      </c>
      <c r="F24">
        <v>530204</v>
      </c>
      <c r="G24" s="173">
        <v>1500</v>
      </c>
      <c r="I24" t="str">
        <f t="shared" si="0"/>
        <v>18253530204</v>
      </c>
      <c r="J24" t="str">
        <f>IFERROR(VLOOKUP(I24,POA!$J$3:$J$107,1,FALSE),"")</f>
        <v>18253530204</v>
      </c>
      <c r="K24" s="173">
        <f>+_xlfn.XLOOKUP(J24,POA!J:J,POA!I:I,0)</f>
        <v>15864.04</v>
      </c>
    </row>
    <row r="25" spans="1:11" hidden="1" x14ac:dyDescent="0.3">
      <c r="A25">
        <v>1</v>
      </c>
      <c r="B25" s="172">
        <v>83</v>
      </c>
      <c r="C25" t="s">
        <v>325</v>
      </c>
      <c r="D25">
        <v>530000</v>
      </c>
      <c r="E25" t="s">
        <v>217</v>
      </c>
      <c r="F25">
        <v>530204</v>
      </c>
      <c r="G25" s="173">
        <v>5000</v>
      </c>
      <c r="I25" t="str">
        <f t="shared" si="0"/>
        <v>18353530204</v>
      </c>
      <c r="J25" t="str">
        <f>IFERROR(VLOOKUP(I25,POA!$J$3:$J$107,1,FALSE),"")</f>
        <v>18353530204</v>
      </c>
      <c r="K25" s="173">
        <f>+_xlfn.XLOOKUP(J25,POA!J:J,POA!I:I,0)</f>
        <v>31400</v>
      </c>
    </row>
    <row r="26" spans="1:11" x14ac:dyDescent="0.3">
      <c r="A26">
        <v>1</v>
      </c>
      <c r="B26" s="172" t="s">
        <v>334</v>
      </c>
      <c r="C26" t="s">
        <v>297</v>
      </c>
      <c r="D26">
        <v>530000</v>
      </c>
      <c r="E26" t="s">
        <v>217</v>
      </c>
      <c r="F26">
        <v>530207</v>
      </c>
      <c r="G26" s="173">
        <v>2000</v>
      </c>
      <c r="I26" t="str">
        <f t="shared" si="0"/>
        <v>10153530207</v>
      </c>
      <c r="J26" t="str">
        <f>IFERROR(VLOOKUP(I26,POA!$J$3:$J$107,1,FALSE),"")</f>
        <v/>
      </c>
      <c r="K26" s="173">
        <f>+_xlfn.XLOOKUP(J26,POA!J:J,POA!I:I,0)</f>
        <v>0</v>
      </c>
    </row>
    <row r="27" spans="1:11" hidden="1" x14ac:dyDescent="0.3">
      <c r="A27">
        <v>1</v>
      </c>
      <c r="B27" s="172" t="s">
        <v>334</v>
      </c>
      <c r="C27" t="s">
        <v>297</v>
      </c>
      <c r="D27">
        <v>530000</v>
      </c>
      <c r="E27" t="s">
        <v>217</v>
      </c>
      <c r="F27">
        <v>530208</v>
      </c>
      <c r="G27" s="173">
        <v>2500</v>
      </c>
      <c r="I27" t="str">
        <f t="shared" si="0"/>
        <v>10153530208</v>
      </c>
      <c r="J27" t="str">
        <f>IFERROR(VLOOKUP(I27,POA!$J$3:$J$107,1,FALSE),"")</f>
        <v>10153530208</v>
      </c>
      <c r="K27" s="173">
        <f>+_xlfn.XLOOKUP(J27,POA!J:J,POA!I:I,0)</f>
        <v>22854.48</v>
      </c>
    </row>
    <row r="28" spans="1:11" hidden="1" x14ac:dyDescent="0.3">
      <c r="A28">
        <v>1</v>
      </c>
      <c r="B28" s="172" t="s">
        <v>334</v>
      </c>
      <c r="C28" t="s">
        <v>297</v>
      </c>
      <c r="D28">
        <v>530000</v>
      </c>
      <c r="E28" t="s">
        <v>217</v>
      </c>
      <c r="F28">
        <v>530209</v>
      </c>
      <c r="G28" s="173">
        <v>3200</v>
      </c>
      <c r="I28" t="str">
        <f t="shared" si="0"/>
        <v>10153530209</v>
      </c>
      <c r="J28" t="str">
        <f>IFERROR(VLOOKUP(I28,POA!$J$3:$J$107,1,FALSE),"")</f>
        <v>10153530209</v>
      </c>
      <c r="K28" s="173">
        <f>+_xlfn.XLOOKUP(J28,POA!J:J,POA!I:I,0)</f>
        <v>22742.12</v>
      </c>
    </row>
    <row r="29" spans="1:11" hidden="1" x14ac:dyDescent="0.3">
      <c r="A29">
        <v>1</v>
      </c>
      <c r="B29" s="172" t="s">
        <v>334</v>
      </c>
      <c r="C29" t="s">
        <v>297</v>
      </c>
      <c r="D29">
        <v>530000</v>
      </c>
      <c r="E29" t="s">
        <v>217</v>
      </c>
      <c r="F29">
        <v>530210</v>
      </c>
      <c r="G29" s="173">
        <v>2000</v>
      </c>
      <c r="I29" t="str">
        <f t="shared" si="0"/>
        <v>10153530210</v>
      </c>
      <c r="J29" t="str">
        <f>IFERROR(VLOOKUP(I29,POA!$J$3:$J$107,1,FALSE),"")</f>
        <v>10153530210</v>
      </c>
      <c r="K29" s="173">
        <f>+_xlfn.XLOOKUP(J29,POA!J:J,POA!I:I,0)</f>
        <v>2607</v>
      </c>
    </row>
    <row r="30" spans="1:11" x14ac:dyDescent="0.3">
      <c r="A30">
        <v>1</v>
      </c>
      <c r="B30" s="172" t="s">
        <v>334</v>
      </c>
      <c r="C30" t="s">
        <v>297</v>
      </c>
      <c r="D30">
        <v>530000</v>
      </c>
      <c r="E30" t="s">
        <v>217</v>
      </c>
      <c r="F30">
        <v>530226</v>
      </c>
      <c r="G30" s="173">
        <v>2000</v>
      </c>
      <c r="I30" t="str">
        <f t="shared" si="0"/>
        <v>10153530226</v>
      </c>
      <c r="J30" t="str">
        <f>IFERROR(VLOOKUP(I30,POA!$J$3:$J$107,1,FALSE),"")</f>
        <v/>
      </c>
      <c r="K30" s="173">
        <f>+_xlfn.XLOOKUP(J30,POA!J:J,POA!I:I,0)</f>
        <v>0</v>
      </c>
    </row>
    <row r="31" spans="1:11" hidden="1" x14ac:dyDescent="0.3">
      <c r="A31">
        <v>1</v>
      </c>
      <c r="B31" s="172">
        <v>83</v>
      </c>
      <c r="C31" t="s">
        <v>325</v>
      </c>
      <c r="D31">
        <v>530000</v>
      </c>
      <c r="E31" t="s">
        <v>217</v>
      </c>
      <c r="F31">
        <v>530239</v>
      </c>
      <c r="G31" s="173">
        <v>2400</v>
      </c>
      <c r="I31" t="str">
        <f t="shared" si="0"/>
        <v>18353530239</v>
      </c>
      <c r="J31" t="str">
        <f>IFERROR(VLOOKUP(I31,POA!$J$3:$J$107,1,FALSE),"")</f>
        <v>18353530239</v>
      </c>
      <c r="K31" s="173">
        <f>+_xlfn.XLOOKUP(J31,POA!J:J,POA!I:I,0)</f>
        <v>7510</v>
      </c>
    </row>
    <row r="32" spans="1:11" x14ac:dyDescent="0.3">
      <c r="A32">
        <v>1</v>
      </c>
      <c r="B32" s="172" t="s">
        <v>334</v>
      </c>
      <c r="C32" t="s">
        <v>297</v>
      </c>
      <c r="D32">
        <v>530000</v>
      </c>
      <c r="E32" t="s">
        <v>217</v>
      </c>
      <c r="F32">
        <v>530249</v>
      </c>
      <c r="G32" s="173">
        <v>1500</v>
      </c>
      <c r="I32" t="str">
        <f t="shared" si="0"/>
        <v>10153530249</v>
      </c>
      <c r="J32" t="str">
        <f>IFERROR(VLOOKUP(I32,POA!$J$3:$J$107,1,FALSE),"")</f>
        <v/>
      </c>
      <c r="K32" s="173">
        <f>+_xlfn.XLOOKUP(J32,POA!J:J,POA!I:I,0)</f>
        <v>0</v>
      </c>
    </row>
    <row r="33" spans="1:11" x14ac:dyDescent="0.3">
      <c r="A33">
        <v>1</v>
      </c>
      <c r="B33" s="172">
        <v>83</v>
      </c>
      <c r="C33" t="s">
        <v>325</v>
      </c>
      <c r="D33">
        <v>530000</v>
      </c>
      <c r="E33" t="s">
        <v>217</v>
      </c>
      <c r="F33">
        <v>530249</v>
      </c>
      <c r="G33" s="173">
        <v>1500</v>
      </c>
      <c r="I33" t="str">
        <f t="shared" si="0"/>
        <v>18353530249</v>
      </c>
      <c r="J33" t="str">
        <f>IFERROR(VLOOKUP(I33,POA!$J$3:$J$107,1,FALSE),"")</f>
        <v/>
      </c>
      <c r="K33" s="173">
        <f>+_xlfn.XLOOKUP(J33,POA!J:J,POA!I:I,0)</f>
        <v>0</v>
      </c>
    </row>
    <row r="34" spans="1:11" hidden="1" x14ac:dyDescent="0.3">
      <c r="A34">
        <v>1</v>
      </c>
      <c r="B34" s="172" t="s">
        <v>334</v>
      </c>
      <c r="C34" t="s">
        <v>297</v>
      </c>
      <c r="D34">
        <v>530000</v>
      </c>
      <c r="E34" t="s">
        <v>217</v>
      </c>
      <c r="F34">
        <v>530255</v>
      </c>
      <c r="G34" s="173">
        <v>1500</v>
      </c>
      <c r="I34" t="str">
        <f t="shared" si="0"/>
        <v>10153530255</v>
      </c>
      <c r="J34" t="str">
        <f>IFERROR(VLOOKUP(I34,POA!$J$3:$J$107,1,FALSE),"")</f>
        <v>10153530255</v>
      </c>
      <c r="K34" s="173">
        <f>+_xlfn.XLOOKUP(J34,POA!J:J,POA!I:I,0)</f>
        <v>500</v>
      </c>
    </row>
    <row r="35" spans="1:11" hidden="1" x14ac:dyDescent="0.3">
      <c r="A35">
        <v>2</v>
      </c>
      <c r="B35" s="172" t="s">
        <v>334</v>
      </c>
      <c r="C35" t="s">
        <v>297</v>
      </c>
      <c r="D35">
        <v>530000</v>
      </c>
      <c r="E35" t="s">
        <v>217</v>
      </c>
      <c r="F35">
        <v>530255</v>
      </c>
      <c r="G35" s="173">
        <v>530</v>
      </c>
      <c r="I35" t="str">
        <f t="shared" ref="I35:I66" si="1">+CONCATENATE(A35,B35,E35,F35)</f>
        <v>20153530255</v>
      </c>
      <c r="J35" t="str">
        <f>IFERROR(VLOOKUP(I35,POA!$J$3:$J$107,1,FALSE),"")</f>
        <v>20153530255</v>
      </c>
      <c r="K35" s="173">
        <f>+_xlfn.XLOOKUP(J35,POA!J:J,POA!I:I,0)</f>
        <v>5000</v>
      </c>
    </row>
    <row r="36" spans="1:11" hidden="1" x14ac:dyDescent="0.3">
      <c r="A36">
        <v>1</v>
      </c>
      <c r="B36" s="172" t="s">
        <v>334</v>
      </c>
      <c r="C36" t="s">
        <v>297</v>
      </c>
      <c r="D36">
        <v>530000</v>
      </c>
      <c r="E36" t="s">
        <v>217</v>
      </c>
      <c r="F36">
        <v>530301</v>
      </c>
      <c r="G36" s="173">
        <v>1500</v>
      </c>
      <c r="I36" t="str">
        <f t="shared" si="1"/>
        <v>10153530301</v>
      </c>
      <c r="J36" t="str">
        <f>IFERROR(VLOOKUP(I36,POA!$J$3:$J$107,1,FALSE),"")</f>
        <v>10153530301</v>
      </c>
      <c r="K36" s="173">
        <f>+_xlfn.XLOOKUP(J36,POA!J:J,POA!I:I,0)</f>
        <v>10660</v>
      </c>
    </row>
    <row r="37" spans="1:11" x14ac:dyDescent="0.3">
      <c r="A37">
        <v>2</v>
      </c>
      <c r="B37" s="172" t="s">
        <v>334</v>
      </c>
      <c r="C37" t="s">
        <v>297</v>
      </c>
      <c r="D37">
        <v>530000</v>
      </c>
      <c r="E37" t="s">
        <v>217</v>
      </c>
      <c r="F37">
        <v>530301</v>
      </c>
      <c r="G37" s="173">
        <v>160</v>
      </c>
      <c r="I37" t="str">
        <f t="shared" si="1"/>
        <v>20153530301</v>
      </c>
      <c r="J37" t="str">
        <f>IFERROR(VLOOKUP(I37,POA!$J$3:$J$107,1,FALSE),"")</f>
        <v/>
      </c>
      <c r="K37" s="173">
        <f>+_xlfn.XLOOKUP(J37,POA!J:J,POA!I:I,0)</f>
        <v>0</v>
      </c>
    </row>
    <row r="38" spans="1:11" hidden="1" x14ac:dyDescent="0.3">
      <c r="A38">
        <v>1</v>
      </c>
      <c r="B38" s="172" t="s">
        <v>334</v>
      </c>
      <c r="C38" t="s">
        <v>297</v>
      </c>
      <c r="D38">
        <v>530000</v>
      </c>
      <c r="E38" t="s">
        <v>217</v>
      </c>
      <c r="F38">
        <v>530302</v>
      </c>
      <c r="G38" s="173">
        <v>1500</v>
      </c>
      <c r="I38" t="str">
        <f t="shared" si="1"/>
        <v>10153530302</v>
      </c>
      <c r="J38" t="str">
        <f>IFERROR(VLOOKUP(I38,POA!$J$3:$J$107,1,FALSE),"")</f>
        <v>10153530302</v>
      </c>
      <c r="K38" s="173">
        <f>+_xlfn.XLOOKUP(J38,POA!J:J,POA!I:I,0)</f>
        <v>10793.96</v>
      </c>
    </row>
    <row r="39" spans="1:11" hidden="1" x14ac:dyDescent="0.3">
      <c r="A39">
        <v>1</v>
      </c>
      <c r="B39" s="172" t="s">
        <v>334</v>
      </c>
      <c r="C39" t="s">
        <v>297</v>
      </c>
      <c r="D39">
        <v>530000</v>
      </c>
      <c r="E39" t="s">
        <v>217</v>
      </c>
      <c r="F39">
        <v>530303</v>
      </c>
      <c r="G39" s="173">
        <v>1500</v>
      </c>
      <c r="I39" t="str">
        <f t="shared" si="1"/>
        <v>10153530303</v>
      </c>
      <c r="J39" t="str">
        <f>IFERROR(VLOOKUP(I39,POA!$J$3:$J$107,1,FALSE),"")</f>
        <v>10153530303</v>
      </c>
      <c r="K39" s="173">
        <f>+_xlfn.XLOOKUP(J39,POA!J:J,POA!I:I,0)</f>
        <v>5000</v>
      </c>
    </row>
    <row r="40" spans="1:11" hidden="1" x14ac:dyDescent="0.3">
      <c r="A40">
        <v>1</v>
      </c>
      <c r="B40" s="172" t="s">
        <v>334</v>
      </c>
      <c r="C40" t="s">
        <v>297</v>
      </c>
      <c r="D40">
        <v>530000</v>
      </c>
      <c r="E40" t="s">
        <v>217</v>
      </c>
      <c r="F40">
        <v>530304</v>
      </c>
      <c r="G40" s="173">
        <v>5000</v>
      </c>
      <c r="I40" t="str">
        <f t="shared" si="1"/>
        <v>10153530304</v>
      </c>
      <c r="J40" t="str">
        <f>IFERROR(VLOOKUP(I40,POA!$J$3:$J$107,1,FALSE),"")</f>
        <v>10153530304</v>
      </c>
      <c r="K40" s="173">
        <f>+_xlfn.XLOOKUP(J40,POA!J:J,POA!I:I,0)</f>
        <v>500</v>
      </c>
    </row>
    <row r="41" spans="1:11" hidden="1" x14ac:dyDescent="0.3">
      <c r="A41">
        <v>1</v>
      </c>
      <c r="B41" s="172" t="s">
        <v>334</v>
      </c>
      <c r="C41" t="s">
        <v>297</v>
      </c>
      <c r="D41">
        <v>530000</v>
      </c>
      <c r="E41" t="s">
        <v>217</v>
      </c>
      <c r="F41">
        <v>530306</v>
      </c>
      <c r="G41" s="173">
        <v>5000</v>
      </c>
      <c r="I41" t="str">
        <f t="shared" si="1"/>
        <v>10153530306</v>
      </c>
      <c r="J41" t="str">
        <f>IFERROR(VLOOKUP(I41,POA!$J$3:$J$107,1,FALSE),"")</f>
        <v>10153530306</v>
      </c>
      <c r="K41" s="173">
        <f>+_xlfn.XLOOKUP(J41,POA!J:J,POA!I:I,0)</f>
        <v>8496</v>
      </c>
    </row>
    <row r="42" spans="1:11" hidden="1" x14ac:dyDescent="0.3">
      <c r="A42">
        <v>1</v>
      </c>
      <c r="B42" s="172" t="s">
        <v>334</v>
      </c>
      <c r="C42" t="s">
        <v>297</v>
      </c>
      <c r="D42">
        <v>530000</v>
      </c>
      <c r="E42" t="s">
        <v>217</v>
      </c>
      <c r="F42">
        <v>530402</v>
      </c>
      <c r="G42" s="173">
        <v>12500</v>
      </c>
      <c r="I42" t="str">
        <f t="shared" si="1"/>
        <v>10153530402</v>
      </c>
      <c r="J42" t="str">
        <f>IFERROR(VLOOKUP(I42,POA!$J$3:$J$107,1,FALSE),"")</f>
        <v>10153530402</v>
      </c>
      <c r="K42" s="173">
        <f>+_xlfn.XLOOKUP(J42,POA!J:J,POA!I:I,0)</f>
        <v>28000</v>
      </c>
    </row>
    <row r="43" spans="1:11" x14ac:dyDescent="0.3">
      <c r="A43">
        <v>1</v>
      </c>
      <c r="B43" s="172" t="s">
        <v>334</v>
      </c>
      <c r="C43" t="s">
        <v>297</v>
      </c>
      <c r="D43">
        <v>530000</v>
      </c>
      <c r="E43" t="s">
        <v>217</v>
      </c>
      <c r="F43">
        <v>530403</v>
      </c>
      <c r="G43" s="173">
        <v>1500</v>
      </c>
      <c r="I43" t="str">
        <f t="shared" si="1"/>
        <v>10153530403</v>
      </c>
      <c r="J43" t="str">
        <f>IFERROR(VLOOKUP(I43,POA!$J$3:$J$107,1,FALSE),"")</f>
        <v/>
      </c>
      <c r="K43" s="173">
        <f>+_xlfn.XLOOKUP(J43,POA!J:J,POA!I:I,0)</f>
        <v>0</v>
      </c>
    </row>
    <row r="44" spans="1:11" hidden="1" x14ac:dyDescent="0.3">
      <c r="A44">
        <v>1</v>
      </c>
      <c r="B44" s="172" t="s">
        <v>334</v>
      </c>
      <c r="C44" t="s">
        <v>297</v>
      </c>
      <c r="D44">
        <v>530000</v>
      </c>
      <c r="E44" t="s">
        <v>217</v>
      </c>
      <c r="F44">
        <v>530404</v>
      </c>
      <c r="G44" s="173">
        <v>6000</v>
      </c>
      <c r="I44" t="str">
        <f t="shared" si="1"/>
        <v>10153530404</v>
      </c>
      <c r="J44" t="str">
        <f>IFERROR(VLOOKUP(I44,POA!$J$3:$J$107,1,FALSE),"")</f>
        <v>10153530404</v>
      </c>
      <c r="K44" s="173">
        <f>+_xlfn.XLOOKUP(J44,POA!J:J,POA!I:I,0)</f>
        <v>9000</v>
      </c>
    </row>
    <row r="45" spans="1:11" hidden="1" x14ac:dyDescent="0.3">
      <c r="A45">
        <v>1</v>
      </c>
      <c r="B45" s="172" t="s">
        <v>334</v>
      </c>
      <c r="C45" t="s">
        <v>297</v>
      </c>
      <c r="D45">
        <v>530000</v>
      </c>
      <c r="E45" t="s">
        <v>217</v>
      </c>
      <c r="F45">
        <v>530405</v>
      </c>
      <c r="G45" s="173">
        <v>6000</v>
      </c>
      <c r="I45" t="str">
        <f t="shared" si="1"/>
        <v>10153530405</v>
      </c>
      <c r="J45" t="str">
        <f>IFERROR(VLOOKUP(I45,POA!$J$3:$J$107,1,FALSE),"")</f>
        <v>10153530405</v>
      </c>
      <c r="K45" s="173">
        <f>+_xlfn.XLOOKUP(J45,POA!J:J,POA!I:I,0)</f>
        <v>13500</v>
      </c>
    </row>
    <row r="46" spans="1:11" x14ac:dyDescent="0.3">
      <c r="A46">
        <v>1</v>
      </c>
      <c r="B46" s="172" t="s">
        <v>334</v>
      </c>
      <c r="C46" t="s">
        <v>297</v>
      </c>
      <c r="D46">
        <v>530000</v>
      </c>
      <c r="E46" t="s">
        <v>217</v>
      </c>
      <c r="F46">
        <v>530502</v>
      </c>
      <c r="G46" s="173">
        <v>3000</v>
      </c>
      <c r="I46" t="str">
        <f t="shared" si="1"/>
        <v>10153530502</v>
      </c>
      <c r="J46" t="str">
        <f>IFERROR(VLOOKUP(I46,POA!$J$3:$J$107,1,FALSE),"")</f>
        <v/>
      </c>
      <c r="K46" s="173">
        <f>+_xlfn.XLOOKUP(J46,POA!J:J,POA!I:I,0)</f>
        <v>0</v>
      </c>
    </row>
    <row r="47" spans="1:11" x14ac:dyDescent="0.3">
      <c r="A47">
        <v>1</v>
      </c>
      <c r="B47" s="172" t="s">
        <v>334</v>
      </c>
      <c r="C47" t="s">
        <v>297</v>
      </c>
      <c r="D47">
        <v>530000</v>
      </c>
      <c r="E47" t="s">
        <v>217</v>
      </c>
      <c r="F47">
        <v>530601</v>
      </c>
      <c r="G47" s="173">
        <v>3000</v>
      </c>
      <c r="I47" t="str">
        <f t="shared" si="1"/>
        <v>10153530601</v>
      </c>
      <c r="J47" t="str">
        <f>IFERROR(VLOOKUP(I47,POA!$J$3:$J$107,1,FALSE),"")</f>
        <v/>
      </c>
      <c r="K47" s="173">
        <f>+_xlfn.XLOOKUP(J47,POA!J:J,POA!I:I,0)</f>
        <v>0</v>
      </c>
    </row>
    <row r="48" spans="1:11" hidden="1" x14ac:dyDescent="0.3">
      <c r="A48">
        <v>1</v>
      </c>
      <c r="B48" s="172">
        <v>83</v>
      </c>
      <c r="C48" t="s">
        <v>325</v>
      </c>
      <c r="D48">
        <v>530000</v>
      </c>
      <c r="E48" t="s">
        <v>217</v>
      </c>
      <c r="F48">
        <v>530606</v>
      </c>
      <c r="G48" s="173">
        <v>260312.81</v>
      </c>
      <c r="I48" t="str">
        <f t="shared" si="1"/>
        <v>18353530606</v>
      </c>
      <c r="J48" t="str">
        <f>IFERROR(VLOOKUP(I48,POA!$J$3:$J$107,1,FALSE),"")</f>
        <v>18353530606</v>
      </c>
      <c r="K48" s="173">
        <f>+_xlfn.XLOOKUP(J48,POA!J:J,POA!I:I,0)</f>
        <v>28034</v>
      </c>
    </row>
    <row r="49" spans="1:11" x14ac:dyDescent="0.3">
      <c r="A49">
        <v>1</v>
      </c>
      <c r="B49" s="172" t="s">
        <v>334</v>
      </c>
      <c r="C49" t="s">
        <v>297</v>
      </c>
      <c r="D49">
        <v>530000</v>
      </c>
      <c r="E49" t="s">
        <v>217</v>
      </c>
      <c r="F49">
        <v>530612</v>
      </c>
      <c r="G49" s="173">
        <v>3000</v>
      </c>
      <c r="I49" t="str">
        <f t="shared" si="1"/>
        <v>10153530612</v>
      </c>
      <c r="J49" t="str">
        <f>IFERROR(VLOOKUP(I49,POA!$J$3:$J$107,1,FALSE),"")</f>
        <v/>
      </c>
      <c r="K49" s="173">
        <f>+_xlfn.XLOOKUP(J49,POA!J:J,POA!I:I,0)</f>
        <v>0</v>
      </c>
    </row>
    <row r="50" spans="1:11" x14ac:dyDescent="0.3">
      <c r="A50">
        <v>2</v>
      </c>
      <c r="B50" s="172">
        <v>82</v>
      </c>
      <c r="C50" t="s">
        <v>300</v>
      </c>
      <c r="D50">
        <v>530000</v>
      </c>
      <c r="E50" t="s">
        <v>217</v>
      </c>
      <c r="F50">
        <v>530612</v>
      </c>
      <c r="G50" s="173">
        <v>13010</v>
      </c>
      <c r="I50" t="str">
        <f t="shared" si="1"/>
        <v>28253530612</v>
      </c>
      <c r="J50" t="str">
        <f>IFERROR(VLOOKUP(I50,POA!$J$3:$J$107,1,FALSE),"")</f>
        <v/>
      </c>
      <c r="K50" s="173">
        <f>+_xlfn.XLOOKUP(J50,POA!J:J,POA!I:I,0)</f>
        <v>0</v>
      </c>
    </row>
    <row r="51" spans="1:11" x14ac:dyDescent="0.3">
      <c r="A51">
        <v>1</v>
      </c>
      <c r="B51" s="172" t="s">
        <v>334</v>
      </c>
      <c r="C51" t="s">
        <v>297</v>
      </c>
      <c r="D51">
        <v>530000</v>
      </c>
      <c r="E51" t="s">
        <v>217</v>
      </c>
      <c r="F51">
        <v>530702</v>
      </c>
      <c r="G51" s="173">
        <v>16500</v>
      </c>
      <c r="I51" t="str">
        <f t="shared" si="1"/>
        <v>10153530702</v>
      </c>
      <c r="J51" t="str">
        <f>IFERROR(VLOOKUP(I51,POA!$J$3:$J$107,1,FALSE),"")</f>
        <v/>
      </c>
      <c r="K51" s="173">
        <f>+_xlfn.XLOOKUP(J51,POA!J:J,POA!I:I,0)</f>
        <v>0</v>
      </c>
    </row>
    <row r="52" spans="1:11" hidden="1" x14ac:dyDescent="0.3">
      <c r="A52">
        <v>1</v>
      </c>
      <c r="B52" s="172">
        <v>82</v>
      </c>
      <c r="C52" t="s">
        <v>300</v>
      </c>
      <c r="D52">
        <v>530000</v>
      </c>
      <c r="E52" t="s">
        <v>217</v>
      </c>
      <c r="F52">
        <v>530702</v>
      </c>
      <c r="G52" s="173">
        <v>15281</v>
      </c>
      <c r="I52" t="str">
        <f t="shared" si="1"/>
        <v>18253530702</v>
      </c>
      <c r="J52" t="str">
        <f>IFERROR(VLOOKUP(I52,POA!$J$3:$J$107,1,FALSE),"")</f>
        <v>18253530702</v>
      </c>
      <c r="K52" s="173">
        <f>+_xlfn.XLOOKUP(J52,POA!J:J,POA!I:I,0)</f>
        <v>440</v>
      </c>
    </row>
    <row r="53" spans="1:11" hidden="1" x14ac:dyDescent="0.3">
      <c r="A53">
        <v>1</v>
      </c>
      <c r="B53" s="172">
        <v>83</v>
      </c>
      <c r="C53" t="s">
        <v>325</v>
      </c>
      <c r="D53">
        <v>530000</v>
      </c>
      <c r="E53" t="s">
        <v>217</v>
      </c>
      <c r="F53">
        <v>530702</v>
      </c>
      <c r="G53" s="173">
        <v>500</v>
      </c>
      <c r="I53" t="str">
        <f t="shared" si="1"/>
        <v>18353530702</v>
      </c>
      <c r="J53" t="str">
        <f>IFERROR(VLOOKUP(I53,POA!$J$3:$J$107,1,FALSE),"")</f>
        <v>18353530702</v>
      </c>
      <c r="K53" s="173">
        <f>+_xlfn.XLOOKUP(J53,POA!J:J,POA!I:I,0)</f>
        <v>159583.20000000001</v>
      </c>
    </row>
    <row r="54" spans="1:11" x14ac:dyDescent="0.3">
      <c r="A54">
        <v>1</v>
      </c>
      <c r="B54" s="172" t="s">
        <v>334</v>
      </c>
      <c r="C54" t="s">
        <v>297</v>
      </c>
      <c r="D54">
        <v>530000</v>
      </c>
      <c r="E54" t="s">
        <v>217</v>
      </c>
      <c r="F54">
        <v>530704</v>
      </c>
      <c r="G54" s="173">
        <v>8800</v>
      </c>
      <c r="I54" t="str">
        <f t="shared" si="1"/>
        <v>10153530704</v>
      </c>
      <c r="J54" t="str">
        <f>IFERROR(VLOOKUP(I54,POA!$J$3:$J$107,1,FALSE),"")</f>
        <v/>
      </c>
      <c r="K54" s="173">
        <f>+_xlfn.XLOOKUP(J54,POA!J:J,POA!I:I,0)</f>
        <v>0</v>
      </c>
    </row>
    <row r="55" spans="1:11" x14ac:dyDescent="0.3">
      <c r="A55">
        <v>1</v>
      </c>
      <c r="B55" s="172" t="s">
        <v>334</v>
      </c>
      <c r="C55" t="s">
        <v>297</v>
      </c>
      <c r="D55">
        <v>530000</v>
      </c>
      <c r="E55" t="s">
        <v>217</v>
      </c>
      <c r="F55">
        <v>530801</v>
      </c>
      <c r="G55" s="173">
        <v>1000</v>
      </c>
      <c r="I55" t="str">
        <f t="shared" si="1"/>
        <v>10153530801</v>
      </c>
      <c r="J55" t="str">
        <f>IFERROR(VLOOKUP(I55,POA!$J$3:$J$107,1,FALSE),"")</f>
        <v/>
      </c>
      <c r="K55" s="173">
        <f>+_xlfn.XLOOKUP(J55,POA!J:J,POA!I:I,0)</f>
        <v>0</v>
      </c>
    </row>
    <row r="56" spans="1:11" x14ac:dyDescent="0.3">
      <c r="A56">
        <v>1</v>
      </c>
      <c r="B56" s="172">
        <v>82</v>
      </c>
      <c r="C56" t="s">
        <v>300</v>
      </c>
      <c r="D56">
        <v>530000</v>
      </c>
      <c r="E56" t="s">
        <v>217</v>
      </c>
      <c r="F56">
        <v>530801</v>
      </c>
      <c r="G56" s="173">
        <v>1200</v>
      </c>
      <c r="I56" t="str">
        <f t="shared" si="1"/>
        <v>18253530801</v>
      </c>
      <c r="J56" t="str">
        <f>IFERROR(VLOOKUP(I56,POA!$J$3:$J$107,1,FALSE),"")</f>
        <v/>
      </c>
      <c r="K56" s="173">
        <f>+_xlfn.XLOOKUP(J56,POA!J:J,POA!I:I,0)</f>
        <v>0</v>
      </c>
    </row>
    <row r="57" spans="1:11" hidden="1" x14ac:dyDescent="0.3">
      <c r="A57">
        <v>1</v>
      </c>
      <c r="B57" s="172" t="s">
        <v>334</v>
      </c>
      <c r="C57" t="s">
        <v>297</v>
      </c>
      <c r="D57">
        <v>530000</v>
      </c>
      <c r="E57" t="s">
        <v>217</v>
      </c>
      <c r="F57">
        <v>530802</v>
      </c>
      <c r="G57" s="173">
        <v>800</v>
      </c>
      <c r="I57" t="str">
        <f t="shared" si="1"/>
        <v>10153530802</v>
      </c>
      <c r="J57" t="str">
        <f>IFERROR(VLOOKUP(I57,POA!$J$3:$J$107,1,FALSE),"")</f>
        <v>10153530802</v>
      </c>
      <c r="K57" s="173">
        <f>+_xlfn.XLOOKUP(J57,POA!J:J,POA!I:I,0)</f>
        <v>600</v>
      </c>
    </row>
    <row r="58" spans="1:11" hidden="1" x14ac:dyDescent="0.3">
      <c r="A58">
        <v>1</v>
      </c>
      <c r="B58" s="172" t="s">
        <v>334</v>
      </c>
      <c r="C58" t="s">
        <v>297</v>
      </c>
      <c r="D58">
        <v>530000</v>
      </c>
      <c r="E58" t="s">
        <v>217</v>
      </c>
      <c r="F58">
        <v>530804</v>
      </c>
      <c r="G58" s="173">
        <v>4000</v>
      </c>
      <c r="I58" t="str">
        <f t="shared" si="1"/>
        <v>10153530804</v>
      </c>
      <c r="J58" t="str">
        <f>IFERROR(VLOOKUP(I58,POA!$J$3:$J$107,1,FALSE),"")</f>
        <v>10153530804</v>
      </c>
      <c r="K58" s="173">
        <f>+_xlfn.XLOOKUP(J58,POA!J:J,POA!I:I,0)</f>
        <v>9667.7000000000007</v>
      </c>
    </row>
    <row r="59" spans="1:11" x14ac:dyDescent="0.3">
      <c r="A59">
        <v>1</v>
      </c>
      <c r="B59" s="172" t="s">
        <v>334</v>
      </c>
      <c r="C59" t="s">
        <v>297</v>
      </c>
      <c r="D59">
        <v>530000</v>
      </c>
      <c r="E59" t="s">
        <v>217</v>
      </c>
      <c r="F59">
        <v>530805</v>
      </c>
      <c r="G59" s="173">
        <v>2000</v>
      </c>
      <c r="I59" t="str">
        <f t="shared" si="1"/>
        <v>10153530805</v>
      </c>
      <c r="J59" t="str">
        <f>IFERROR(VLOOKUP(I59,POA!$J$3:$J$107,1,FALSE),"")</f>
        <v/>
      </c>
      <c r="K59" s="173">
        <f>+_xlfn.XLOOKUP(J59,POA!J:J,POA!I:I,0)</f>
        <v>0</v>
      </c>
    </row>
    <row r="60" spans="1:11" hidden="1" x14ac:dyDescent="0.3">
      <c r="A60">
        <v>1</v>
      </c>
      <c r="B60" s="172" t="s">
        <v>334</v>
      </c>
      <c r="C60" t="s">
        <v>297</v>
      </c>
      <c r="D60">
        <v>530000</v>
      </c>
      <c r="E60" t="s">
        <v>217</v>
      </c>
      <c r="F60">
        <v>530807</v>
      </c>
      <c r="G60" s="173">
        <v>6000</v>
      </c>
      <c r="I60" t="str">
        <f t="shared" si="1"/>
        <v>10153530807</v>
      </c>
      <c r="J60" t="str">
        <f>IFERROR(VLOOKUP(I60,POA!$J$3:$J$107,1,FALSE),"")</f>
        <v>10153530807</v>
      </c>
      <c r="K60" s="173">
        <f>+_xlfn.XLOOKUP(J60,POA!J:J,POA!I:I,0)</f>
        <v>7800</v>
      </c>
    </row>
    <row r="61" spans="1:11" x14ac:dyDescent="0.3">
      <c r="A61">
        <v>1</v>
      </c>
      <c r="B61" s="172">
        <v>83</v>
      </c>
      <c r="C61" t="s">
        <v>325</v>
      </c>
      <c r="D61">
        <v>530000</v>
      </c>
      <c r="E61" t="s">
        <v>217</v>
      </c>
      <c r="F61">
        <v>530807</v>
      </c>
      <c r="G61" s="173">
        <v>1500</v>
      </c>
      <c r="I61" t="str">
        <f t="shared" si="1"/>
        <v>18353530807</v>
      </c>
      <c r="J61" t="str">
        <f>IFERROR(VLOOKUP(I61,POA!$J$3:$J$107,1,FALSE),"")</f>
        <v/>
      </c>
      <c r="K61" s="173">
        <f>+_xlfn.XLOOKUP(J61,POA!J:J,POA!I:I,0)</f>
        <v>0</v>
      </c>
    </row>
    <row r="62" spans="1:11" x14ac:dyDescent="0.3">
      <c r="A62">
        <v>2</v>
      </c>
      <c r="B62" s="172">
        <v>83</v>
      </c>
      <c r="C62" t="s">
        <v>325</v>
      </c>
      <c r="D62">
        <v>530000</v>
      </c>
      <c r="E62" t="s">
        <v>217</v>
      </c>
      <c r="F62">
        <v>530807</v>
      </c>
      <c r="G62" s="173">
        <v>10000</v>
      </c>
      <c r="I62" t="str">
        <f t="shared" si="1"/>
        <v>28353530807</v>
      </c>
      <c r="J62" t="str">
        <f>IFERROR(VLOOKUP(I62,POA!$J$3:$J$107,1,FALSE),"")</f>
        <v/>
      </c>
      <c r="K62" s="173">
        <f>+_xlfn.XLOOKUP(J62,POA!J:J,POA!I:I,0)</f>
        <v>0</v>
      </c>
    </row>
    <row r="63" spans="1:11" x14ac:dyDescent="0.3">
      <c r="A63">
        <v>1</v>
      </c>
      <c r="B63" s="172" t="s">
        <v>334</v>
      </c>
      <c r="C63" t="s">
        <v>297</v>
      </c>
      <c r="D63">
        <v>530000</v>
      </c>
      <c r="E63" t="s">
        <v>217</v>
      </c>
      <c r="F63">
        <v>530809</v>
      </c>
      <c r="G63" s="173">
        <v>1993.06</v>
      </c>
      <c r="I63" t="str">
        <f t="shared" si="1"/>
        <v>10153530809</v>
      </c>
      <c r="J63" t="str">
        <f>IFERROR(VLOOKUP(I63,POA!$J$3:$J$107,1,FALSE),"")</f>
        <v/>
      </c>
      <c r="K63" s="173">
        <f>+_xlfn.XLOOKUP(J63,POA!J:J,POA!I:I,0)</f>
        <v>0</v>
      </c>
    </row>
    <row r="64" spans="1:11" x14ac:dyDescent="0.3">
      <c r="A64">
        <v>1</v>
      </c>
      <c r="B64" s="172" t="s">
        <v>334</v>
      </c>
      <c r="C64" t="s">
        <v>297</v>
      </c>
      <c r="D64">
        <v>530000</v>
      </c>
      <c r="E64" t="s">
        <v>217</v>
      </c>
      <c r="F64">
        <v>530811</v>
      </c>
      <c r="G64" s="173">
        <v>1000</v>
      </c>
      <c r="I64" t="str">
        <f t="shared" si="1"/>
        <v>10153530811</v>
      </c>
      <c r="J64" t="str">
        <f>IFERROR(VLOOKUP(I64,POA!$J$3:$J$107,1,FALSE),"")</f>
        <v/>
      </c>
      <c r="K64" s="173">
        <f>+_xlfn.XLOOKUP(J64,POA!J:J,POA!I:I,0)</f>
        <v>0</v>
      </c>
    </row>
    <row r="65" spans="1:11" hidden="1" x14ac:dyDescent="0.3">
      <c r="A65">
        <v>1</v>
      </c>
      <c r="B65" s="172">
        <v>82</v>
      </c>
      <c r="C65" t="s">
        <v>300</v>
      </c>
      <c r="D65">
        <v>530000</v>
      </c>
      <c r="E65" t="s">
        <v>217</v>
      </c>
      <c r="F65">
        <v>530812</v>
      </c>
      <c r="G65" s="173">
        <v>2000</v>
      </c>
      <c r="I65" t="str">
        <f t="shared" si="1"/>
        <v>18253530812</v>
      </c>
      <c r="J65" t="str">
        <f>IFERROR(VLOOKUP(I65,POA!$J$3:$J$107,1,FALSE),"")</f>
        <v>18253530812</v>
      </c>
      <c r="K65" s="173">
        <f>+_xlfn.XLOOKUP(J65,POA!J:J,POA!I:I,0)</f>
        <v>1581</v>
      </c>
    </row>
    <row r="66" spans="1:11" x14ac:dyDescent="0.3">
      <c r="A66">
        <v>1</v>
      </c>
      <c r="B66" s="172" t="s">
        <v>334</v>
      </c>
      <c r="C66" t="s">
        <v>297</v>
      </c>
      <c r="D66">
        <v>530000</v>
      </c>
      <c r="E66" t="s">
        <v>217</v>
      </c>
      <c r="F66">
        <v>530813</v>
      </c>
      <c r="G66" s="173">
        <v>2000</v>
      </c>
      <c r="I66" t="str">
        <f t="shared" si="1"/>
        <v>10153530813</v>
      </c>
      <c r="J66" t="str">
        <f>IFERROR(VLOOKUP(I66,POA!$J$3:$J$107,1,FALSE),"")</f>
        <v/>
      </c>
      <c r="K66" s="173">
        <f>+_xlfn.XLOOKUP(J66,POA!J:J,POA!I:I,0)</f>
        <v>0</v>
      </c>
    </row>
    <row r="67" spans="1:11" x14ac:dyDescent="0.3">
      <c r="A67">
        <v>1</v>
      </c>
      <c r="B67" s="172" t="s">
        <v>334</v>
      </c>
      <c r="C67" t="s">
        <v>297</v>
      </c>
      <c r="D67">
        <v>530000</v>
      </c>
      <c r="E67" t="s">
        <v>217</v>
      </c>
      <c r="F67">
        <v>530826</v>
      </c>
      <c r="G67" s="173">
        <v>2500</v>
      </c>
      <c r="I67" t="str">
        <f t="shared" ref="I67:I75" si="2">+CONCATENATE(A67,B67,E67,F67)</f>
        <v>10153530826</v>
      </c>
      <c r="J67" t="str">
        <f>IFERROR(VLOOKUP(I67,POA!$J$3:$J$107,1,FALSE),"")</f>
        <v/>
      </c>
      <c r="K67" s="173">
        <f>+_xlfn.XLOOKUP(J67,POA!J:J,POA!I:I,0)</f>
        <v>0</v>
      </c>
    </row>
    <row r="68" spans="1:11" x14ac:dyDescent="0.3">
      <c r="A68">
        <v>1</v>
      </c>
      <c r="B68" s="172">
        <v>83</v>
      </c>
      <c r="C68" t="s">
        <v>325</v>
      </c>
      <c r="D68">
        <v>530000</v>
      </c>
      <c r="E68" t="s">
        <v>217</v>
      </c>
      <c r="F68">
        <v>530829</v>
      </c>
      <c r="G68" s="173">
        <v>1500</v>
      </c>
      <c r="I68" t="str">
        <f t="shared" si="2"/>
        <v>18353530829</v>
      </c>
      <c r="J68" t="str">
        <f>IFERROR(VLOOKUP(I68,POA!$J$3:$J$107,1,FALSE),"")</f>
        <v/>
      </c>
      <c r="K68" s="173">
        <f>+_xlfn.XLOOKUP(J68,POA!J:J,POA!I:I,0)</f>
        <v>0</v>
      </c>
    </row>
    <row r="69" spans="1:11" x14ac:dyDescent="0.3">
      <c r="A69">
        <v>1</v>
      </c>
      <c r="B69" s="172">
        <v>82</v>
      </c>
      <c r="C69" t="s">
        <v>300</v>
      </c>
      <c r="D69">
        <v>530000</v>
      </c>
      <c r="E69" t="s">
        <v>217</v>
      </c>
      <c r="F69">
        <v>531403</v>
      </c>
      <c r="G69" s="173">
        <v>100</v>
      </c>
      <c r="I69" t="str">
        <f t="shared" si="2"/>
        <v>18253531403</v>
      </c>
      <c r="J69" t="str">
        <f>IFERROR(VLOOKUP(I69,POA!$J$3:$J$107,1,FALSE),"")</f>
        <v/>
      </c>
      <c r="K69" s="173">
        <f>+_xlfn.XLOOKUP(J69,POA!J:J,POA!I:I,0)</f>
        <v>0</v>
      </c>
    </row>
    <row r="70" spans="1:11" x14ac:dyDescent="0.3">
      <c r="A70">
        <v>1</v>
      </c>
      <c r="B70" s="172">
        <v>82</v>
      </c>
      <c r="C70" t="s">
        <v>300</v>
      </c>
      <c r="D70">
        <v>530000</v>
      </c>
      <c r="E70" t="s">
        <v>217</v>
      </c>
      <c r="F70">
        <v>531408</v>
      </c>
      <c r="G70" s="173">
        <v>2500</v>
      </c>
      <c r="I70" t="str">
        <f t="shared" si="2"/>
        <v>18253531408</v>
      </c>
      <c r="J70" t="str">
        <f>IFERROR(VLOOKUP(I70,POA!$J$3:$J$107,1,FALSE),"")</f>
        <v/>
      </c>
      <c r="K70" s="173">
        <f>+_xlfn.XLOOKUP(J70,POA!J:J,POA!I:I,0)</f>
        <v>0</v>
      </c>
    </row>
    <row r="71" spans="1:11" hidden="1" x14ac:dyDescent="0.3">
      <c r="A71">
        <v>1</v>
      </c>
      <c r="B71" s="172" t="s">
        <v>334</v>
      </c>
      <c r="C71" t="s">
        <v>297</v>
      </c>
      <c r="D71">
        <v>570000</v>
      </c>
      <c r="E71" t="s">
        <v>264</v>
      </c>
      <c r="F71">
        <v>570102</v>
      </c>
      <c r="G71" s="173">
        <v>3000</v>
      </c>
      <c r="I71" t="str">
        <f t="shared" si="2"/>
        <v>10157570102</v>
      </c>
      <c r="J71" t="str">
        <f>IFERROR(VLOOKUP(I71,POA!$J$3:$J$107,1,FALSE),"")</f>
        <v>10157570102</v>
      </c>
      <c r="K71" s="173">
        <f>+_xlfn.XLOOKUP(J71,POA!J:J,POA!I:I,0)</f>
        <v>3900</v>
      </c>
    </row>
    <row r="72" spans="1:11" hidden="1" x14ac:dyDescent="0.3">
      <c r="A72">
        <v>1</v>
      </c>
      <c r="B72" s="172" t="s">
        <v>334</v>
      </c>
      <c r="C72" t="s">
        <v>297</v>
      </c>
      <c r="D72">
        <v>570000</v>
      </c>
      <c r="E72" t="s">
        <v>264</v>
      </c>
      <c r="F72">
        <v>570201</v>
      </c>
      <c r="G72" s="173">
        <v>90077.119999999995</v>
      </c>
      <c r="I72" t="str">
        <f t="shared" si="2"/>
        <v>10157570201</v>
      </c>
      <c r="J72" t="str">
        <f>IFERROR(VLOOKUP(I72,POA!$J$3:$J$107,1,FALSE),"")</f>
        <v>10157570201</v>
      </c>
      <c r="K72" s="173">
        <f>+_xlfn.XLOOKUP(J72,POA!J:J,POA!I:I,0)</f>
        <v>500</v>
      </c>
    </row>
    <row r="73" spans="1:11" hidden="1" x14ac:dyDescent="0.3">
      <c r="A73">
        <v>1</v>
      </c>
      <c r="B73" s="172">
        <v>82</v>
      </c>
      <c r="C73" t="s">
        <v>300</v>
      </c>
      <c r="D73">
        <v>570000</v>
      </c>
      <c r="E73" t="s">
        <v>264</v>
      </c>
      <c r="F73">
        <v>570201</v>
      </c>
      <c r="G73" s="173">
        <v>1701.01</v>
      </c>
      <c r="I73" t="str">
        <f t="shared" si="2"/>
        <v>18257570201</v>
      </c>
      <c r="J73" t="str">
        <f>IFERROR(VLOOKUP(I73,POA!$J$3:$J$107,1,FALSE),"")</f>
        <v>18257570201</v>
      </c>
      <c r="K73" s="173">
        <f>+_xlfn.XLOOKUP(J73,POA!J:J,POA!I:I,0)</f>
        <v>41491.949999999997</v>
      </c>
    </row>
    <row r="74" spans="1:11" x14ac:dyDescent="0.3">
      <c r="A74">
        <v>1</v>
      </c>
      <c r="B74" s="172" t="s">
        <v>334</v>
      </c>
      <c r="C74" t="s">
        <v>297</v>
      </c>
      <c r="D74">
        <v>570000</v>
      </c>
      <c r="E74" t="s">
        <v>264</v>
      </c>
      <c r="F74">
        <v>570206</v>
      </c>
      <c r="G74" s="173">
        <v>1300</v>
      </c>
      <c r="I74" t="str">
        <f t="shared" si="2"/>
        <v>10157570206</v>
      </c>
      <c r="J74" t="str">
        <f>IFERROR(VLOOKUP(I74,POA!$J$3:$J$107,1,FALSE),"")</f>
        <v/>
      </c>
      <c r="K74" s="173">
        <f>+_xlfn.XLOOKUP(J74,POA!J:J,POA!I:I,0)</f>
        <v>0</v>
      </c>
    </row>
    <row r="75" spans="1:11" hidden="1" x14ac:dyDescent="0.3">
      <c r="A75">
        <v>1</v>
      </c>
      <c r="B75" s="172">
        <v>82</v>
      </c>
      <c r="C75" t="s">
        <v>300</v>
      </c>
      <c r="D75">
        <v>580000</v>
      </c>
      <c r="E75" t="s">
        <v>265</v>
      </c>
      <c r="F75">
        <v>580208</v>
      </c>
      <c r="G75" s="173">
        <v>190000</v>
      </c>
      <c r="I75" t="str">
        <f t="shared" si="2"/>
        <v>18258580208</v>
      </c>
      <c r="J75" t="str">
        <f>IFERROR(VLOOKUP(I75,POA!$J$3:$J$107,1,FALSE),"")</f>
        <v>18258580208</v>
      </c>
      <c r="K75" s="173">
        <f>+_xlfn.XLOOKUP(J75,POA!J:J,POA!I:I,0)</f>
        <v>147327.19</v>
      </c>
    </row>
  </sheetData>
  <autoFilter ref="A2:J75" xr:uid="{686D3311-89D9-4605-A1B6-9031C5AA83FB}">
    <filterColumn colId="9">
      <filters blank="1"/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74FF7-CFEB-47B0-8AC4-3DB36511F414}">
  <sheetPr>
    <tabColor theme="5"/>
  </sheetPr>
  <dimension ref="A1:J148"/>
  <sheetViews>
    <sheetView workbookViewId="0">
      <pane ySplit="3" topLeftCell="A4" activePane="bottomLeft" state="frozen"/>
      <selection pane="bottomLeft" activeCell="G16" sqref="G16"/>
    </sheetView>
  </sheetViews>
  <sheetFormatPr baseColWidth="10" defaultRowHeight="14.4" x14ac:dyDescent="0.3"/>
  <cols>
    <col min="1" max="1" width="10.88671875" customWidth="1"/>
    <col min="2" max="2" width="7.6640625" customWidth="1"/>
    <col min="3" max="3" width="18.109375" bestFit="1" customWidth="1"/>
    <col min="4" max="4" width="11.88671875" customWidth="1"/>
    <col min="5" max="5" width="12.33203125" style="173" customWidth="1"/>
    <col min="6" max="6" width="13.5546875" style="173" customWidth="1"/>
    <col min="7" max="7" width="22.6640625" style="173" customWidth="1"/>
    <col min="8" max="8" width="22.6640625" style="182" customWidth="1"/>
    <col min="9" max="9" width="21.109375" style="182" customWidth="1"/>
    <col min="10" max="10" width="17.6640625" customWidth="1"/>
  </cols>
  <sheetData>
    <row r="1" spans="1:10" x14ac:dyDescent="0.3">
      <c r="A1" s="183" t="s">
        <v>383</v>
      </c>
      <c r="B1" t="s">
        <v>395</v>
      </c>
    </row>
    <row r="3" spans="1:10" s="184" customFormat="1" ht="43.2" x14ac:dyDescent="0.3">
      <c r="A3" s="183" t="s">
        <v>49</v>
      </c>
      <c r="B3" s="183" t="s">
        <v>333</v>
      </c>
      <c r="C3" s="183" t="s">
        <v>45</v>
      </c>
      <c r="D3" s="183" t="s">
        <v>46</v>
      </c>
      <c r="E3" s="183" t="s">
        <v>465</v>
      </c>
      <c r="F3" s="183" t="s">
        <v>464</v>
      </c>
      <c r="G3" s="184" t="s">
        <v>393</v>
      </c>
      <c r="H3" s="184" t="s">
        <v>394</v>
      </c>
      <c r="I3" s="184" t="s">
        <v>386</v>
      </c>
      <c r="J3" s="184" t="s">
        <v>387</v>
      </c>
    </row>
    <row r="4" spans="1:10" x14ac:dyDescent="0.3">
      <c r="A4" t="s">
        <v>384</v>
      </c>
      <c r="B4" t="s">
        <v>334</v>
      </c>
      <c r="C4" t="s">
        <v>263</v>
      </c>
      <c r="D4" t="s">
        <v>389</v>
      </c>
      <c r="E4" t="s">
        <v>334</v>
      </c>
      <c r="F4" t="s">
        <v>468</v>
      </c>
      <c r="G4" s="181">
        <v>101808</v>
      </c>
      <c r="H4" s="181">
        <v>0</v>
      </c>
      <c r="I4" s="181">
        <v>101808</v>
      </c>
      <c r="J4" s="181">
        <v>0</v>
      </c>
    </row>
    <row r="5" spans="1:10" x14ac:dyDescent="0.3">
      <c r="A5" t="s">
        <v>384</v>
      </c>
      <c r="B5" t="s">
        <v>334</v>
      </c>
      <c r="C5" t="s">
        <v>263</v>
      </c>
      <c r="D5" t="s">
        <v>390</v>
      </c>
      <c r="E5" t="s">
        <v>334</v>
      </c>
      <c r="F5" t="s">
        <v>468</v>
      </c>
      <c r="G5" s="181">
        <v>26281.3</v>
      </c>
      <c r="H5" s="181">
        <v>0</v>
      </c>
      <c r="I5" s="181">
        <v>26281.3</v>
      </c>
      <c r="J5" s="181">
        <v>0</v>
      </c>
    </row>
    <row r="6" spans="1:10" x14ac:dyDescent="0.3">
      <c r="A6" t="s">
        <v>384</v>
      </c>
      <c r="B6" t="s">
        <v>334</v>
      </c>
      <c r="C6" t="s">
        <v>263</v>
      </c>
      <c r="D6" t="s">
        <v>391</v>
      </c>
      <c r="E6" t="s">
        <v>334</v>
      </c>
      <c r="F6" t="s">
        <v>468</v>
      </c>
      <c r="G6" s="181">
        <v>57816</v>
      </c>
      <c r="H6" s="181">
        <v>0</v>
      </c>
      <c r="I6" s="181">
        <v>57816</v>
      </c>
      <c r="J6" s="181">
        <v>0</v>
      </c>
    </row>
    <row r="7" spans="1:10" x14ac:dyDescent="0.3">
      <c r="A7" t="s">
        <v>384</v>
      </c>
      <c r="B7" t="s">
        <v>334</v>
      </c>
      <c r="C7" t="s">
        <v>263</v>
      </c>
      <c r="D7" t="s">
        <v>392</v>
      </c>
      <c r="E7" t="s">
        <v>334</v>
      </c>
      <c r="F7" t="s">
        <v>468</v>
      </c>
      <c r="G7" s="181">
        <v>350</v>
      </c>
      <c r="H7" s="181">
        <v>0</v>
      </c>
      <c r="I7" s="181">
        <v>350</v>
      </c>
      <c r="J7" s="181">
        <v>0</v>
      </c>
    </row>
    <row r="8" spans="1:10" x14ac:dyDescent="0.3">
      <c r="A8" t="s">
        <v>384</v>
      </c>
      <c r="B8" t="s">
        <v>334</v>
      </c>
      <c r="C8" t="s">
        <v>263</v>
      </c>
      <c r="D8" t="s">
        <v>421</v>
      </c>
      <c r="E8" t="s">
        <v>334</v>
      </c>
      <c r="F8" t="s">
        <v>468</v>
      </c>
      <c r="G8" s="181">
        <v>28318.726666666666</v>
      </c>
      <c r="H8" s="181">
        <v>0</v>
      </c>
      <c r="I8" s="181">
        <v>28318.726666666666</v>
      </c>
      <c r="J8" s="181">
        <v>0</v>
      </c>
    </row>
    <row r="9" spans="1:10" x14ac:dyDescent="0.3">
      <c r="A9" t="s">
        <v>384</v>
      </c>
      <c r="B9" t="s">
        <v>334</v>
      </c>
      <c r="C9" t="s">
        <v>263</v>
      </c>
      <c r="D9" t="s">
        <v>422</v>
      </c>
      <c r="E9" t="s">
        <v>334</v>
      </c>
      <c r="F9" t="s">
        <v>468</v>
      </c>
      <c r="G9" s="181">
        <v>8515.3333333333339</v>
      </c>
      <c r="H9" s="181">
        <v>0</v>
      </c>
      <c r="I9" s="181">
        <v>8515.3333333333339</v>
      </c>
      <c r="J9" s="181">
        <v>0</v>
      </c>
    </row>
    <row r="10" spans="1:10" x14ac:dyDescent="0.3">
      <c r="A10" t="s">
        <v>384</v>
      </c>
      <c r="B10" t="s">
        <v>334</v>
      </c>
      <c r="C10" t="s">
        <v>263</v>
      </c>
      <c r="D10" t="s">
        <v>423</v>
      </c>
      <c r="E10" t="s">
        <v>334</v>
      </c>
      <c r="F10" t="s">
        <v>468</v>
      </c>
      <c r="G10" s="181">
        <v>400</v>
      </c>
      <c r="H10" s="181">
        <v>0</v>
      </c>
      <c r="I10" s="181">
        <v>400</v>
      </c>
      <c r="J10" s="181">
        <v>0</v>
      </c>
    </row>
    <row r="11" spans="1:10" x14ac:dyDescent="0.3">
      <c r="A11" t="s">
        <v>384</v>
      </c>
      <c r="B11" t="s">
        <v>334</v>
      </c>
      <c r="C11" t="s">
        <v>263</v>
      </c>
      <c r="D11" t="s">
        <v>424</v>
      </c>
      <c r="E11" t="s">
        <v>334</v>
      </c>
      <c r="F11" t="s">
        <v>468</v>
      </c>
      <c r="G11" s="181">
        <v>1000</v>
      </c>
      <c r="H11" s="181">
        <v>0</v>
      </c>
      <c r="I11" s="181">
        <v>1000</v>
      </c>
      <c r="J11" s="181">
        <v>0</v>
      </c>
    </row>
    <row r="12" spans="1:10" x14ac:dyDescent="0.3">
      <c r="A12" t="s">
        <v>384</v>
      </c>
      <c r="B12" t="s">
        <v>334</v>
      </c>
      <c r="C12" t="s">
        <v>263</v>
      </c>
      <c r="D12" t="s">
        <v>425</v>
      </c>
      <c r="E12" t="s">
        <v>334</v>
      </c>
      <c r="F12" t="s">
        <v>468</v>
      </c>
      <c r="G12" s="181">
        <v>1000</v>
      </c>
      <c r="H12" s="181">
        <v>0</v>
      </c>
      <c r="I12" s="181">
        <v>1000</v>
      </c>
      <c r="J12" s="181">
        <v>0</v>
      </c>
    </row>
    <row r="13" spans="1:10" x14ac:dyDescent="0.3">
      <c r="A13" t="s">
        <v>384</v>
      </c>
      <c r="B13" t="s">
        <v>334</v>
      </c>
      <c r="C13" t="s">
        <v>263</v>
      </c>
      <c r="D13" t="s">
        <v>426</v>
      </c>
      <c r="E13" t="s">
        <v>334</v>
      </c>
      <c r="F13" t="s">
        <v>468</v>
      </c>
      <c r="G13" s="181">
        <v>48276</v>
      </c>
      <c r="H13" s="181">
        <v>0</v>
      </c>
      <c r="I13" s="181">
        <v>48276</v>
      </c>
      <c r="J13" s="181">
        <v>0</v>
      </c>
    </row>
    <row r="14" spans="1:10" x14ac:dyDescent="0.3">
      <c r="A14" t="s">
        <v>384</v>
      </c>
      <c r="B14" t="s">
        <v>334</v>
      </c>
      <c r="C14" t="s">
        <v>263</v>
      </c>
      <c r="D14" t="s">
        <v>427</v>
      </c>
      <c r="E14" t="s">
        <v>334</v>
      </c>
      <c r="F14" t="s">
        <v>468</v>
      </c>
      <c r="G14" s="181">
        <v>350</v>
      </c>
      <c r="H14" s="181">
        <v>0</v>
      </c>
      <c r="I14" s="181">
        <v>350</v>
      </c>
      <c r="J14" s="181">
        <v>0</v>
      </c>
    </row>
    <row r="15" spans="1:10" x14ac:dyDescent="0.3">
      <c r="A15" t="s">
        <v>384</v>
      </c>
      <c r="B15" t="s">
        <v>334</v>
      </c>
      <c r="C15" t="s">
        <v>263</v>
      </c>
      <c r="D15" t="s">
        <v>428</v>
      </c>
      <c r="E15" t="s">
        <v>334</v>
      </c>
      <c r="F15" t="s">
        <v>468</v>
      </c>
      <c r="G15" s="181">
        <v>27625.08195</v>
      </c>
      <c r="H15" s="181">
        <v>0</v>
      </c>
      <c r="I15" s="181">
        <v>27625.08195</v>
      </c>
      <c r="J15" s="181">
        <v>0</v>
      </c>
    </row>
    <row r="16" spans="1:10" x14ac:dyDescent="0.3">
      <c r="A16" t="s">
        <v>384</v>
      </c>
      <c r="B16" t="s">
        <v>334</v>
      </c>
      <c r="C16" t="s">
        <v>263</v>
      </c>
      <c r="D16" t="s">
        <v>429</v>
      </c>
      <c r="E16" t="s">
        <v>334</v>
      </c>
      <c r="F16" t="s">
        <v>468</v>
      </c>
      <c r="G16" s="181">
        <v>24534.983090000002</v>
      </c>
      <c r="H16" s="181">
        <v>0</v>
      </c>
      <c r="I16" s="181">
        <v>24534.983090000002</v>
      </c>
      <c r="J16" s="181">
        <v>0</v>
      </c>
    </row>
    <row r="17" spans="1:10" x14ac:dyDescent="0.3">
      <c r="A17" t="s">
        <v>384</v>
      </c>
      <c r="B17" t="s">
        <v>334</v>
      </c>
      <c r="C17" t="s">
        <v>217</v>
      </c>
      <c r="D17" t="s">
        <v>431</v>
      </c>
      <c r="E17" t="s">
        <v>334</v>
      </c>
      <c r="F17" t="s">
        <v>334</v>
      </c>
      <c r="G17" s="181">
        <v>3681.82</v>
      </c>
      <c r="H17" s="181">
        <v>3750</v>
      </c>
      <c r="I17" s="181">
        <v>0</v>
      </c>
      <c r="J17" s="181">
        <v>68.179999999999836</v>
      </c>
    </row>
    <row r="18" spans="1:10" x14ac:dyDescent="0.3">
      <c r="A18" t="s">
        <v>384</v>
      </c>
      <c r="B18" t="s">
        <v>334</v>
      </c>
      <c r="C18" t="s">
        <v>217</v>
      </c>
      <c r="D18" t="s">
        <v>432</v>
      </c>
      <c r="E18" t="s">
        <v>334</v>
      </c>
      <c r="F18" t="s">
        <v>334</v>
      </c>
      <c r="G18" s="181">
        <v>6913.6</v>
      </c>
      <c r="H18" s="181">
        <v>2600</v>
      </c>
      <c r="I18" s="181">
        <v>4313.6000000000004</v>
      </c>
      <c r="J18" s="181">
        <v>0</v>
      </c>
    </row>
    <row r="19" spans="1:10" x14ac:dyDescent="0.3">
      <c r="A19" t="s">
        <v>384</v>
      </c>
      <c r="B19" t="s">
        <v>334</v>
      </c>
      <c r="C19" t="s">
        <v>217</v>
      </c>
      <c r="D19" t="s">
        <v>433</v>
      </c>
      <c r="E19" t="s">
        <v>334</v>
      </c>
      <c r="F19" t="s">
        <v>334</v>
      </c>
      <c r="G19" s="181">
        <v>960</v>
      </c>
      <c r="H19" s="181">
        <v>11875</v>
      </c>
      <c r="I19" s="181">
        <v>0</v>
      </c>
      <c r="J19" s="181">
        <v>10915</v>
      </c>
    </row>
    <row r="20" spans="1:10" x14ac:dyDescent="0.3">
      <c r="A20" t="s">
        <v>384</v>
      </c>
      <c r="B20" t="s">
        <v>334</v>
      </c>
      <c r="C20" t="s">
        <v>217</v>
      </c>
      <c r="D20" t="s">
        <v>399</v>
      </c>
      <c r="E20" t="s">
        <v>468</v>
      </c>
      <c r="F20" t="s">
        <v>334</v>
      </c>
      <c r="G20" s="181">
        <v>0</v>
      </c>
      <c r="H20" s="181">
        <v>3700</v>
      </c>
      <c r="I20" s="181">
        <v>0</v>
      </c>
      <c r="J20" s="181">
        <v>3700</v>
      </c>
    </row>
    <row r="21" spans="1:10" x14ac:dyDescent="0.3">
      <c r="A21" t="s">
        <v>384</v>
      </c>
      <c r="B21" t="s">
        <v>334</v>
      </c>
      <c r="C21" t="s">
        <v>217</v>
      </c>
      <c r="D21" t="s">
        <v>400</v>
      </c>
      <c r="E21" t="s">
        <v>468</v>
      </c>
      <c r="F21" t="s">
        <v>334</v>
      </c>
      <c r="G21" s="181">
        <v>0</v>
      </c>
      <c r="H21" s="181">
        <v>2000</v>
      </c>
      <c r="I21" s="181">
        <v>0</v>
      </c>
      <c r="J21" s="181">
        <v>2000</v>
      </c>
    </row>
    <row r="22" spans="1:10" x14ac:dyDescent="0.3">
      <c r="A22" t="s">
        <v>384</v>
      </c>
      <c r="B22" t="s">
        <v>334</v>
      </c>
      <c r="C22" t="s">
        <v>217</v>
      </c>
      <c r="D22" t="s">
        <v>434</v>
      </c>
      <c r="E22" t="s">
        <v>334</v>
      </c>
      <c r="F22" t="s">
        <v>334</v>
      </c>
      <c r="G22" s="181">
        <v>22854.48</v>
      </c>
      <c r="H22" s="181">
        <v>2500</v>
      </c>
      <c r="I22" s="181">
        <v>20354.48</v>
      </c>
      <c r="J22" s="181">
        <v>0</v>
      </c>
    </row>
    <row r="23" spans="1:10" x14ac:dyDescent="0.3">
      <c r="A23" t="s">
        <v>384</v>
      </c>
      <c r="B23" t="s">
        <v>334</v>
      </c>
      <c r="C23" t="s">
        <v>217</v>
      </c>
      <c r="D23" t="s">
        <v>435</v>
      </c>
      <c r="E23" t="s">
        <v>334</v>
      </c>
      <c r="F23" t="s">
        <v>334</v>
      </c>
      <c r="G23" s="181">
        <v>22742.12</v>
      </c>
      <c r="H23" s="181">
        <v>3200</v>
      </c>
      <c r="I23" s="181">
        <v>19542.12</v>
      </c>
      <c r="J23" s="181">
        <v>0</v>
      </c>
    </row>
    <row r="24" spans="1:10" x14ac:dyDescent="0.3">
      <c r="A24" t="s">
        <v>384</v>
      </c>
      <c r="B24" t="s">
        <v>334</v>
      </c>
      <c r="C24" t="s">
        <v>217</v>
      </c>
      <c r="D24" t="s">
        <v>436</v>
      </c>
      <c r="E24" t="s">
        <v>334</v>
      </c>
      <c r="F24" t="s">
        <v>334</v>
      </c>
      <c r="G24" s="181">
        <v>2607</v>
      </c>
      <c r="H24" s="181">
        <v>2000</v>
      </c>
      <c r="I24" s="181">
        <v>607</v>
      </c>
      <c r="J24" s="181">
        <v>0</v>
      </c>
    </row>
    <row r="25" spans="1:10" x14ac:dyDescent="0.3">
      <c r="A25" t="s">
        <v>384</v>
      </c>
      <c r="B25" t="s">
        <v>334</v>
      </c>
      <c r="C25" t="s">
        <v>217</v>
      </c>
      <c r="D25" t="s">
        <v>402</v>
      </c>
      <c r="E25" t="s">
        <v>468</v>
      </c>
      <c r="F25" t="s">
        <v>334</v>
      </c>
      <c r="G25" s="181">
        <v>0</v>
      </c>
      <c r="H25" s="181">
        <v>1500</v>
      </c>
      <c r="I25" s="181">
        <v>0</v>
      </c>
      <c r="J25" s="181">
        <v>1500</v>
      </c>
    </row>
    <row r="26" spans="1:10" x14ac:dyDescent="0.3">
      <c r="A26" t="s">
        <v>384</v>
      </c>
      <c r="B26" t="s">
        <v>334</v>
      </c>
      <c r="C26" t="s">
        <v>217</v>
      </c>
      <c r="D26" t="s">
        <v>439</v>
      </c>
      <c r="E26" t="s">
        <v>334</v>
      </c>
      <c r="F26" t="s">
        <v>334</v>
      </c>
      <c r="G26" s="181">
        <v>500</v>
      </c>
      <c r="H26" s="181">
        <v>1500</v>
      </c>
      <c r="I26" s="181">
        <v>0</v>
      </c>
      <c r="J26" s="181">
        <v>1000</v>
      </c>
    </row>
    <row r="27" spans="1:10" x14ac:dyDescent="0.3">
      <c r="A27" t="s">
        <v>384</v>
      </c>
      <c r="B27" t="s">
        <v>334</v>
      </c>
      <c r="C27" t="s">
        <v>217</v>
      </c>
      <c r="D27" t="s">
        <v>403</v>
      </c>
      <c r="E27" t="s">
        <v>334</v>
      </c>
      <c r="F27" t="s">
        <v>334</v>
      </c>
      <c r="G27" s="181">
        <v>10660</v>
      </c>
      <c r="H27" s="181">
        <v>1500</v>
      </c>
      <c r="I27" s="181">
        <v>9160</v>
      </c>
      <c r="J27" s="181">
        <v>0</v>
      </c>
    </row>
    <row r="28" spans="1:10" x14ac:dyDescent="0.3">
      <c r="A28" t="s">
        <v>384</v>
      </c>
      <c r="B28" t="s">
        <v>334</v>
      </c>
      <c r="C28" t="s">
        <v>217</v>
      </c>
      <c r="D28" t="s">
        <v>440</v>
      </c>
      <c r="E28" t="s">
        <v>334</v>
      </c>
      <c r="F28" t="s">
        <v>334</v>
      </c>
      <c r="G28" s="181">
        <v>10793.96</v>
      </c>
      <c r="H28" s="181">
        <v>1500</v>
      </c>
      <c r="I28" s="181">
        <v>9293.9599999999991</v>
      </c>
      <c r="J28" s="181">
        <v>0</v>
      </c>
    </row>
    <row r="29" spans="1:10" x14ac:dyDescent="0.3">
      <c r="A29" t="s">
        <v>384</v>
      </c>
      <c r="B29" t="s">
        <v>334</v>
      </c>
      <c r="C29" t="s">
        <v>217</v>
      </c>
      <c r="D29" t="s">
        <v>441</v>
      </c>
      <c r="E29" t="s">
        <v>334</v>
      </c>
      <c r="F29" t="s">
        <v>334</v>
      </c>
      <c r="G29" s="181">
        <v>5000</v>
      </c>
      <c r="H29" s="181">
        <v>1500</v>
      </c>
      <c r="I29" s="181">
        <v>3500</v>
      </c>
      <c r="J29" s="181">
        <v>0</v>
      </c>
    </row>
    <row r="30" spans="1:10" x14ac:dyDescent="0.3">
      <c r="A30" t="s">
        <v>384</v>
      </c>
      <c r="B30" t="s">
        <v>334</v>
      </c>
      <c r="C30" t="s">
        <v>217</v>
      </c>
      <c r="D30" t="s">
        <v>442</v>
      </c>
      <c r="E30" t="s">
        <v>334</v>
      </c>
      <c r="F30" t="s">
        <v>334</v>
      </c>
      <c r="G30" s="181">
        <v>500</v>
      </c>
      <c r="H30" s="181">
        <v>5000</v>
      </c>
      <c r="I30" s="181">
        <v>0</v>
      </c>
      <c r="J30" s="181">
        <v>4500</v>
      </c>
    </row>
    <row r="31" spans="1:10" x14ac:dyDescent="0.3">
      <c r="A31" t="s">
        <v>384</v>
      </c>
      <c r="B31" t="s">
        <v>334</v>
      </c>
      <c r="C31" t="s">
        <v>217</v>
      </c>
      <c r="D31" t="s">
        <v>443</v>
      </c>
      <c r="E31" t="s">
        <v>334</v>
      </c>
      <c r="F31" t="s">
        <v>334</v>
      </c>
      <c r="G31" s="181">
        <v>8496</v>
      </c>
      <c r="H31" s="181">
        <v>5000</v>
      </c>
      <c r="I31" s="181">
        <v>3496</v>
      </c>
      <c r="J31" s="181">
        <v>0</v>
      </c>
    </row>
    <row r="32" spans="1:10" x14ac:dyDescent="0.3">
      <c r="A32" t="s">
        <v>384</v>
      </c>
      <c r="B32" t="s">
        <v>334</v>
      </c>
      <c r="C32" t="s">
        <v>217</v>
      </c>
      <c r="D32" t="s">
        <v>444</v>
      </c>
      <c r="E32" t="s">
        <v>334</v>
      </c>
      <c r="F32" t="s">
        <v>334</v>
      </c>
      <c r="G32" s="181">
        <v>28000</v>
      </c>
      <c r="H32" s="181">
        <v>12500</v>
      </c>
      <c r="I32" s="181">
        <v>15500</v>
      </c>
      <c r="J32" s="181">
        <v>0</v>
      </c>
    </row>
    <row r="33" spans="1:10" x14ac:dyDescent="0.3">
      <c r="A33" t="s">
        <v>384</v>
      </c>
      <c r="B33" t="s">
        <v>334</v>
      </c>
      <c r="C33" t="s">
        <v>217</v>
      </c>
      <c r="D33" t="s">
        <v>445</v>
      </c>
      <c r="E33" t="s">
        <v>334</v>
      </c>
      <c r="F33" t="s">
        <v>334</v>
      </c>
      <c r="G33" s="181">
        <v>9000</v>
      </c>
      <c r="H33" s="181">
        <v>6000</v>
      </c>
      <c r="I33" s="181">
        <v>3000</v>
      </c>
      <c r="J33" s="181">
        <v>0</v>
      </c>
    </row>
    <row r="34" spans="1:10" x14ac:dyDescent="0.3">
      <c r="A34" t="s">
        <v>384</v>
      </c>
      <c r="B34" t="s">
        <v>334</v>
      </c>
      <c r="C34" t="s">
        <v>217</v>
      </c>
      <c r="D34" t="s">
        <v>446</v>
      </c>
      <c r="E34" t="s">
        <v>334</v>
      </c>
      <c r="F34" t="s">
        <v>334</v>
      </c>
      <c r="G34" s="181">
        <v>13500</v>
      </c>
      <c r="H34" s="181">
        <v>6000</v>
      </c>
      <c r="I34" s="181">
        <v>7500</v>
      </c>
      <c r="J34" s="181">
        <v>0</v>
      </c>
    </row>
    <row r="35" spans="1:10" x14ac:dyDescent="0.3">
      <c r="A35" t="s">
        <v>384</v>
      </c>
      <c r="B35" t="s">
        <v>334</v>
      </c>
      <c r="C35" t="s">
        <v>217</v>
      </c>
      <c r="D35" t="s">
        <v>406</v>
      </c>
      <c r="E35" t="s">
        <v>468</v>
      </c>
      <c r="F35" t="s">
        <v>334</v>
      </c>
      <c r="G35" s="181">
        <v>0</v>
      </c>
      <c r="H35" s="181">
        <v>3000</v>
      </c>
      <c r="I35" s="181">
        <v>0</v>
      </c>
      <c r="J35" s="181">
        <v>3000</v>
      </c>
    </row>
    <row r="36" spans="1:10" x14ac:dyDescent="0.3">
      <c r="A36" t="s">
        <v>384</v>
      </c>
      <c r="B36" t="s">
        <v>334</v>
      </c>
      <c r="C36" t="s">
        <v>217</v>
      </c>
      <c r="D36" t="s">
        <v>408</v>
      </c>
      <c r="E36" t="s">
        <v>468</v>
      </c>
      <c r="F36" t="s">
        <v>334</v>
      </c>
      <c r="G36" s="181">
        <v>0</v>
      </c>
      <c r="H36" s="181">
        <v>16500</v>
      </c>
      <c r="I36" s="181">
        <v>0</v>
      </c>
      <c r="J36" s="181">
        <v>16500</v>
      </c>
    </row>
    <row r="37" spans="1:10" x14ac:dyDescent="0.3">
      <c r="A37" t="s">
        <v>384</v>
      </c>
      <c r="B37" t="s">
        <v>334</v>
      </c>
      <c r="C37" t="s">
        <v>217</v>
      </c>
      <c r="D37" t="s">
        <v>409</v>
      </c>
      <c r="E37" t="s">
        <v>468</v>
      </c>
      <c r="F37" t="s">
        <v>334</v>
      </c>
      <c r="G37" s="181">
        <v>0</v>
      </c>
      <c r="H37" s="181">
        <v>8800</v>
      </c>
      <c r="I37" s="181">
        <v>0</v>
      </c>
      <c r="J37" s="181">
        <v>8800</v>
      </c>
    </row>
    <row r="38" spans="1:10" x14ac:dyDescent="0.3">
      <c r="A38" t="s">
        <v>384</v>
      </c>
      <c r="B38" t="s">
        <v>334</v>
      </c>
      <c r="C38" t="s">
        <v>217</v>
      </c>
      <c r="D38" t="s">
        <v>448</v>
      </c>
      <c r="E38" t="s">
        <v>334</v>
      </c>
      <c r="F38" t="s">
        <v>334</v>
      </c>
      <c r="G38" s="181">
        <v>600</v>
      </c>
      <c r="H38" s="181">
        <v>800</v>
      </c>
      <c r="I38" s="187">
        <v>0</v>
      </c>
      <c r="J38" s="181">
        <v>200</v>
      </c>
    </row>
    <row r="39" spans="1:10" x14ac:dyDescent="0.3">
      <c r="A39" t="s">
        <v>384</v>
      </c>
      <c r="B39" t="s">
        <v>334</v>
      </c>
      <c r="C39" t="s">
        <v>217</v>
      </c>
      <c r="D39" t="s">
        <v>449</v>
      </c>
      <c r="E39" t="s">
        <v>334</v>
      </c>
      <c r="F39" t="s">
        <v>334</v>
      </c>
      <c r="G39" s="181">
        <v>9667.7000000000007</v>
      </c>
      <c r="H39" s="181">
        <v>4000</v>
      </c>
      <c r="I39" s="181">
        <v>5667.7000000000007</v>
      </c>
      <c r="J39" s="181">
        <v>0</v>
      </c>
    </row>
    <row r="40" spans="1:10" x14ac:dyDescent="0.3">
      <c r="A40" t="s">
        <v>384</v>
      </c>
      <c r="B40" t="s">
        <v>334</v>
      </c>
      <c r="C40" t="s">
        <v>217</v>
      </c>
      <c r="D40" t="s">
        <v>412</v>
      </c>
      <c r="E40" t="s">
        <v>334</v>
      </c>
      <c r="F40" t="s">
        <v>334</v>
      </c>
      <c r="G40" s="181">
        <v>7800</v>
      </c>
      <c r="H40" s="181">
        <v>6000</v>
      </c>
      <c r="I40" s="181">
        <v>1800</v>
      </c>
      <c r="J40" s="181">
        <v>0</v>
      </c>
    </row>
    <row r="41" spans="1:10" x14ac:dyDescent="0.3">
      <c r="A41" t="s">
        <v>384</v>
      </c>
      <c r="B41" t="s">
        <v>334</v>
      </c>
      <c r="C41" t="s">
        <v>217</v>
      </c>
      <c r="D41" t="s">
        <v>414</v>
      </c>
      <c r="E41" t="s">
        <v>468</v>
      </c>
      <c r="F41" t="s">
        <v>334</v>
      </c>
      <c r="G41" s="181">
        <v>0</v>
      </c>
      <c r="H41" s="181">
        <v>1000</v>
      </c>
      <c r="I41" s="181">
        <v>0</v>
      </c>
      <c r="J41" s="181">
        <v>1000</v>
      </c>
    </row>
    <row r="42" spans="1:10" x14ac:dyDescent="0.3">
      <c r="A42" t="s">
        <v>384</v>
      </c>
      <c r="B42" t="s">
        <v>334</v>
      </c>
      <c r="C42" t="s">
        <v>217</v>
      </c>
      <c r="D42" t="s">
        <v>418</v>
      </c>
      <c r="E42" t="s">
        <v>334</v>
      </c>
      <c r="F42" t="s">
        <v>468</v>
      </c>
      <c r="G42" s="181">
        <v>181.3</v>
      </c>
      <c r="H42" s="181">
        <v>0</v>
      </c>
      <c r="I42" s="181">
        <v>181.3</v>
      </c>
      <c r="J42" s="181">
        <v>0</v>
      </c>
    </row>
    <row r="43" spans="1:10" x14ac:dyDescent="0.3">
      <c r="A43" t="s">
        <v>384</v>
      </c>
      <c r="B43" t="s">
        <v>334</v>
      </c>
      <c r="C43" t="s">
        <v>217</v>
      </c>
      <c r="D43" t="s">
        <v>451</v>
      </c>
      <c r="E43" t="s">
        <v>334</v>
      </c>
      <c r="F43" t="s">
        <v>468</v>
      </c>
      <c r="G43" s="181">
        <v>192.5</v>
      </c>
      <c r="H43" s="181">
        <v>0</v>
      </c>
      <c r="I43" s="181">
        <v>192.5</v>
      </c>
      <c r="J43" s="181">
        <v>0</v>
      </c>
    </row>
    <row r="44" spans="1:10" x14ac:dyDescent="0.3">
      <c r="A44" t="s">
        <v>384</v>
      </c>
      <c r="B44" t="s">
        <v>334</v>
      </c>
      <c r="C44" t="s">
        <v>217</v>
      </c>
      <c r="D44" t="s">
        <v>452</v>
      </c>
      <c r="E44" t="s">
        <v>334</v>
      </c>
      <c r="F44" t="s">
        <v>468</v>
      </c>
      <c r="G44" s="181">
        <v>13.8</v>
      </c>
      <c r="H44" s="181">
        <v>0</v>
      </c>
      <c r="I44" s="181">
        <v>13.8</v>
      </c>
      <c r="J44" s="181">
        <v>0</v>
      </c>
    </row>
    <row r="45" spans="1:10" x14ac:dyDescent="0.3">
      <c r="A45" t="s">
        <v>384</v>
      </c>
      <c r="B45" t="s">
        <v>334</v>
      </c>
      <c r="C45" t="s">
        <v>217</v>
      </c>
      <c r="D45" t="s">
        <v>398</v>
      </c>
      <c r="E45" t="s">
        <v>468</v>
      </c>
      <c r="F45" t="s">
        <v>334</v>
      </c>
      <c r="G45" s="181">
        <v>0</v>
      </c>
      <c r="H45" s="181">
        <v>600</v>
      </c>
      <c r="I45" s="181">
        <v>0</v>
      </c>
      <c r="J45" s="181">
        <v>600</v>
      </c>
    </row>
    <row r="46" spans="1:10" x14ac:dyDescent="0.3">
      <c r="A46" t="s">
        <v>384</v>
      </c>
      <c r="B46" t="s">
        <v>334</v>
      </c>
      <c r="C46" t="s">
        <v>217</v>
      </c>
      <c r="D46" t="s">
        <v>401</v>
      </c>
      <c r="E46" t="s">
        <v>468</v>
      </c>
      <c r="F46" t="s">
        <v>334</v>
      </c>
      <c r="G46" s="181">
        <v>0</v>
      </c>
      <c r="H46" s="181">
        <v>2000</v>
      </c>
      <c r="I46" s="181">
        <v>0</v>
      </c>
      <c r="J46" s="181">
        <v>2000</v>
      </c>
    </row>
    <row r="47" spans="1:10" x14ac:dyDescent="0.3">
      <c r="A47" t="s">
        <v>384</v>
      </c>
      <c r="B47" t="s">
        <v>334</v>
      </c>
      <c r="C47" t="s">
        <v>217</v>
      </c>
      <c r="D47" t="s">
        <v>404</v>
      </c>
      <c r="E47" t="s">
        <v>468</v>
      </c>
      <c r="F47" t="s">
        <v>334</v>
      </c>
      <c r="G47" s="181">
        <v>0</v>
      </c>
      <c r="H47" s="181">
        <v>1500</v>
      </c>
      <c r="I47" s="181">
        <v>0</v>
      </c>
      <c r="J47" s="181">
        <v>1500</v>
      </c>
    </row>
    <row r="48" spans="1:10" x14ac:dyDescent="0.3">
      <c r="A48" t="s">
        <v>384</v>
      </c>
      <c r="B48" t="s">
        <v>334</v>
      </c>
      <c r="C48" t="s">
        <v>217</v>
      </c>
      <c r="D48" t="s">
        <v>405</v>
      </c>
      <c r="E48" t="s">
        <v>468</v>
      </c>
      <c r="F48" t="s">
        <v>334</v>
      </c>
      <c r="G48" s="181">
        <v>0</v>
      </c>
      <c r="H48" s="181">
        <v>3000</v>
      </c>
      <c r="I48" s="181">
        <v>0</v>
      </c>
      <c r="J48" s="181">
        <v>3000</v>
      </c>
    </row>
    <row r="49" spans="1:10" x14ac:dyDescent="0.3">
      <c r="A49" t="s">
        <v>384</v>
      </c>
      <c r="B49" t="s">
        <v>334</v>
      </c>
      <c r="C49" t="s">
        <v>217</v>
      </c>
      <c r="D49" t="s">
        <v>407</v>
      </c>
      <c r="E49" t="s">
        <v>468</v>
      </c>
      <c r="F49" t="s">
        <v>334</v>
      </c>
      <c r="G49" s="181">
        <v>0</v>
      </c>
      <c r="H49" s="181">
        <v>3000</v>
      </c>
      <c r="I49" s="181">
        <v>0</v>
      </c>
      <c r="J49" s="181">
        <v>3000</v>
      </c>
    </row>
    <row r="50" spans="1:10" x14ac:dyDescent="0.3">
      <c r="A50" t="s">
        <v>384</v>
      </c>
      <c r="B50" t="s">
        <v>334</v>
      </c>
      <c r="C50" t="s">
        <v>217</v>
      </c>
      <c r="D50" t="s">
        <v>410</v>
      </c>
      <c r="E50" t="s">
        <v>468</v>
      </c>
      <c r="F50" t="s">
        <v>334</v>
      </c>
      <c r="G50" s="181">
        <v>0</v>
      </c>
      <c r="H50" s="181">
        <v>1000</v>
      </c>
      <c r="I50" s="181">
        <v>0</v>
      </c>
      <c r="J50" s="181">
        <v>1000</v>
      </c>
    </row>
    <row r="51" spans="1:10" x14ac:dyDescent="0.3">
      <c r="A51" t="s">
        <v>384</v>
      </c>
      <c r="B51" t="s">
        <v>334</v>
      </c>
      <c r="C51" t="s">
        <v>217</v>
      </c>
      <c r="D51" t="s">
        <v>411</v>
      </c>
      <c r="E51" t="s">
        <v>468</v>
      </c>
      <c r="F51" t="s">
        <v>334</v>
      </c>
      <c r="G51" s="181">
        <v>0</v>
      </c>
      <c r="H51" s="181">
        <v>2000</v>
      </c>
      <c r="I51" s="181">
        <v>0</v>
      </c>
      <c r="J51" s="181">
        <v>2000</v>
      </c>
    </row>
    <row r="52" spans="1:10" x14ac:dyDescent="0.3">
      <c r="A52" t="s">
        <v>384</v>
      </c>
      <c r="B52" t="s">
        <v>334</v>
      </c>
      <c r="C52" t="s">
        <v>217</v>
      </c>
      <c r="D52" t="s">
        <v>413</v>
      </c>
      <c r="E52" t="s">
        <v>468</v>
      </c>
      <c r="F52" t="s">
        <v>334</v>
      </c>
      <c r="G52" s="181">
        <v>0</v>
      </c>
      <c r="H52" s="181">
        <v>1993.06</v>
      </c>
      <c r="I52" s="181">
        <v>0</v>
      </c>
      <c r="J52" s="181">
        <v>1993.06</v>
      </c>
    </row>
    <row r="53" spans="1:10" x14ac:dyDescent="0.3">
      <c r="A53" t="s">
        <v>384</v>
      </c>
      <c r="B53" t="s">
        <v>334</v>
      </c>
      <c r="C53" t="s">
        <v>217</v>
      </c>
      <c r="D53" t="s">
        <v>415</v>
      </c>
      <c r="E53" t="s">
        <v>468</v>
      </c>
      <c r="F53" t="s">
        <v>334</v>
      </c>
      <c r="G53" s="181">
        <v>0</v>
      </c>
      <c r="H53" s="181">
        <v>2000</v>
      </c>
      <c r="I53" s="181">
        <v>0</v>
      </c>
      <c r="J53" s="181">
        <v>2000</v>
      </c>
    </row>
    <row r="54" spans="1:10" x14ac:dyDescent="0.3">
      <c r="A54" t="s">
        <v>384</v>
      </c>
      <c r="B54" t="s">
        <v>334</v>
      </c>
      <c r="C54" t="s">
        <v>217</v>
      </c>
      <c r="D54" t="s">
        <v>416</v>
      </c>
      <c r="E54" t="s">
        <v>468</v>
      </c>
      <c r="F54" t="s">
        <v>334</v>
      </c>
      <c r="G54" s="181">
        <v>0</v>
      </c>
      <c r="H54" s="181">
        <v>2500</v>
      </c>
      <c r="I54" s="181">
        <v>0</v>
      </c>
      <c r="J54" s="181">
        <v>2500</v>
      </c>
    </row>
    <row r="55" spans="1:10" x14ac:dyDescent="0.3">
      <c r="A55" t="s">
        <v>384</v>
      </c>
      <c r="B55" t="s">
        <v>334</v>
      </c>
      <c r="C55" t="s">
        <v>264</v>
      </c>
      <c r="D55" t="s">
        <v>454</v>
      </c>
      <c r="E55" t="s">
        <v>334</v>
      </c>
      <c r="F55" t="s">
        <v>334</v>
      </c>
      <c r="G55" s="181">
        <v>3900</v>
      </c>
      <c r="H55" s="181">
        <v>3000</v>
      </c>
      <c r="I55" s="181">
        <v>900</v>
      </c>
      <c r="J55" s="181">
        <v>0</v>
      </c>
    </row>
    <row r="56" spans="1:10" x14ac:dyDescent="0.3">
      <c r="A56" t="s">
        <v>384</v>
      </c>
      <c r="B56" t="s">
        <v>334</v>
      </c>
      <c r="C56" t="s">
        <v>264</v>
      </c>
      <c r="D56" t="s">
        <v>455</v>
      </c>
      <c r="E56" t="s">
        <v>334</v>
      </c>
      <c r="F56" t="s">
        <v>334</v>
      </c>
      <c r="G56" s="181">
        <v>500</v>
      </c>
      <c r="H56" s="181">
        <v>90077.119999999995</v>
      </c>
      <c r="I56" s="181">
        <v>0</v>
      </c>
      <c r="J56" s="181">
        <v>89577.12</v>
      </c>
    </row>
    <row r="57" spans="1:10" x14ac:dyDescent="0.3">
      <c r="A57" t="s">
        <v>384</v>
      </c>
      <c r="B57" t="s">
        <v>334</v>
      </c>
      <c r="C57" t="s">
        <v>264</v>
      </c>
      <c r="D57" t="s">
        <v>420</v>
      </c>
      <c r="E57" t="s">
        <v>468</v>
      </c>
      <c r="F57" t="s">
        <v>334</v>
      </c>
      <c r="G57" s="181">
        <v>0</v>
      </c>
      <c r="H57" s="181">
        <v>1300</v>
      </c>
      <c r="I57" s="181">
        <v>0</v>
      </c>
      <c r="J57" s="181">
        <v>1300</v>
      </c>
    </row>
    <row r="58" spans="1:10" x14ac:dyDescent="0.3">
      <c r="A58" t="s">
        <v>384</v>
      </c>
      <c r="B58" t="s">
        <v>334</v>
      </c>
      <c r="C58" t="s">
        <v>266</v>
      </c>
      <c r="D58" t="s">
        <v>457</v>
      </c>
      <c r="E58" t="s">
        <v>334</v>
      </c>
      <c r="F58" t="s">
        <v>468</v>
      </c>
      <c r="G58" s="181">
        <v>416</v>
      </c>
      <c r="H58" s="181">
        <v>0</v>
      </c>
      <c r="I58" s="181">
        <v>416</v>
      </c>
      <c r="J58" s="181">
        <v>0</v>
      </c>
    </row>
    <row r="59" spans="1:10" x14ac:dyDescent="0.3">
      <c r="A59" t="s">
        <v>384</v>
      </c>
      <c r="B59" t="s">
        <v>335</v>
      </c>
      <c r="C59" t="s">
        <v>263</v>
      </c>
      <c r="D59" t="s">
        <v>391</v>
      </c>
      <c r="E59" t="s">
        <v>334</v>
      </c>
      <c r="F59" t="s">
        <v>468</v>
      </c>
      <c r="G59" s="181">
        <v>322632</v>
      </c>
      <c r="H59" s="181">
        <v>0</v>
      </c>
      <c r="I59" s="181">
        <v>322632</v>
      </c>
      <c r="J59" s="181">
        <v>0</v>
      </c>
    </row>
    <row r="60" spans="1:10" x14ac:dyDescent="0.3">
      <c r="A60" t="s">
        <v>384</v>
      </c>
      <c r="B60" t="s">
        <v>335</v>
      </c>
      <c r="C60" t="s">
        <v>263</v>
      </c>
      <c r="D60" t="s">
        <v>388</v>
      </c>
      <c r="E60" t="s">
        <v>468</v>
      </c>
      <c r="F60" t="s">
        <v>334</v>
      </c>
      <c r="G60" s="181">
        <v>0</v>
      </c>
      <c r="H60" s="181">
        <v>737973.5</v>
      </c>
      <c r="I60" s="181">
        <v>0</v>
      </c>
      <c r="J60" s="181">
        <v>737973.5</v>
      </c>
    </row>
    <row r="61" spans="1:10" x14ac:dyDescent="0.3">
      <c r="A61" t="s">
        <v>384</v>
      </c>
      <c r="B61" t="s">
        <v>335</v>
      </c>
      <c r="C61" t="s">
        <v>263</v>
      </c>
      <c r="D61" t="s">
        <v>421</v>
      </c>
      <c r="E61" t="s">
        <v>334</v>
      </c>
      <c r="F61" t="s">
        <v>468</v>
      </c>
      <c r="G61" s="181">
        <v>22539</v>
      </c>
      <c r="H61" s="181">
        <v>0</v>
      </c>
      <c r="I61" s="181">
        <v>22539</v>
      </c>
      <c r="J61" s="181">
        <v>0</v>
      </c>
    </row>
    <row r="62" spans="1:10" x14ac:dyDescent="0.3">
      <c r="A62" t="s">
        <v>384</v>
      </c>
      <c r="B62" t="s">
        <v>335</v>
      </c>
      <c r="C62" t="s">
        <v>263</v>
      </c>
      <c r="D62" t="s">
        <v>422</v>
      </c>
      <c r="E62" t="s">
        <v>334</v>
      </c>
      <c r="F62" t="s">
        <v>468</v>
      </c>
      <c r="G62" s="181">
        <v>5302</v>
      </c>
      <c r="H62" s="181">
        <v>0</v>
      </c>
      <c r="I62" s="181">
        <v>5302</v>
      </c>
      <c r="J62" s="181">
        <v>0</v>
      </c>
    </row>
    <row r="63" spans="1:10" x14ac:dyDescent="0.3">
      <c r="A63" t="s">
        <v>384</v>
      </c>
      <c r="B63" t="s">
        <v>335</v>
      </c>
      <c r="C63" t="s">
        <v>263</v>
      </c>
      <c r="D63" t="s">
        <v>428</v>
      </c>
      <c r="E63" t="s">
        <v>334</v>
      </c>
      <c r="F63" t="s">
        <v>468</v>
      </c>
      <c r="G63" s="181">
        <v>24747.821999999993</v>
      </c>
      <c r="H63" s="181">
        <v>0</v>
      </c>
      <c r="I63" s="181">
        <v>24747.821999999993</v>
      </c>
      <c r="J63" s="181">
        <v>0</v>
      </c>
    </row>
    <row r="64" spans="1:10" x14ac:dyDescent="0.3">
      <c r="A64" t="s">
        <v>384</v>
      </c>
      <c r="B64" t="s">
        <v>335</v>
      </c>
      <c r="C64" t="s">
        <v>263</v>
      </c>
      <c r="D64" t="s">
        <v>429</v>
      </c>
      <c r="E64" t="s">
        <v>334</v>
      </c>
      <c r="F64" t="s">
        <v>468</v>
      </c>
      <c r="G64" s="181">
        <v>22529.984399999998</v>
      </c>
      <c r="H64" s="181">
        <v>0</v>
      </c>
      <c r="I64" s="181">
        <v>22529.984399999998</v>
      </c>
      <c r="J64" s="181">
        <v>0</v>
      </c>
    </row>
    <row r="65" spans="1:10" x14ac:dyDescent="0.3">
      <c r="A65" t="s">
        <v>384</v>
      </c>
      <c r="B65" t="s">
        <v>335</v>
      </c>
      <c r="C65" t="s">
        <v>217</v>
      </c>
      <c r="D65" t="s">
        <v>399</v>
      </c>
      <c r="E65" t="s">
        <v>334</v>
      </c>
      <c r="F65" t="s">
        <v>334</v>
      </c>
      <c r="G65" s="181">
        <v>15864.04</v>
      </c>
      <c r="H65" s="181">
        <v>1500</v>
      </c>
      <c r="I65" s="181">
        <v>14364.04</v>
      </c>
      <c r="J65" s="181">
        <v>0</v>
      </c>
    </row>
    <row r="66" spans="1:10" x14ac:dyDescent="0.3">
      <c r="A66" t="s">
        <v>384</v>
      </c>
      <c r="B66" t="s">
        <v>335</v>
      </c>
      <c r="C66" t="s">
        <v>217</v>
      </c>
      <c r="D66" t="s">
        <v>434</v>
      </c>
      <c r="E66" t="s">
        <v>334</v>
      </c>
      <c r="F66" t="s">
        <v>468</v>
      </c>
      <c r="G66" s="181">
        <v>20792</v>
      </c>
      <c r="H66" s="181">
        <v>0</v>
      </c>
      <c r="I66" s="181">
        <v>20792</v>
      </c>
      <c r="J66" s="181">
        <v>0</v>
      </c>
    </row>
    <row r="67" spans="1:10" x14ac:dyDescent="0.3">
      <c r="A67" t="s">
        <v>384</v>
      </c>
      <c r="B67" t="s">
        <v>335</v>
      </c>
      <c r="C67" t="s">
        <v>217</v>
      </c>
      <c r="D67" t="s">
        <v>435</v>
      </c>
      <c r="E67" t="s">
        <v>334</v>
      </c>
      <c r="F67" t="s">
        <v>468</v>
      </c>
      <c r="G67" s="181">
        <v>29142.140000000003</v>
      </c>
      <c r="H67" s="181">
        <v>0</v>
      </c>
      <c r="I67" s="181">
        <v>29142.140000000003</v>
      </c>
      <c r="J67" s="181">
        <v>0</v>
      </c>
    </row>
    <row r="68" spans="1:10" x14ac:dyDescent="0.3">
      <c r="A68" t="s">
        <v>384</v>
      </c>
      <c r="B68" t="s">
        <v>335</v>
      </c>
      <c r="C68" t="s">
        <v>217</v>
      </c>
      <c r="D68" t="s">
        <v>402</v>
      </c>
      <c r="E68" t="s">
        <v>334</v>
      </c>
      <c r="F68" t="s">
        <v>468</v>
      </c>
      <c r="G68" s="181">
        <v>9754.5</v>
      </c>
      <c r="H68" s="181">
        <v>0</v>
      </c>
      <c r="I68" s="181">
        <v>9754.5</v>
      </c>
      <c r="J68" s="181">
        <v>0</v>
      </c>
    </row>
    <row r="69" spans="1:10" x14ac:dyDescent="0.3">
      <c r="A69" t="s">
        <v>384</v>
      </c>
      <c r="B69" t="s">
        <v>335</v>
      </c>
      <c r="C69" t="s">
        <v>217</v>
      </c>
      <c r="D69" t="s">
        <v>444</v>
      </c>
      <c r="E69" t="s">
        <v>334</v>
      </c>
      <c r="F69" t="s">
        <v>468</v>
      </c>
      <c r="G69" s="181">
        <v>1595</v>
      </c>
      <c r="H69" s="181">
        <v>0</v>
      </c>
      <c r="I69" s="181">
        <v>1595</v>
      </c>
      <c r="J69" s="181">
        <v>0</v>
      </c>
    </row>
    <row r="70" spans="1:10" x14ac:dyDescent="0.3">
      <c r="A70" t="s">
        <v>384</v>
      </c>
      <c r="B70" t="s">
        <v>335</v>
      </c>
      <c r="C70" t="s">
        <v>217</v>
      </c>
      <c r="D70" t="s">
        <v>445</v>
      </c>
      <c r="E70" t="s">
        <v>334</v>
      </c>
      <c r="F70" t="s">
        <v>468</v>
      </c>
      <c r="G70" s="181">
        <v>800</v>
      </c>
      <c r="H70" s="181">
        <v>0</v>
      </c>
      <c r="I70" s="181">
        <v>800</v>
      </c>
      <c r="J70" s="181">
        <v>0</v>
      </c>
    </row>
    <row r="71" spans="1:10" x14ac:dyDescent="0.3">
      <c r="A71" t="s">
        <v>384</v>
      </c>
      <c r="B71" t="s">
        <v>335</v>
      </c>
      <c r="C71" t="s">
        <v>217</v>
      </c>
      <c r="D71" t="s">
        <v>446</v>
      </c>
      <c r="E71" t="s">
        <v>334</v>
      </c>
      <c r="F71" t="s">
        <v>468</v>
      </c>
      <c r="G71" s="181">
        <v>1500</v>
      </c>
      <c r="H71" s="181">
        <v>0</v>
      </c>
      <c r="I71" s="181">
        <v>1500</v>
      </c>
      <c r="J71" s="181">
        <v>0</v>
      </c>
    </row>
    <row r="72" spans="1:10" x14ac:dyDescent="0.3">
      <c r="A72" t="s">
        <v>384</v>
      </c>
      <c r="B72" t="s">
        <v>335</v>
      </c>
      <c r="C72" t="s">
        <v>217</v>
      </c>
      <c r="D72" t="s">
        <v>408</v>
      </c>
      <c r="E72" t="s">
        <v>334</v>
      </c>
      <c r="F72" t="s">
        <v>334</v>
      </c>
      <c r="G72" s="181">
        <v>440</v>
      </c>
      <c r="H72" s="181">
        <v>15281</v>
      </c>
      <c r="I72" s="181">
        <v>0</v>
      </c>
      <c r="J72" s="181">
        <v>14841</v>
      </c>
    </row>
    <row r="73" spans="1:10" x14ac:dyDescent="0.3">
      <c r="A73" t="s">
        <v>384</v>
      </c>
      <c r="B73" t="s">
        <v>335</v>
      </c>
      <c r="C73" t="s">
        <v>217</v>
      </c>
      <c r="D73" t="s">
        <v>409</v>
      </c>
      <c r="E73" t="s">
        <v>334</v>
      </c>
      <c r="F73" t="s">
        <v>468</v>
      </c>
      <c r="G73" s="181">
        <v>5470</v>
      </c>
      <c r="H73" s="181">
        <v>0</v>
      </c>
      <c r="I73" s="181">
        <v>5470</v>
      </c>
      <c r="J73" s="181">
        <v>0</v>
      </c>
    </row>
    <row r="74" spans="1:10" x14ac:dyDescent="0.3">
      <c r="A74" t="s">
        <v>384</v>
      </c>
      <c r="B74" t="s">
        <v>335</v>
      </c>
      <c r="C74" t="s">
        <v>217</v>
      </c>
      <c r="D74" t="s">
        <v>450</v>
      </c>
      <c r="E74" t="s">
        <v>334</v>
      </c>
      <c r="F74" t="s">
        <v>334</v>
      </c>
      <c r="G74" s="181">
        <v>1581</v>
      </c>
      <c r="H74" s="181">
        <v>2000</v>
      </c>
      <c r="I74" s="181">
        <v>0</v>
      </c>
      <c r="J74" s="181">
        <v>419</v>
      </c>
    </row>
    <row r="75" spans="1:10" x14ac:dyDescent="0.3">
      <c r="A75" t="s">
        <v>384</v>
      </c>
      <c r="B75" t="s">
        <v>335</v>
      </c>
      <c r="C75" t="s">
        <v>217</v>
      </c>
      <c r="D75" t="s">
        <v>418</v>
      </c>
      <c r="E75" t="s">
        <v>468</v>
      </c>
      <c r="F75" t="s">
        <v>334</v>
      </c>
      <c r="G75" s="181">
        <v>0</v>
      </c>
      <c r="H75" s="181">
        <v>100</v>
      </c>
      <c r="I75" s="181">
        <v>0</v>
      </c>
      <c r="J75" s="181">
        <v>100</v>
      </c>
    </row>
    <row r="76" spans="1:10" x14ac:dyDescent="0.3">
      <c r="A76" t="s">
        <v>384</v>
      </c>
      <c r="B76" t="s">
        <v>335</v>
      </c>
      <c r="C76" t="s">
        <v>217</v>
      </c>
      <c r="D76" t="s">
        <v>410</v>
      </c>
      <c r="E76" t="s">
        <v>468</v>
      </c>
      <c r="F76" t="s">
        <v>334</v>
      </c>
      <c r="G76" s="181">
        <v>0</v>
      </c>
      <c r="H76" s="181">
        <v>1200</v>
      </c>
      <c r="I76" s="181">
        <v>0</v>
      </c>
      <c r="J76" s="181">
        <v>1200</v>
      </c>
    </row>
    <row r="77" spans="1:10" x14ac:dyDescent="0.3">
      <c r="A77" t="s">
        <v>384</v>
      </c>
      <c r="B77" t="s">
        <v>335</v>
      </c>
      <c r="C77" t="s">
        <v>217</v>
      </c>
      <c r="D77" t="s">
        <v>419</v>
      </c>
      <c r="E77" t="s">
        <v>468</v>
      </c>
      <c r="F77" t="s">
        <v>334</v>
      </c>
      <c r="G77" s="181">
        <v>0</v>
      </c>
      <c r="H77" s="181">
        <v>2500</v>
      </c>
      <c r="I77" s="181">
        <v>0</v>
      </c>
      <c r="J77" s="181">
        <v>2500</v>
      </c>
    </row>
    <row r="78" spans="1:10" x14ac:dyDescent="0.3">
      <c r="A78" t="s">
        <v>384</v>
      </c>
      <c r="B78" t="s">
        <v>335</v>
      </c>
      <c r="C78" t="s">
        <v>264</v>
      </c>
      <c r="D78" t="s">
        <v>455</v>
      </c>
      <c r="E78" t="s">
        <v>334</v>
      </c>
      <c r="F78" t="s">
        <v>334</v>
      </c>
      <c r="G78" s="181">
        <v>41491.949999999997</v>
      </c>
      <c r="H78" s="181">
        <v>1701.01</v>
      </c>
      <c r="I78" s="181">
        <v>39790.939999999995</v>
      </c>
      <c r="J78" s="181">
        <v>0</v>
      </c>
    </row>
    <row r="79" spans="1:10" x14ac:dyDescent="0.3">
      <c r="A79" t="s">
        <v>384</v>
      </c>
      <c r="B79" t="s">
        <v>335</v>
      </c>
      <c r="C79" t="s">
        <v>265</v>
      </c>
      <c r="D79" t="s">
        <v>203</v>
      </c>
      <c r="E79" t="s">
        <v>334</v>
      </c>
      <c r="F79" t="s">
        <v>468</v>
      </c>
      <c r="G79" s="181">
        <v>147327.19</v>
      </c>
      <c r="H79" s="181">
        <v>190000</v>
      </c>
      <c r="I79" s="181">
        <v>0</v>
      </c>
      <c r="J79" s="181">
        <v>42672.81</v>
      </c>
    </row>
    <row r="80" spans="1:10" x14ac:dyDescent="0.3">
      <c r="A80" t="s">
        <v>384</v>
      </c>
      <c r="B80" t="s">
        <v>335</v>
      </c>
      <c r="C80" t="s">
        <v>266</v>
      </c>
      <c r="D80" t="s">
        <v>456</v>
      </c>
      <c r="E80" t="s">
        <v>334</v>
      </c>
      <c r="F80" t="s">
        <v>468</v>
      </c>
      <c r="G80" s="181">
        <v>7182</v>
      </c>
      <c r="H80" s="181">
        <v>0</v>
      </c>
      <c r="I80" s="181">
        <v>7182</v>
      </c>
      <c r="J80" s="181">
        <v>0</v>
      </c>
    </row>
    <row r="81" spans="1:10" x14ac:dyDescent="0.3">
      <c r="A81" t="s">
        <v>384</v>
      </c>
      <c r="B81" t="s">
        <v>335</v>
      </c>
      <c r="C81" t="s">
        <v>266</v>
      </c>
      <c r="D81" t="s">
        <v>458</v>
      </c>
      <c r="E81" t="s">
        <v>334</v>
      </c>
      <c r="F81" t="s">
        <v>468</v>
      </c>
      <c r="G81" s="181">
        <v>9551.6</v>
      </c>
      <c r="H81" s="181">
        <v>0</v>
      </c>
      <c r="I81" s="181">
        <v>9551.6</v>
      </c>
      <c r="J81" s="181">
        <v>0</v>
      </c>
    </row>
    <row r="82" spans="1:10" x14ac:dyDescent="0.3">
      <c r="A82" t="s">
        <v>384</v>
      </c>
      <c r="B82" t="s">
        <v>335</v>
      </c>
      <c r="C82" t="s">
        <v>266</v>
      </c>
      <c r="D82" t="s">
        <v>459</v>
      </c>
      <c r="E82" t="s">
        <v>334</v>
      </c>
      <c r="F82" t="s">
        <v>468</v>
      </c>
      <c r="G82" s="181">
        <v>496.4</v>
      </c>
      <c r="H82" s="181">
        <v>0</v>
      </c>
      <c r="I82" s="181">
        <v>496.4</v>
      </c>
      <c r="J82" s="181">
        <v>0</v>
      </c>
    </row>
    <row r="83" spans="1:10" x14ac:dyDescent="0.3">
      <c r="A83" t="s">
        <v>384</v>
      </c>
      <c r="B83" t="s">
        <v>336</v>
      </c>
      <c r="C83" t="s">
        <v>263</v>
      </c>
      <c r="D83" t="s">
        <v>421</v>
      </c>
      <c r="E83" t="s">
        <v>334</v>
      </c>
      <c r="F83" t="s">
        <v>468</v>
      </c>
      <c r="G83" s="181">
        <v>4347</v>
      </c>
      <c r="H83" s="181">
        <v>0</v>
      </c>
      <c r="I83" s="181">
        <v>4347</v>
      </c>
      <c r="J83" s="181">
        <v>0</v>
      </c>
    </row>
    <row r="84" spans="1:10" x14ac:dyDescent="0.3">
      <c r="A84" t="s">
        <v>384</v>
      </c>
      <c r="B84" t="s">
        <v>336</v>
      </c>
      <c r="C84" t="s">
        <v>263</v>
      </c>
      <c r="D84" t="s">
        <v>422</v>
      </c>
      <c r="E84" t="s">
        <v>334</v>
      </c>
      <c r="F84" t="s">
        <v>468</v>
      </c>
      <c r="G84" s="181">
        <v>482</v>
      </c>
      <c r="H84" s="181">
        <v>0</v>
      </c>
      <c r="I84" s="181">
        <v>482</v>
      </c>
      <c r="J84" s="181">
        <v>0</v>
      </c>
    </row>
    <row r="85" spans="1:10" x14ac:dyDescent="0.3">
      <c r="A85" t="s">
        <v>384</v>
      </c>
      <c r="B85" t="s">
        <v>336</v>
      </c>
      <c r="C85" t="s">
        <v>263</v>
      </c>
      <c r="D85" t="s">
        <v>428</v>
      </c>
      <c r="E85" t="s">
        <v>334</v>
      </c>
      <c r="F85" t="s">
        <v>468</v>
      </c>
      <c r="G85" s="181">
        <v>4773.0060000000003</v>
      </c>
      <c r="H85" s="181">
        <v>0</v>
      </c>
      <c r="I85" s="181">
        <v>4773.0060000000003</v>
      </c>
      <c r="J85" s="181">
        <v>0</v>
      </c>
    </row>
    <row r="86" spans="1:10" x14ac:dyDescent="0.3">
      <c r="A86" t="s">
        <v>384</v>
      </c>
      <c r="B86" t="s">
        <v>336</v>
      </c>
      <c r="C86" t="s">
        <v>263</v>
      </c>
      <c r="D86" t="s">
        <v>429</v>
      </c>
      <c r="E86" t="s">
        <v>334</v>
      </c>
      <c r="F86" t="s">
        <v>468</v>
      </c>
      <c r="G86" s="181">
        <v>4345.2611999999999</v>
      </c>
      <c r="H86" s="181">
        <v>0</v>
      </c>
      <c r="I86" s="181">
        <v>4345.2611999999999</v>
      </c>
      <c r="J86" s="181">
        <v>0</v>
      </c>
    </row>
    <row r="87" spans="1:10" x14ac:dyDescent="0.3">
      <c r="A87" t="s">
        <v>384</v>
      </c>
      <c r="B87" t="s">
        <v>336</v>
      </c>
      <c r="C87" t="s">
        <v>217</v>
      </c>
      <c r="D87" t="s">
        <v>399</v>
      </c>
      <c r="E87" t="s">
        <v>334</v>
      </c>
      <c r="F87" t="s">
        <v>461</v>
      </c>
      <c r="G87" s="181">
        <v>31400</v>
      </c>
      <c r="H87" s="181">
        <v>5000</v>
      </c>
      <c r="I87" s="181">
        <v>26400</v>
      </c>
      <c r="J87" s="181">
        <v>0</v>
      </c>
    </row>
    <row r="88" spans="1:10" x14ac:dyDescent="0.3">
      <c r="A88" t="s">
        <v>384</v>
      </c>
      <c r="B88" t="s">
        <v>336</v>
      </c>
      <c r="C88" t="s">
        <v>217</v>
      </c>
      <c r="D88" t="s">
        <v>437</v>
      </c>
      <c r="E88" t="s">
        <v>334</v>
      </c>
      <c r="F88" t="s">
        <v>468</v>
      </c>
      <c r="G88" s="181">
        <v>8600</v>
      </c>
      <c r="H88" s="181">
        <v>0</v>
      </c>
      <c r="I88" s="181">
        <v>8600</v>
      </c>
      <c r="J88" s="181">
        <v>0</v>
      </c>
    </row>
    <row r="89" spans="1:10" x14ac:dyDescent="0.3">
      <c r="A89" t="s">
        <v>384</v>
      </c>
      <c r="B89" t="s">
        <v>336</v>
      </c>
      <c r="C89" t="s">
        <v>217</v>
      </c>
      <c r="D89" t="s">
        <v>438</v>
      </c>
      <c r="E89" t="s">
        <v>334</v>
      </c>
      <c r="F89" t="s">
        <v>461</v>
      </c>
      <c r="G89" s="181">
        <v>7510</v>
      </c>
      <c r="H89" s="181">
        <v>2400</v>
      </c>
      <c r="I89" s="181">
        <v>5110</v>
      </c>
      <c r="J89" s="181">
        <v>0</v>
      </c>
    </row>
    <row r="90" spans="1:10" x14ac:dyDescent="0.3">
      <c r="A90" t="s">
        <v>384</v>
      </c>
      <c r="B90" t="s">
        <v>336</v>
      </c>
      <c r="C90" t="s">
        <v>217</v>
      </c>
      <c r="D90" t="s">
        <v>402</v>
      </c>
      <c r="E90" t="s">
        <v>468</v>
      </c>
      <c r="F90" t="s">
        <v>461</v>
      </c>
      <c r="G90" s="181">
        <v>0</v>
      </c>
      <c r="H90" s="181">
        <v>1500</v>
      </c>
      <c r="I90" s="181">
        <v>0</v>
      </c>
      <c r="J90" s="181">
        <v>1500</v>
      </c>
    </row>
    <row r="91" spans="1:10" x14ac:dyDescent="0.3">
      <c r="A91" t="s">
        <v>384</v>
      </c>
      <c r="B91" t="s">
        <v>336</v>
      </c>
      <c r="C91" t="s">
        <v>217</v>
      </c>
      <c r="D91" t="s">
        <v>447</v>
      </c>
      <c r="E91" t="s">
        <v>334</v>
      </c>
      <c r="F91" t="s">
        <v>466</v>
      </c>
      <c r="G91" s="181">
        <v>28034</v>
      </c>
      <c r="H91" s="181">
        <v>260312.81</v>
      </c>
      <c r="I91" s="181">
        <v>0</v>
      </c>
      <c r="J91" s="181">
        <v>232278.81</v>
      </c>
    </row>
    <row r="92" spans="1:10" x14ac:dyDescent="0.3">
      <c r="A92" t="s">
        <v>384</v>
      </c>
      <c r="B92" t="s">
        <v>336</v>
      </c>
      <c r="C92" t="s">
        <v>217</v>
      </c>
      <c r="D92" t="s">
        <v>408</v>
      </c>
      <c r="E92" t="s">
        <v>334</v>
      </c>
      <c r="F92" t="s">
        <v>461</v>
      </c>
      <c r="G92" s="181">
        <v>159583.20000000001</v>
      </c>
      <c r="H92" s="181">
        <v>500</v>
      </c>
      <c r="I92" s="181">
        <v>159083.20000000001</v>
      </c>
      <c r="J92" s="181">
        <v>0</v>
      </c>
    </row>
    <row r="93" spans="1:10" x14ac:dyDescent="0.3">
      <c r="A93" t="s">
        <v>384</v>
      </c>
      <c r="B93" t="s">
        <v>336</v>
      </c>
      <c r="C93" t="s">
        <v>217</v>
      </c>
      <c r="D93" t="s">
        <v>412</v>
      </c>
      <c r="E93" t="s">
        <v>468</v>
      </c>
      <c r="F93" t="s">
        <v>461</v>
      </c>
      <c r="G93" s="181">
        <v>0</v>
      </c>
      <c r="H93" s="181">
        <v>1500</v>
      </c>
      <c r="I93" s="181">
        <v>0</v>
      </c>
      <c r="J93" s="181">
        <v>1500</v>
      </c>
    </row>
    <row r="94" spans="1:10" x14ac:dyDescent="0.3">
      <c r="A94" t="s">
        <v>384</v>
      </c>
      <c r="B94" t="s">
        <v>336</v>
      </c>
      <c r="C94" t="s">
        <v>217</v>
      </c>
      <c r="D94" t="s">
        <v>452</v>
      </c>
      <c r="E94" t="s">
        <v>334</v>
      </c>
      <c r="F94" t="s">
        <v>468</v>
      </c>
      <c r="G94" s="181">
        <v>1031.22</v>
      </c>
      <c r="H94" s="181">
        <v>0</v>
      </c>
      <c r="I94" s="181">
        <v>1031.22</v>
      </c>
      <c r="J94" s="181">
        <v>0</v>
      </c>
    </row>
    <row r="95" spans="1:10" x14ac:dyDescent="0.3">
      <c r="A95" t="s">
        <v>384</v>
      </c>
      <c r="B95" t="s">
        <v>336</v>
      </c>
      <c r="C95" t="s">
        <v>217</v>
      </c>
      <c r="D95" t="s">
        <v>453</v>
      </c>
      <c r="E95" t="s">
        <v>334</v>
      </c>
      <c r="F95" t="s">
        <v>468</v>
      </c>
      <c r="G95" s="181">
        <v>1285</v>
      </c>
      <c r="H95" s="181">
        <v>0</v>
      </c>
      <c r="I95" s="181">
        <v>1285</v>
      </c>
      <c r="J95" s="181">
        <v>0</v>
      </c>
    </row>
    <row r="96" spans="1:10" x14ac:dyDescent="0.3">
      <c r="A96" t="s">
        <v>384</v>
      </c>
      <c r="B96" t="s">
        <v>336</v>
      </c>
      <c r="C96" t="s">
        <v>217</v>
      </c>
      <c r="D96" t="s">
        <v>417</v>
      </c>
      <c r="E96" t="s">
        <v>468</v>
      </c>
      <c r="F96" t="s">
        <v>461</v>
      </c>
      <c r="G96" s="181">
        <v>0</v>
      </c>
      <c r="H96" s="181">
        <v>1500</v>
      </c>
      <c r="I96" s="181">
        <v>0</v>
      </c>
      <c r="J96" s="181">
        <v>1500</v>
      </c>
    </row>
    <row r="97" spans="1:10" x14ac:dyDescent="0.3">
      <c r="A97" t="s">
        <v>384</v>
      </c>
      <c r="B97" t="s">
        <v>336</v>
      </c>
      <c r="C97" t="s">
        <v>266</v>
      </c>
      <c r="D97" t="s">
        <v>457</v>
      </c>
      <c r="E97" t="s">
        <v>334</v>
      </c>
      <c r="F97" t="s">
        <v>468</v>
      </c>
      <c r="G97" s="181">
        <v>3539.48</v>
      </c>
      <c r="H97" s="181">
        <v>0</v>
      </c>
      <c r="I97" s="181">
        <v>3539.48</v>
      </c>
      <c r="J97" s="181">
        <v>0</v>
      </c>
    </row>
    <row r="98" spans="1:10" x14ac:dyDescent="0.3">
      <c r="A98" t="s">
        <v>384</v>
      </c>
      <c r="B98" t="s">
        <v>266</v>
      </c>
      <c r="C98" t="s">
        <v>217</v>
      </c>
      <c r="D98" t="s">
        <v>399</v>
      </c>
      <c r="E98" t="s">
        <v>334</v>
      </c>
      <c r="F98" t="s">
        <v>468</v>
      </c>
      <c r="G98" s="181">
        <v>6239</v>
      </c>
      <c r="H98" s="181">
        <v>0</v>
      </c>
      <c r="I98" s="181">
        <v>6239</v>
      </c>
      <c r="J98" s="181">
        <v>0</v>
      </c>
    </row>
    <row r="99" spans="1:10" x14ac:dyDescent="0.3">
      <c r="A99" t="s">
        <v>384</v>
      </c>
      <c r="B99" t="s">
        <v>266</v>
      </c>
      <c r="C99" t="s">
        <v>217</v>
      </c>
      <c r="D99" t="s">
        <v>450</v>
      </c>
      <c r="E99" t="s">
        <v>334</v>
      </c>
      <c r="F99" t="s">
        <v>468</v>
      </c>
      <c r="G99" s="181">
        <v>5000</v>
      </c>
      <c r="H99" s="181">
        <v>0</v>
      </c>
      <c r="I99" s="181">
        <v>5000</v>
      </c>
      <c r="J99" s="181">
        <v>0</v>
      </c>
    </row>
    <row r="100" spans="1:10" x14ac:dyDescent="0.3">
      <c r="A100" t="s">
        <v>301</v>
      </c>
      <c r="E100"/>
      <c r="F100"/>
      <c r="G100" s="181">
        <v>1452663.4986399999</v>
      </c>
      <c r="H100" s="181">
        <v>1452663.5</v>
      </c>
      <c r="I100" s="181">
        <v>1200138.4786399999</v>
      </c>
      <c r="J100" s="181">
        <v>1200138.48</v>
      </c>
    </row>
    <row r="101" spans="1:10" x14ac:dyDescent="0.3">
      <c r="A101" t="s">
        <v>385</v>
      </c>
      <c r="B101" t="s">
        <v>334</v>
      </c>
      <c r="C101" t="s">
        <v>263</v>
      </c>
      <c r="D101" t="s">
        <v>389</v>
      </c>
      <c r="E101" t="s">
        <v>468</v>
      </c>
      <c r="F101" t="s">
        <v>334</v>
      </c>
      <c r="G101" s="181">
        <v>0</v>
      </c>
      <c r="H101" s="181">
        <v>72720</v>
      </c>
      <c r="I101" s="181">
        <v>0</v>
      </c>
      <c r="J101" s="181">
        <v>72720</v>
      </c>
    </row>
    <row r="102" spans="1:10" x14ac:dyDescent="0.3">
      <c r="A102" t="s">
        <v>385</v>
      </c>
      <c r="B102" t="s">
        <v>334</v>
      </c>
      <c r="C102" t="s">
        <v>263</v>
      </c>
      <c r="D102" t="s">
        <v>390</v>
      </c>
      <c r="E102" t="s">
        <v>468</v>
      </c>
      <c r="F102" t="s">
        <v>334</v>
      </c>
      <c r="G102" s="181">
        <v>0</v>
      </c>
      <c r="H102" s="181">
        <v>33036.720000000001</v>
      </c>
      <c r="I102" s="181">
        <v>0</v>
      </c>
      <c r="J102" s="181">
        <v>33036.720000000001</v>
      </c>
    </row>
    <row r="103" spans="1:10" x14ac:dyDescent="0.3">
      <c r="A103" t="s">
        <v>385</v>
      </c>
      <c r="B103" t="s">
        <v>334</v>
      </c>
      <c r="C103" t="s">
        <v>263</v>
      </c>
      <c r="D103" t="s">
        <v>421</v>
      </c>
      <c r="E103" t="s">
        <v>334</v>
      </c>
      <c r="F103" t="s">
        <v>334</v>
      </c>
      <c r="G103" s="181">
        <v>51776.75</v>
      </c>
      <c r="H103" s="181">
        <v>18614.060000000001</v>
      </c>
      <c r="I103" s="181">
        <v>33162.69</v>
      </c>
      <c r="J103" s="181">
        <v>0</v>
      </c>
    </row>
    <row r="104" spans="1:10" x14ac:dyDescent="0.3">
      <c r="A104" t="s">
        <v>385</v>
      </c>
      <c r="B104" t="s">
        <v>334</v>
      </c>
      <c r="C104" t="s">
        <v>263</v>
      </c>
      <c r="D104" t="s">
        <v>422</v>
      </c>
      <c r="E104" t="s">
        <v>334</v>
      </c>
      <c r="F104" t="s">
        <v>334</v>
      </c>
      <c r="G104" s="181">
        <v>17994.666666666664</v>
      </c>
      <c r="H104" s="181">
        <v>6110</v>
      </c>
      <c r="I104" s="181">
        <v>11884.666666666664</v>
      </c>
      <c r="J104" s="181">
        <v>0</v>
      </c>
    </row>
    <row r="105" spans="1:10" x14ac:dyDescent="0.3">
      <c r="A105" t="s">
        <v>385</v>
      </c>
      <c r="B105" t="s">
        <v>334</v>
      </c>
      <c r="C105" t="s">
        <v>263</v>
      </c>
      <c r="D105" t="s">
        <v>426</v>
      </c>
      <c r="E105" t="s">
        <v>334</v>
      </c>
      <c r="F105" t="s">
        <v>468</v>
      </c>
      <c r="G105" s="181">
        <v>331256</v>
      </c>
      <c r="H105" s="181">
        <v>0</v>
      </c>
      <c r="I105" s="181">
        <v>331256</v>
      </c>
      <c r="J105" s="181">
        <v>0</v>
      </c>
    </row>
    <row r="106" spans="1:10" x14ac:dyDescent="0.3">
      <c r="A106" t="s">
        <v>385</v>
      </c>
      <c r="B106" t="s">
        <v>334</v>
      </c>
      <c r="C106" t="s">
        <v>263</v>
      </c>
      <c r="D106" t="s">
        <v>428</v>
      </c>
      <c r="E106" t="s">
        <v>334</v>
      </c>
      <c r="F106" t="s">
        <v>334</v>
      </c>
      <c r="G106" s="181">
        <v>31966.204000000002</v>
      </c>
      <c r="H106" s="181">
        <v>22381</v>
      </c>
      <c r="I106" s="181">
        <v>9585.2040000000015</v>
      </c>
      <c r="J106" s="181">
        <v>0</v>
      </c>
    </row>
    <row r="107" spans="1:10" x14ac:dyDescent="0.3">
      <c r="A107" t="s">
        <v>385</v>
      </c>
      <c r="B107" t="s">
        <v>334</v>
      </c>
      <c r="C107" t="s">
        <v>263</v>
      </c>
      <c r="D107" t="s">
        <v>429</v>
      </c>
      <c r="E107" t="s">
        <v>334</v>
      </c>
      <c r="F107" t="s">
        <v>334</v>
      </c>
      <c r="G107" s="181">
        <v>27593.624800000005</v>
      </c>
      <c r="H107" s="181">
        <v>18614.060000000001</v>
      </c>
      <c r="I107" s="181">
        <v>8979.5648000000037</v>
      </c>
      <c r="J107" s="181">
        <v>0</v>
      </c>
    </row>
    <row r="108" spans="1:10" x14ac:dyDescent="0.3">
      <c r="A108" t="s">
        <v>385</v>
      </c>
      <c r="B108" t="s">
        <v>335</v>
      </c>
      <c r="C108" t="s">
        <v>263</v>
      </c>
      <c r="D108" t="s">
        <v>391</v>
      </c>
      <c r="E108" t="s">
        <v>468</v>
      </c>
      <c r="F108" t="s">
        <v>334</v>
      </c>
      <c r="G108" s="181">
        <v>0</v>
      </c>
      <c r="H108" s="181">
        <v>380448</v>
      </c>
      <c r="I108" s="181">
        <v>0</v>
      </c>
      <c r="J108" s="181">
        <v>380448</v>
      </c>
    </row>
    <row r="109" spans="1:10" x14ac:dyDescent="0.3">
      <c r="A109" t="s">
        <v>385</v>
      </c>
      <c r="B109" t="s">
        <v>335</v>
      </c>
      <c r="C109" t="s">
        <v>263</v>
      </c>
      <c r="D109" t="s">
        <v>392</v>
      </c>
      <c r="E109" t="s">
        <v>468</v>
      </c>
      <c r="F109" t="s">
        <v>334</v>
      </c>
      <c r="G109" s="181">
        <v>0</v>
      </c>
      <c r="H109" s="181">
        <v>7319.29</v>
      </c>
      <c r="I109" s="181">
        <v>0</v>
      </c>
      <c r="J109" s="181">
        <v>7319.29</v>
      </c>
    </row>
    <row r="110" spans="1:10" x14ac:dyDescent="0.3">
      <c r="A110" t="s">
        <v>385</v>
      </c>
      <c r="B110" t="s">
        <v>335</v>
      </c>
      <c r="C110" t="s">
        <v>263</v>
      </c>
      <c r="D110" t="s">
        <v>388</v>
      </c>
      <c r="E110" t="s">
        <v>334</v>
      </c>
      <c r="F110" t="s">
        <v>334</v>
      </c>
      <c r="G110" s="181">
        <v>957044</v>
      </c>
      <c r="H110" s="181">
        <v>154431.57999999999</v>
      </c>
      <c r="I110" s="181">
        <v>802612.42</v>
      </c>
      <c r="J110" s="181">
        <v>0</v>
      </c>
    </row>
    <row r="111" spans="1:10" x14ac:dyDescent="0.3">
      <c r="A111" t="s">
        <v>385</v>
      </c>
      <c r="B111" t="s">
        <v>335</v>
      </c>
      <c r="C111" t="s">
        <v>263</v>
      </c>
      <c r="D111" t="s">
        <v>421</v>
      </c>
      <c r="E111" t="s">
        <v>334</v>
      </c>
      <c r="F111" t="s">
        <v>334</v>
      </c>
      <c r="G111" s="181">
        <v>195168</v>
      </c>
      <c r="H111" s="181">
        <v>348913</v>
      </c>
      <c r="I111" s="181">
        <v>0</v>
      </c>
      <c r="J111" s="181">
        <v>153745</v>
      </c>
    </row>
    <row r="112" spans="1:10" x14ac:dyDescent="0.3">
      <c r="A112" t="s">
        <v>385</v>
      </c>
      <c r="B112" t="s">
        <v>335</v>
      </c>
      <c r="C112" t="s">
        <v>263</v>
      </c>
      <c r="D112" t="s">
        <v>422</v>
      </c>
      <c r="E112" t="s">
        <v>334</v>
      </c>
      <c r="F112" t="s">
        <v>334</v>
      </c>
      <c r="G112" s="181">
        <v>70693.333333333343</v>
      </c>
      <c r="H112" s="181">
        <v>114680</v>
      </c>
      <c r="I112" s="181">
        <v>0</v>
      </c>
      <c r="J112" s="181">
        <v>43986.666666666657</v>
      </c>
    </row>
    <row r="113" spans="1:10" x14ac:dyDescent="0.3">
      <c r="A113" t="s">
        <v>385</v>
      </c>
      <c r="B113" t="s">
        <v>335</v>
      </c>
      <c r="C113" t="s">
        <v>263</v>
      </c>
      <c r="D113" t="s">
        <v>426</v>
      </c>
      <c r="E113" t="s">
        <v>334</v>
      </c>
      <c r="F113" t="s">
        <v>334</v>
      </c>
      <c r="G113" s="181">
        <v>78685</v>
      </c>
      <c r="H113" s="181">
        <v>251515.46</v>
      </c>
      <c r="I113" s="181">
        <v>0</v>
      </c>
      <c r="J113" s="181">
        <v>172830.46</v>
      </c>
    </row>
    <row r="114" spans="1:10" x14ac:dyDescent="0.3">
      <c r="A114" t="s">
        <v>385</v>
      </c>
      <c r="B114" t="s">
        <v>335</v>
      </c>
      <c r="C114" t="s">
        <v>263</v>
      </c>
      <c r="D114" t="s">
        <v>428</v>
      </c>
      <c r="E114" t="s">
        <v>334</v>
      </c>
      <c r="F114" t="s">
        <v>334</v>
      </c>
      <c r="G114" s="181">
        <v>95162.628499999933</v>
      </c>
      <c r="H114" s="181">
        <v>389354.93</v>
      </c>
      <c r="I114" s="181">
        <v>0</v>
      </c>
      <c r="J114" s="181">
        <v>294192.30150000006</v>
      </c>
    </row>
    <row r="115" spans="1:10" x14ac:dyDescent="0.3">
      <c r="A115" t="s">
        <v>385</v>
      </c>
      <c r="B115" t="s">
        <v>335</v>
      </c>
      <c r="C115" t="s">
        <v>263</v>
      </c>
      <c r="D115" t="s">
        <v>429</v>
      </c>
      <c r="E115" t="s">
        <v>334</v>
      </c>
      <c r="F115" t="s">
        <v>334</v>
      </c>
      <c r="G115" s="181">
        <v>86276.225699999894</v>
      </c>
      <c r="H115" s="181">
        <v>348913</v>
      </c>
      <c r="I115" s="181">
        <v>0</v>
      </c>
      <c r="J115" s="181">
        <v>262636.77430000011</v>
      </c>
    </row>
    <row r="116" spans="1:10" x14ac:dyDescent="0.3">
      <c r="A116" t="s">
        <v>385</v>
      </c>
      <c r="B116" t="s">
        <v>335</v>
      </c>
      <c r="C116" t="s">
        <v>263</v>
      </c>
      <c r="D116" t="s">
        <v>430</v>
      </c>
      <c r="E116" t="s">
        <v>334</v>
      </c>
      <c r="F116" t="s">
        <v>468</v>
      </c>
      <c r="G116" s="181">
        <v>1932.7474666667231</v>
      </c>
      <c r="H116" s="181">
        <v>0</v>
      </c>
      <c r="I116" s="181">
        <v>1932.7474666667231</v>
      </c>
      <c r="J116" s="181">
        <v>0</v>
      </c>
    </row>
    <row r="117" spans="1:10" x14ac:dyDescent="0.3">
      <c r="A117" t="s">
        <v>385</v>
      </c>
      <c r="B117" t="s">
        <v>336</v>
      </c>
      <c r="C117" t="s">
        <v>263</v>
      </c>
      <c r="D117" t="s">
        <v>388</v>
      </c>
      <c r="E117" t="s">
        <v>334</v>
      </c>
      <c r="F117" t="s">
        <v>468</v>
      </c>
      <c r="G117" s="181">
        <v>35880</v>
      </c>
      <c r="H117" s="181">
        <v>0</v>
      </c>
      <c r="I117" s="181">
        <v>35880</v>
      </c>
      <c r="J117" s="181">
        <v>0</v>
      </c>
    </row>
    <row r="118" spans="1:10" x14ac:dyDescent="0.3">
      <c r="A118" t="s">
        <v>385</v>
      </c>
      <c r="B118" t="s">
        <v>336</v>
      </c>
      <c r="C118" t="s">
        <v>263</v>
      </c>
      <c r="D118" t="s">
        <v>421</v>
      </c>
      <c r="E118" t="s">
        <v>334</v>
      </c>
      <c r="F118" t="s">
        <v>468</v>
      </c>
      <c r="G118" s="181">
        <v>18120.833333333332</v>
      </c>
      <c r="H118" s="181">
        <v>0</v>
      </c>
      <c r="I118" s="181">
        <v>18120.833333333332</v>
      </c>
      <c r="J118" s="181">
        <v>0</v>
      </c>
    </row>
    <row r="119" spans="1:10" x14ac:dyDescent="0.3">
      <c r="A119" t="s">
        <v>385</v>
      </c>
      <c r="B119" t="s">
        <v>336</v>
      </c>
      <c r="C119" t="s">
        <v>263</v>
      </c>
      <c r="D119" t="s">
        <v>422</v>
      </c>
      <c r="E119" t="s">
        <v>334</v>
      </c>
      <c r="F119" t="s">
        <v>468</v>
      </c>
      <c r="G119" s="181">
        <v>6266</v>
      </c>
      <c r="H119" s="181">
        <v>0</v>
      </c>
      <c r="I119" s="181">
        <v>6266</v>
      </c>
      <c r="J119" s="181">
        <v>0</v>
      </c>
    </row>
    <row r="120" spans="1:10" x14ac:dyDescent="0.3">
      <c r="A120" t="s">
        <v>385</v>
      </c>
      <c r="B120" t="s">
        <v>336</v>
      </c>
      <c r="C120" t="s">
        <v>263</v>
      </c>
      <c r="D120" t="s">
        <v>426</v>
      </c>
      <c r="E120" t="s">
        <v>334</v>
      </c>
      <c r="F120" t="s">
        <v>468</v>
      </c>
      <c r="G120" s="181">
        <v>77172</v>
      </c>
      <c r="H120" s="181">
        <v>0</v>
      </c>
      <c r="I120" s="181">
        <v>77172</v>
      </c>
      <c r="J120" s="181">
        <v>0</v>
      </c>
    </row>
    <row r="121" spans="1:10" x14ac:dyDescent="0.3">
      <c r="A121" t="s">
        <v>385</v>
      </c>
      <c r="B121" t="s">
        <v>336</v>
      </c>
      <c r="C121" t="s">
        <v>263</v>
      </c>
      <c r="D121" t="s">
        <v>428</v>
      </c>
      <c r="E121" t="s">
        <v>334</v>
      </c>
      <c r="F121" t="s">
        <v>468</v>
      </c>
      <c r="G121" s="181">
        <v>10730.117999999999</v>
      </c>
      <c r="H121" s="181">
        <v>0</v>
      </c>
      <c r="I121" s="181">
        <v>10730.117999999999</v>
      </c>
      <c r="J121" s="181">
        <v>0</v>
      </c>
    </row>
    <row r="122" spans="1:10" x14ac:dyDescent="0.3">
      <c r="A122" t="s">
        <v>385</v>
      </c>
      <c r="B122" t="s">
        <v>336</v>
      </c>
      <c r="C122" t="s">
        <v>263</v>
      </c>
      <c r="D122" t="s">
        <v>429</v>
      </c>
      <c r="E122" t="s">
        <v>334</v>
      </c>
      <c r="F122" t="s">
        <v>468</v>
      </c>
      <c r="G122" s="181">
        <v>9417.2315999999992</v>
      </c>
      <c r="H122" s="181">
        <v>0</v>
      </c>
      <c r="I122" s="181">
        <v>9417.2315999999992</v>
      </c>
      <c r="J122" s="181">
        <v>0</v>
      </c>
    </row>
    <row r="123" spans="1:10" x14ac:dyDescent="0.3">
      <c r="A123" t="s">
        <v>385</v>
      </c>
      <c r="B123" t="s">
        <v>336</v>
      </c>
      <c r="C123" t="s">
        <v>263</v>
      </c>
      <c r="D123" t="s">
        <v>430</v>
      </c>
      <c r="E123" t="s">
        <v>334</v>
      </c>
      <c r="F123" t="s">
        <v>468</v>
      </c>
      <c r="G123" s="181">
        <v>1932.7474666667231</v>
      </c>
      <c r="H123" s="181">
        <v>0</v>
      </c>
      <c r="I123" s="181">
        <v>1932.7474666667231</v>
      </c>
      <c r="J123" s="181">
        <v>0</v>
      </c>
    </row>
    <row r="124" spans="1:10" x14ac:dyDescent="0.3">
      <c r="A124" t="s">
        <v>385</v>
      </c>
      <c r="B124" t="s">
        <v>266</v>
      </c>
      <c r="C124" t="s">
        <v>263</v>
      </c>
      <c r="D124" t="s">
        <v>391</v>
      </c>
      <c r="E124" t="s">
        <v>334</v>
      </c>
      <c r="F124" t="s">
        <v>468</v>
      </c>
      <c r="G124" s="181">
        <v>6060</v>
      </c>
      <c r="H124" s="181">
        <v>0</v>
      </c>
      <c r="I124" s="181">
        <v>6060</v>
      </c>
      <c r="J124" s="181">
        <v>0</v>
      </c>
    </row>
    <row r="125" spans="1:10" x14ac:dyDescent="0.3">
      <c r="A125" t="s">
        <v>385</v>
      </c>
      <c r="B125" t="s">
        <v>266</v>
      </c>
      <c r="C125" t="s">
        <v>263</v>
      </c>
      <c r="D125" t="s">
        <v>388</v>
      </c>
      <c r="E125" t="s">
        <v>334</v>
      </c>
      <c r="F125" t="s">
        <v>468</v>
      </c>
      <c r="G125" s="181">
        <v>19040</v>
      </c>
      <c r="H125" s="181">
        <v>0</v>
      </c>
      <c r="I125" s="181">
        <v>19040</v>
      </c>
      <c r="J125" s="181">
        <v>0</v>
      </c>
    </row>
    <row r="126" spans="1:10" x14ac:dyDescent="0.3">
      <c r="A126" t="s">
        <v>385</v>
      </c>
      <c r="B126" t="s">
        <v>266</v>
      </c>
      <c r="C126" t="s">
        <v>263</v>
      </c>
      <c r="D126" t="s">
        <v>421</v>
      </c>
      <c r="E126" t="s">
        <v>334</v>
      </c>
      <c r="F126" t="s">
        <v>468</v>
      </c>
      <c r="G126" s="181">
        <v>6668.3333333333339</v>
      </c>
      <c r="H126" s="181">
        <v>0</v>
      </c>
      <c r="I126" s="181">
        <v>6668.3333333333339</v>
      </c>
      <c r="J126" s="181">
        <v>0</v>
      </c>
    </row>
    <row r="127" spans="1:10" x14ac:dyDescent="0.3">
      <c r="A127" t="s">
        <v>385</v>
      </c>
      <c r="B127" t="s">
        <v>266</v>
      </c>
      <c r="C127" t="s">
        <v>263</v>
      </c>
      <c r="D127" t="s">
        <v>422</v>
      </c>
      <c r="E127" t="s">
        <v>334</v>
      </c>
      <c r="F127" t="s">
        <v>468</v>
      </c>
      <c r="G127" s="181">
        <v>2008.333333333333</v>
      </c>
      <c r="H127" s="181">
        <v>0</v>
      </c>
      <c r="I127" s="181">
        <v>2008.333333333333</v>
      </c>
      <c r="J127" s="181">
        <v>0</v>
      </c>
    </row>
    <row r="128" spans="1:10" x14ac:dyDescent="0.3">
      <c r="A128" t="s">
        <v>385</v>
      </c>
      <c r="B128" t="s">
        <v>266</v>
      </c>
      <c r="C128" t="s">
        <v>263</v>
      </c>
      <c r="D128" t="s">
        <v>426</v>
      </c>
      <c r="E128" t="s">
        <v>334</v>
      </c>
      <c r="F128" t="s">
        <v>468</v>
      </c>
      <c r="G128" s="181">
        <v>18525</v>
      </c>
      <c r="H128" s="181">
        <v>0</v>
      </c>
      <c r="I128" s="181">
        <v>18525</v>
      </c>
      <c r="J128" s="181">
        <v>0</v>
      </c>
    </row>
    <row r="129" spans="1:10" x14ac:dyDescent="0.3">
      <c r="A129" t="s">
        <v>385</v>
      </c>
      <c r="B129" t="s">
        <v>266</v>
      </c>
      <c r="C129" t="s">
        <v>263</v>
      </c>
      <c r="D129" t="s">
        <v>428</v>
      </c>
      <c r="E129" t="s">
        <v>334</v>
      </c>
      <c r="F129" t="s">
        <v>468</v>
      </c>
      <c r="G129" s="181">
        <v>4114.6124999999993</v>
      </c>
      <c r="H129" s="181">
        <v>0</v>
      </c>
      <c r="I129" s="181">
        <v>4114.6124999999993</v>
      </c>
      <c r="J129" s="181">
        <v>0</v>
      </c>
    </row>
    <row r="130" spans="1:10" x14ac:dyDescent="0.3">
      <c r="A130" t="s">
        <v>385</v>
      </c>
      <c r="B130" t="s">
        <v>266</v>
      </c>
      <c r="C130" t="s">
        <v>263</v>
      </c>
      <c r="D130" t="s">
        <v>429</v>
      </c>
      <c r="E130" t="s">
        <v>334</v>
      </c>
      <c r="F130" t="s">
        <v>468</v>
      </c>
      <c r="G130" s="181">
        <v>3633.9625000000001</v>
      </c>
      <c r="H130" s="181">
        <v>0</v>
      </c>
      <c r="I130" s="181">
        <v>3633.9625000000001</v>
      </c>
      <c r="J130" s="181">
        <v>0</v>
      </c>
    </row>
    <row r="131" spans="1:10" x14ac:dyDescent="0.3">
      <c r="A131" t="s">
        <v>385</v>
      </c>
      <c r="B131" t="s">
        <v>266</v>
      </c>
      <c r="C131" t="s">
        <v>263</v>
      </c>
      <c r="D131" t="s">
        <v>430</v>
      </c>
      <c r="E131" t="s">
        <v>334</v>
      </c>
      <c r="F131" t="s">
        <v>468</v>
      </c>
      <c r="G131" s="181">
        <v>1932.7474666667231</v>
      </c>
      <c r="H131" s="181">
        <v>0</v>
      </c>
      <c r="I131" s="181">
        <v>1932.7474666667231</v>
      </c>
      <c r="J131" s="181">
        <v>0</v>
      </c>
    </row>
    <row r="132" spans="1:10" x14ac:dyDescent="0.3">
      <c r="A132" t="s">
        <v>298</v>
      </c>
      <c r="E132"/>
      <c r="F132"/>
      <c r="G132" s="181">
        <v>2167051.0999999996</v>
      </c>
      <c r="H132" s="181">
        <v>2167051.0999999996</v>
      </c>
      <c r="I132" s="181">
        <v>1420915.2124666665</v>
      </c>
      <c r="J132" s="181">
        <v>1420915.2124666669</v>
      </c>
    </row>
    <row r="133" spans="1:10" x14ac:dyDescent="0.3">
      <c r="A133" t="s">
        <v>396</v>
      </c>
      <c r="B133" t="s">
        <v>334</v>
      </c>
      <c r="C133" t="s">
        <v>217</v>
      </c>
      <c r="D133" t="s">
        <v>400</v>
      </c>
      <c r="E133" t="s">
        <v>334</v>
      </c>
      <c r="F133" t="s">
        <v>468</v>
      </c>
      <c r="G133" s="181">
        <v>6000</v>
      </c>
      <c r="H133" s="181">
        <v>0</v>
      </c>
      <c r="I133" s="181">
        <v>6000</v>
      </c>
      <c r="J133" s="181">
        <v>0</v>
      </c>
    </row>
    <row r="134" spans="1:10" x14ac:dyDescent="0.3">
      <c r="A134" t="s">
        <v>396</v>
      </c>
      <c r="B134" t="s">
        <v>334</v>
      </c>
      <c r="C134" t="s">
        <v>217</v>
      </c>
      <c r="D134" t="s">
        <v>439</v>
      </c>
      <c r="E134" t="s">
        <v>334</v>
      </c>
      <c r="F134" t="s">
        <v>334</v>
      </c>
      <c r="G134" s="181">
        <v>5000</v>
      </c>
      <c r="H134" s="181">
        <v>530</v>
      </c>
      <c r="I134" s="181">
        <v>4470</v>
      </c>
      <c r="J134" s="181">
        <v>0</v>
      </c>
    </row>
    <row r="135" spans="1:10" x14ac:dyDescent="0.3">
      <c r="A135" t="s">
        <v>396</v>
      </c>
      <c r="B135" t="s">
        <v>334</v>
      </c>
      <c r="C135" t="s">
        <v>217</v>
      </c>
      <c r="D135" t="s">
        <v>403</v>
      </c>
      <c r="E135" t="s">
        <v>468</v>
      </c>
      <c r="F135" t="s">
        <v>334</v>
      </c>
      <c r="G135" s="181">
        <v>0</v>
      </c>
      <c r="H135" s="181">
        <v>160</v>
      </c>
      <c r="I135" s="181">
        <v>0</v>
      </c>
      <c r="J135" s="181">
        <v>160</v>
      </c>
    </row>
    <row r="136" spans="1:10" x14ac:dyDescent="0.3">
      <c r="A136" t="s">
        <v>396</v>
      </c>
      <c r="B136" t="s">
        <v>334</v>
      </c>
      <c r="C136" t="s">
        <v>217</v>
      </c>
      <c r="D136" t="s">
        <v>444</v>
      </c>
      <c r="E136" t="s">
        <v>334</v>
      </c>
      <c r="F136" t="s">
        <v>468</v>
      </c>
      <c r="G136" s="181">
        <v>6000</v>
      </c>
      <c r="H136" s="181">
        <v>0</v>
      </c>
      <c r="I136" s="181">
        <v>6000</v>
      </c>
      <c r="J136" s="181">
        <v>0</v>
      </c>
    </row>
    <row r="137" spans="1:10" x14ac:dyDescent="0.3">
      <c r="A137" t="s">
        <v>396</v>
      </c>
      <c r="B137" t="s">
        <v>334</v>
      </c>
      <c r="C137" t="s">
        <v>217</v>
      </c>
      <c r="D137" t="s">
        <v>406</v>
      </c>
      <c r="E137" t="s">
        <v>334</v>
      </c>
      <c r="F137" t="s">
        <v>468</v>
      </c>
      <c r="G137" s="181">
        <v>3000</v>
      </c>
      <c r="H137" s="181">
        <v>0</v>
      </c>
      <c r="I137" s="181">
        <v>3000</v>
      </c>
      <c r="J137" s="181">
        <v>0</v>
      </c>
    </row>
    <row r="138" spans="1:10" x14ac:dyDescent="0.3">
      <c r="A138" t="s">
        <v>396</v>
      </c>
      <c r="B138" t="s">
        <v>334</v>
      </c>
      <c r="C138" t="s">
        <v>217</v>
      </c>
      <c r="D138" t="s">
        <v>412</v>
      </c>
      <c r="E138" t="s">
        <v>334</v>
      </c>
      <c r="F138" t="s">
        <v>468</v>
      </c>
      <c r="G138" s="181">
        <v>3200</v>
      </c>
      <c r="H138" s="181">
        <v>0</v>
      </c>
      <c r="I138" s="181">
        <v>3200</v>
      </c>
      <c r="J138" s="181">
        <v>0</v>
      </c>
    </row>
    <row r="139" spans="1:10" x14ac:dyDescent="0.3">
      <c r="A139" t="s">
        <v>396</v>
      </c>
      <c r="B139" t="s">
        <v>334</v>
      </c>
      <c r="C139" t="s">
        <v>217</v>
      </c>
      <c r="D139" t="s">
        <v>414</v>
      </c>
      <c r="E139" t="s">
        <v>334</v>
      </c>
      <c r="F139" t="s">
        <v>468</v>
      </c>
      <c r="G139" s="181">
        <v>500</v>
      </c>
      <c r="H139" s="181">
        <v>0</v>
      </c>
      <c r="I139" s="181">
        <v>500</v>
      </c>
      <c r="J139" s="181">
        <v>0</v>
      </c>
    </row>
    <row r="140" spans="1:10" x14ac:dyDescent="0.3">
      <c r="A140" t="s">
        <v>396</v>
      </c>
      <c r="B140" t="s">
        <v>334</v>
      </c>
      <c r="C140" t="s">
        <v>266</v>
      </c>
      <c r="D140" t="s">
        <v>456</v>
      </c>
      <c r="E140" t="s">
        <v>334</v>
      </c>
      <c r="F140" t="s">
        <v>468</v>
      </c>
      <c r="G140" s="181">
        <v>1500</v>
      </c>
      <c r="H140" s="181">
        <v>0</v>
      </c>
      <c r="I140" s="181">
        <v>1500</v>
      </c>
      <c r="J140" s="181">
        <v>0</v>
      </c>
    </row>
    <row r="141" spans="1:10" x14ac:dyDescent="0.3">
      <c r="A141" t="s">
        <v>396</v>
      </c>
      <c r="B141" t="s">
        <v>335</v>
      </c>
      <c r="C141" t="s">
        <v>217</v>
      </c>
      <c r="D141" t="s">
        <v>407</v>
      </c>
      <c r="E141" t="s">
        <v>468</v>
      </c>
      <c r="F141" t="s">
        <v>334</v>
      </c>
      <c r="G141" s="181">
        <v>0</v>
      </c>
      <c r="H141" s="181">
        <v>13010</v>
      </c>
      <c r="I141" s="181">
        <v>0</v>
      </c>
      <c r="J141" s="181">
        <v>13010</v>
      </c>
    </row>
    <row r="142" spans="1:10" x14ac:dyDescent="0.3">
      <c r="A142" t="s">
        <v>396</v>
      </c>
      <c r="B142" t="s">
        <v>336</v>
      </c>
      <c r="C142" t="s">
        <v>217</v>
      </c>
      <c r="D142" t="s">
        <v>412</v>
      </c>
      <c r="E142" t="s">
        <v>468</v>
      </c>
      <c r="F142" t="s">
        <v>461</v>
      </c>
      <c r="G142" s="181">
        <v>0</v>
      </c>
      <c r="H142" s="181">
        <v>10000</v>
      </c>
      <c r="I142" s="181">
        <v>0</v>
      </c>
      <c r="J142" s="181">
        <v>10000</v>
      </c>
    </row>
    <row r="143" spans="1:10" x14ac:dyDescent="0.3">
      <c r="A143" t="s">
        <v>396</v>
      </c>
      <c r="B143" t="s">
        <v>336</v>
      </c>
      <c r="C143" t="s">
        <v>217</v>
      </c>
      <c r="D143" t="s">
        <v>397</v>
      </c>
      <c r="E143" t="s">
        <v>468</v>
      </c>
      <c r="F143" t="s">
        <v>461</v>
      </c>
      <c r="G143" s="181">
        <v>0</v>
      </c>
      <c r="H143" s="181">
        <v>1500</v>
      </c>
      <c r="I143" s="181">
        <v>0</v>
      </c>
      <c r="J143" s="181">
        <v>1500</v>
      </c>
    </row>
    <row r="144" spans="1:10" x14ac:dyDescent="0.3">
      <c r="A144" t="s">
        <v>323</v>
      </c>
      <c r="E144"/>
      <c r="F144"/>
      <c r="G144" s="181">
        <v>25200</v>
      </c>
      <c r="H144" s="181">
        <v>25200</v>
      </c>
      <c r="I144" s="181">
        <v>24670</v>
      </c>
      <c r="J144" s="181">
        <v>24670</v>
      </c>
    </row>
    <row r="145" spans="1:10" x14ac:dyDescent="0.3">
      <c r="A145" t="s">
        <v>262</v>
      </c>
      <c r="E145"/>
      <c r="F145"/>
      <c r="G145" s="181">
        <v>3644914.59864</v>
      </c>
      <c r="H145" s="181">
        <v>3644914.6</v>
      </c>
      <c r="I145" s="181">
        <v>2645723.6911066663</v>
      </c>
      <c r="J145" s="181">
        <v>2645723.6924666669</v>
      </c>
    </row>
    <row r="146" spans="1:10" x14ac:dyDescent="0.3">
      <c r="H146" s="173"/>
      <c r="I146"/>
    </row>
    <row r="147" spans="1:10" x14ac:dyDescent="0.3">
      <c r="H147" s="173"/>
      <c r="I147"/>
    </row>
    <row r="148" spans="1:10" x14ac:dyDescent="0.3">
      <c r="H148" s="173"/>
      <c r="I148"/>
    </row>
  </sheetData>
  <autoFilter ref="A3:H145" xr:uid="{F1D74FF7-CFEB-47B0-8AC4-3DB36511F414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CEEE7-F5BD-4EF4-92E3-039150DD6E61}">
  <dimension ref="A1:U143"/>
  <sheetViews>
    <sheetView workbookViewId="0">
      <selection activeCell="M20" sqref="M20"/>
    </sheetView>
  </sheetViews>
  <sheetFormatPr baseColWidth="10" defaultRowHeight="14.4" x14ac:dyDescent="0.3"/>
  <cols>
    <col min="7" max="7" width="12.109375" customWidth="1"/>
    <col min="8" max="8" width="12.6640625" customWidth="1"/>
    <col min="9" max="9" width="13" customWidth="1"/>
    <col min="10" max="10" width="12" customWidth="1"/>
    <col min="18" max="18" width="17.44140625" customWidth="1"/>
    <col min="19" max="19" width="16.5546875" customWidth="1"/>
    <col min="21" max="21" width="14.5546875" style="173" bestFit="1" customWidth="1"/>
  </cols>
  <sheetData>
    <row r="1" spans="1:21" ht="36.6" x14ac:dyDescent="0.3">
      <c r="A1" s="192" t="s">
        <v>49</v>
      </c>
      <c r="B1" s="192" t="s">
        <v>333</v>
      </c>
      <c r="C1" s="192" t="s">
        <v>45</v>
      </c>
      <c r="D1" s="192" t="s">
        <v>46</v>
      </c>
      <c r="E1" s="192" t="s">
        <v>465</v>
      </c>
      <c r="F1" s="192" t="s">
        <v>464</v>
      </c>
      <c r="G1" s="192" t="s">
        <v>376</v>
      </c>
      <c r="H1" s="192" t="s">
        <v>373</v>
      </c>
      <c r="I1" s="192" t="s">
        <v>469</v>
      </c>
      <c r="J1" s="192" t="s">
        <v>380</v>
      </c>
      <c r="Q1" s="199" t="s">
        <v>49</v>
      </c>
      <c r="R1" s="199" t="s">
        <v>38</v>
      </c>
      <c r="S1" s="199" t="s">
        <v>460</v>
      </c>
      <c r="T1" s="199" t="s">
        <v>45</v>
      </c>
      <c r="U1" s="200" t="s">
        <v>475</v>
      </c>
    </row>
    <row r="2" spans="1:21" ht="45" customHeight="1" x14ac:dyDescent="0.3">
      <c r="A2" s="193" t="s">
        <v>384</v>
      </c>
      <c r="B2" s="193" t="s">
        <v>334</v>
      </c>
      <c r="C2" s="194" t="s">
        <v>263</v>
      </c>
      <c r="D2" s="193" t="s">
        <v>389</v>
      </c>
      <c r="E2" s="194" t="s">
        <v>334</v>
      </c>
      <c r="F2" s="194"/>
      <c r="G2" s="195">
        <v>101808</v>
      </c>
      <c r="H2" s="195">
        <v>0</v>
      </c>
      <c r="I2" s="195">
        <v>101808</v>
      </c>
      <c r="J2" s="195">
        <v>0</v>
      </c>
      <c r="Q2" s="297">
        <v>1</v>
      </c>
      <c r="R2" s="294" t="s">
        <v>72</v>
      </c>
      <c r="S2" s="294" t="s">
        <v>72</v>
      </c>
      <c r="T2" s="194" t="s">
        <v>263</v>
      </c>
      <c r="U2" s="201">
        <v>326275.42504</v>
      </c>
    </row>
    <row r="3" spans="1:21" x14ac:dyDescent="0.3">
      <c r="A3" s="193" t="s">
        <v>384</v>
      </c>
      <c r="B3" s="193" t="s">
        <v>334</v>
      </c>
      <c r="C3" s="194" t="s">
        <v>263</v>
      </c>
      <c r="D3" s="193" t="s">
        <v>390</v>
      </c>
      <c r="E3" s="194" t="s">
        <v>334</v>
      </c>
      <c r="F3" s="194"/>
      <c r="G3" s="195">
        <v>26281.3</v>
      </c>
      <c r="H3" s="195">
        <v>0</v>
      </c>
      <c r="I3" s="195">
        <v>26281.3</v>
      </c>
      <c r="J3" s="195">
        <v>0</v>
      </c>
      <c r="Q3" s="298"/>
      <c r="R3" s="295"/>
      <c r="S3" s="295"/>
      <c r="T3" s="194" t="s">
        <v>217</v>
      </c>
      <c r="U3" s="201">
        <v>164664.27999999997</v>
      </c>
    </row>
    <row r="4" spans="1:21" x14ac:dyDescent="0.3">
      <c r="A4" s="193" t="s">
        <v>384</v>
      </c>
      <c r="B4" s="193" t="s">
        <v>334</v>
      </c>
      <c r="C4" s="194" t="s">
        <v>263</v>
      </c>
      <c r="D4" s="193" t="s">
        <v>391</v>
      </c>
      <c r="E4" s="194" t="s">
        <v>334</v>
      </c>
      <c r="F4" s="194"/>
      <c r="G4" s="195">
        <v>57816</v>
      </c>
      <c r="H4" s="195">
        <v>0</v>
      </c>
      <c r="I4" s="195">
        <v>57816</v>
      </c>
      <c r="J4" s="195">
        <v>0</v>
      </c>
      <c r="Q4" s="298"/>
      <c r="R4" s="295"/>
      <c r="S4" s="295"/>
      <c r="T4" s="194" t="s">
        <v>264</v>
      </c>
      <c r="U4" s="201">
        <v>4400</v>
      </c>
    </row>
    <row r="5" spans="1:21" x14ac:dyDescent="0.3">
      <c r="A5" s="193" t="s">
        <v>384</v>
      </c>
      <c r="B5" s="193" t="s">
        <v>334</v>
      </c>
      <c r="C5" s="194" t="s">
        <v>263</v>
      </c>
      <c r="D5" s="193" t="s">
        <v>392</v>
      </c>
      <c r="E5" s="194" t="s">
        <v>334</v>
      </c>
      <c r="F5" s="194"/>
      <c r="G5" s="195">
        <v>350</v>
      </c>
      <c r="H5" s="195">
        <v>0</v>
      </c>
      <c r="I5" s="195">
        <v>350</v>
      </c>
      <c r="J5" s="195">
        <v>0</v>
      </c>
      <c r="Q5" s="298"/>
      <c r="R5" s="296"/>
      <c r="S5" s="296"/>
      <c r="T5" s="194" t="s">
        <v>266</v>
      </c>
      <c r="U5" s="201">
        <v>416</v>
      </c>
    </row>
    <row r="6" spans="1:21" ht="15" customHeight="1" x14ac:dyDescent="0.3">
      <c r="A6" s="193" t="s">
        <v>384</v>
      </c>
      <c r="B6" s="193" t="s">
        <v>334</v>
      </c>
      <c r="C6" s="194" t="s">
        <v>263</v>
      </c>
      <c r="D6" s="193" t="s">
        <v>421</v>
      </c>
      <c r="E6" s="194" t="s">
        <v>334</v>
      </c>
      <c r="F6" s="194"/>
      <c r="G6" s="195">
        <v>28318.726666666698</v>
      </c>
      <c r="H6" s="195">
        <v>0</v>
      </c>
      <c r="I6" s="195">
        <v>28318.726666666666</v>
      </c>
      <c r="J6" s="195">
        <v>0</v>
      </c>
      <c r="Q6" s="298"/>
      <c r="R6" s="294" t="s">
        <v>88</v>
      </c>
      <c r="S6" s="294" t="s">
        <v>462</v>
      </c>
      <c r="T6" s="194" t="s">
        <v>263</v>
      </c>
      <c r="U6" s="201">
        <v>397750.8064</v>
      </c>
    </row>
    <row r="7" spans="1:21" x14ac:dyDescent="0.3">
      <c r="A7" s="193" t="s">
        <v>384</v>
      </c>
      <c r="B7" s="193" t="s">
        <v>334</v>
      </c>
      <c r="C7" s="194" t="s">
        <v>263</v>
      </c>
      <c r="D7" s="193" t="s">
        <v>422</v>
      </c>
      <c r="E7" s="194" t="s">
        <v>334</v>
      </c>
      <c r="F7" s="194"/>
      <c r="G7" s="195">
        <v>8515.3333333333339</v>
      </c>
      <c r="H7" s="195">
        <v>0</v>
      </c>
      <c r="I7" s="195">
        <v>8515.3333333333339</v>
      </c>
      <c r="J7" s="195">
        <v>0</v>
      </c>
      <c r="Q7" s="298"/>
      <c r="R7" s="295"/>
      <c r="S7" s="295"/>
      <c r="T7" s="194" t="s">
        <v>217</v>
      </c>
      <c r="U7" s="201">
        <v>86938.68</v>
      </c>
    </row>
    <row r="8" spans="1:21" x14ac:dyDescent="0.3">
      <c r="A8" s="193" t="s">
        <v>384</v>
      </c>
      <c r="B8" s="193" t="s">
        <v>334</v>
      </c>
      <c r="C8" s="194" t="s">
        <v>263</v>
      </c>
      <c r="D8" s="193" t="s">
        <v>423</v>
      </c>
      <c r="E8" s="194" t="s">
        <v>334</v>
      </c>
      <c r="F8" s="194"/>
      <c r="G8" s="195">
        <v>400</v>
      </c>
      <c r="H8" s="195">
        <v>0</v>
      </c>
      <c r="I8" s="195">
        <v>400</v>
      </c>
      <c r="J8" s="195">
        <v>0</v>
      </c>
      <c r="Q8" s="298"/>
      <c r="R8" s="295"/>
      <c r="S8" s="295"/>
      <c r="T8" s="194" t="s">
        <v>264</v>
      </c>
      <c r="U8" s="201">
        <v>41491.949999999997</v>
      </c>
    </row>
    <row r="9" spans="1:21" x14ac:dyDescent="0.3">
      <c r="A9" s="193" t="s">
        <v>384</v>
      </c>
      <c r="B9" s="193" t="s">
        <v>334</v>
      </c>
      <c r="C9" s="194" t="s">
        <v>263</v>
      </c>
      <c r="D9" s="193" t="s">
        <v>424</v>
      </c>
      <c r="E9" s="194" t="s">
        <v>334</v>
      </c>
      <c r="F9" s="194"/>
      <c r="G9" s="195">
        <v>1000</v>
      </c>
      <c r="H9" s="195">
        <v>0</v>
      </c>
      <c r="I9" s="195">
        <v>1000</v>
      </c>
      <c r="J9" s="195">
        <v>0</v>
      </c>
      <c r="Q9" s="298"/>
      <c r="R9" s="295"/>
      <c r="S9" s="295"/>
      <c r="T9" s="194" t="s">
        <v>265</v>
      </c>
      <c r="U9" s="201">
        <v>147327.19</v>
      </c>
    </row>
    <row r="10" spans="1:21" x14ac:dyDescent="0.3">
      <c r="A10" s="193" t="s">
        <v>384</v>
      </c>
      <c r="B10" s="193" t="s">
        <v>334</v>
      </c>
      <c r="C10" s="194" t="s">
        <v>263</v>
      </c>
      <c r="D10" s="193" t="s">
        <v>425</v>
      </c>
      <c r="E10" s="194" t="s">
        <v>334</v>
      </c>
      <c r="F10" s="194"/>
      <c r="G10" s="195">
        <v>1000</v>
      </c>
      <c r="H10" s="195">
        <v>0</v>
      </c>
      <c r="I10" s="195">
        <v>1000</v>
      </c>
      <c r="J10" s="195">
        <v>0</v>
      </c>
      <c r="Q10" s="298"/>
      <c r="R10" s="296"/>
      <c r="S10" s="296"/>
      <c r="T10" s="194" t="s">
        <v>266</v>
      </c>
      <c r="U10" s="201">
        <v>17230</v>
      </c>
    </row>
    <row r="11" spans="1:21" ht="15" customHeight="1" x14ac:dyDescent="0.3">
      <c r="A11" s="193" t="s">
        <v>384</v>
      </c>
      <c r="B11" s="193" t="s">
        <v>334</v>
      </c>
      <c r="C11" s="194" t="s">
        <v>263</v>
      </c>
      <c r="D11" s="193" t="s">
        <v>426</v>
      </c>
      <c r="E11" s="194" t="s">
        <v>334</v>
      </c>
      <c r="F11" s="194"/>
      <c r="G11" s="195">
        <v>48276</v>
      </c>
      <c r="H11" s="195">
        <v>0</v>
      </c>
      <c r="I11" s="195">
        <v>48276</v>
      </c>
      <c r="J11" s="195">
        <v>0</v>
      </c>
      <c r="Q11" s="298"/>
      <c r="R11" s="294" t="s">
        <v>140</v>
      </c>
      <c r="S11" s="294" t="s">
        <v>478</v>
      </c>
      <c r="T11" s="194" t="s">
        <v>263</v>
      </c>
      <c r="U11" s="201">
        <v>13947.267200000002</v>
      </c>
    </row>
    <row r="12" spans="1:21" x14ac:dyDescent="0.3">
      <c r="A12" s="193" t="s">
        <v>384</v>
      </c>
      <c r="B12" s="193" t="s">
        <v>334</v>
      </c>
      <c r="C12" s="194" t="s">
        <v>263</v>
      </c>
      <c r="D12" s="193" t="s">
        <v>427</v>
      </c>
      <c r="E12" s="194" t="s">
        <v>334</v>
      </c>
      <c r="F12" s="194"/>
      <c r="G12" s="195">
        <v>350</v>
      </c>
      <c r="H12" s="195">
        <v>0</v>
      </c>
      <c r="I12" s="195">
        <v>350</v>
      </c>
      <c r="J12" s="195">
        <v>0</v>
      </c>
      <c r="Q12" s="298"/>
      <c r="R12" s="295"/>
      <c r="S12" s="295"/>
      <c r="T12" s="194" t="s">
        <v>217</v>
      </c>
      <c r="U12" s="201">
        <v>237443.42</v>
      </c>
    </row>
    <row r="13" spans="1:21" x14ac:dyDescent="0.3">
      <c r="A13" s="193" t="s">
        <v>384</v>
      </c>
      <c r="B13" s="193" t="s">
        <v>334</v>
      </c>
      <c r="C13" s="194" t="s">
        <v>263</v>
      </c>
      <c r="D13" s="193" t="s">
        <v>428</v>
      </c>
      <c r="E13" s="194" t="s">
        <v>334</v>
      </c>
      <c r="F13" s="194"/>
      <c r="G13" s="195">
        <v>27625.08195</v>
      </c>
      <c r="H13" s="195">
        <v>0</v>
      </c>
      <c r="I13" s="195">
        <v>27625.08195</v>
      </c>
      <c r="J13" s="195">
        <v>0</v>
      </c>
      <c r="Q13" s="298"/>
      <c r="R13" s="296"/>
      <c r="S13" s="296"/>
      <c r="T13" s="194" t="s">
        <v>266</v>
      </c>
      <c r="U13" s="201">
        <v>3539.48</v>
      </c>
    </row>
    <row r="14" spans="1:21" ht="36" x14ac:dyDescent="0.3">
      <c r="A14" s="193" t="s">
        <v>384</v>
      </c>
      <c r="B14" s="193" t="s">
        <v>334</v>
      </c>
      <c r="C14" s="194" t="s">
        <v>263</v>
      </c>
      <c r="D14" s="193" t="s">
        <v>429</v>
      </c>
      <c r="E14" s="194" t="s">
        <v>334</v>
      </c>
      <c r="F14" s="194"/>
      <c r="G14" s="195">
        <v>24534.983090000002</v>
      </c>
      <c r="H14" s="195">
        <v>0</v>
      </c>
      <c r="I14" s="195">
        <v>24534.983090000002</v>
      </c>
      <c r="J14" s="195">
        <v>0</v>
      </c>
      <c r="Q14" s="299"/>
      <c r="R14" s="202" t="s">
        <v>175</v>
      </c>
      <c r="S14" s="202" t="s">
        <v>477</v>
      </c>
      <c r="T14" s="206" t="s">
        <v>217</v>
      </c>
      <c r="U14" s="207">
        <v>11239</v>
      </c>
    </row>
    <row r="15" spans="1:21" ht="45" customHeight="1" x14ac:dyDescent="0.3">
      <c r="A15" s="193" t="s">
        <v>384</v>
      </c>
      <c r="B15" s="193" t="s">
        <v>334</v>
      </c>
      <c r="C15" s="194" t="s">
        <v>217</v>
      </c>
      <c r="D15" s="193" t="s">
        <v>431</v>
      </c>
      <c r="E15" s="194" t="s">
        <v>334</v>
      </c>
      <c r="F15" s="194" t="s">
        <v>334</v>
      </c>
      <c r="G15" s="195">
        <v>3681.82</v>
      </c>
      <c r="H15" s="195">
        <v>3750</v>
      </c>
      <c r="I15" s="195">
        <v>0</v>
      </c>
      <c r="J15" s="195">
        <v>68.179999999999836</v>
      </c>
      <c r="Q15" s="309" t="s">
        <v>272</v>
      </c>
      <c r="R15" s="310"/>
      <c r="S15" s="310"/>
      <c r="T15" s="311"/>
      <c r="U15" s="203">
        <v>1452663.4986399999</v>
      </c>
    </row>
    <row r="16" spans="1:21" x14ac:dyDescent="0.3">
      <c r="A16" s="193" t="s">
        <v>384</v>
      </c>
      <c r="B16" s="193" t="s">
        <v>334</v>
      </c>
      <c r="C16" s="194" t="s">
        <v>217</v>
      </c>
      <c r="D16" s="193" t="s">
        <v>432</v>
      </c>
      <c r="E16" s="194" t="s">
        <v>334</v>
      </c>
      <c r="F16" s="194" t="s">
        <v>334</v>
      </c>
      <c r="G16" s="195">
        <v>6913.6</v>
      </c>
      <c r="H16" s="195">
        <v>2600</v>
      </c>
      <c r="I16" s="195">
        <v>4313.6000000000004</v>
      </c>
      <c r="J16" s="195">
        <v>0</v>
      </c>
      <c r="Q16" s="297">
        <v>2</v>
      </c>
      <c r="R16" s="294" t="s">
        <v>72</v>
      </c>
      <c r="S16" s="294" t="s">
        <v>72</v>
      </c>
      <c r="T16" s="194" t="s">
        <v>217</v>
      </c>
      <c r="U16" s="201">
        <v>23700</v>
      </c>
    </row>
    <row r="17" spans="1:21" ht="36.75" customHeight="1" x14ac:dyDescent="0.3">
      <c r="A17" s="193" t="s">
        <v>384</v>
      </c>
      <c r="B17" s="193" t="s">
        <v>334</v>
      </c>
      <c r="C17" s="194" t="s">
        <v>217</v>
      </c>
      <c r="D17" s="193" t="s">
        <v>433</v>
      </c>
      <c r="E17" s="194" t="s">
        <v>334</v>
      </c>
      <c r="F17" s="194" t="s">
        <v>334</v>
      </c>
      <c r="G17" s="195">
        <v>960</v>
      </c>
      <c r="H17" s="195">
        <v>11875</v>
      </c>
      <c r="I17" s="195">
        <v>0</v>
      </c>
      <c r="J17" s="195">
        <v>10915</v>
      </c>
      <c r="Q17" s="299"/>
      <c r="R17" s="296"/>
      <c r="S17" s="296"/>
      <c r="T17" s="206" t="s">
        <v>266</v>
      </c>
      <c r="U17" s="207">
        <v>1500</v>
      </c>
    </row>
    <row r="18" spans="1:21" x14ac:dyDescent="0.3">
      <c r="A18" s="193" t="s">
        <v>384</v>
      </c>
      <c r="B18" s="193" t="s">
        <v>334</v>
      </c>
      <c r="C18" s="194" t="s">
        <v>217</v>
      </c>
      <c r="D18" s="193" t="s">
        <v>399</v>
      </c>
      <c r="E18" s="194"/>
      <c r="F18" s="194" t="s">
        <v>334</v>
      </c>
      <c r="G18" s="195">
        <v>0</v>
      </c>
      <c r="H18" s="195">
        <v>3700</v>
      </c>
      <c r="I18" s="195">
        <v>0</v>
      </c>
      <c r="J18" s="195">
        <v>3700</v>
      </c>
      <c r="Q18" s="312" t="s">
        <v>473</v>
      </c>
      <c r="R18" s="313"/>
      <c r="S18" s="313"/>
      <c r="T18" s="314"/>
      <c r="U18" s="203">
        <v>25200</v>
      </c>
    </row>
    <row r="19" spans="1:21" ht="30" customHeight="1" x14ac:dyDescent="0.3">
      <c r="A19" s="193" t="s">
        <v>384</v>
      </c>
      <c r="B19" s="193" t="s">
        <v>334</v>
      </c>
      <c r="C19" s="194" t="s">
        <v>217</v>
      </c>
      <c r="D19" s="193" t="s">
        <v>400</v>
      </c>
      <c r="E19" s="194"/>
      <c r="F19" s="194" t="s">
        <v>334</v>
      </c>
      <c r="G19" s="195">
        <v>0</v>
      </c>
      <c r="H19" s="195">
        <v>2000</v>
      </c>
      <c r="I19" s="195">
        <v>0</v>
      </c>
      <c r="J19" s="195">
        <v>2000</v>
      </c>
      <c r="Q19" s="297">
        <v>3</v>
      </c>
      <c r="R19" s="202" t="s">
        <v>72</v>
      </c>
      <c r="S19" s="202" t="s">
        <v>72</v>
      </c>
      <c r="T19" s="194" t="s">
        <v>263</v>
      </c>
      <c r="U19" s="201">
        <v>460587.2454666667</v>
      </c>
    </row>
    <row r="20" spans="1:21" ht="24" x14ac:dyDescent="0.3">
      <c r="A20" s="193" t="s">
        <v>384</v>
      </c>
      <c r="B20" s="193" t="s">
        <v>334</v>
      </c>
      <c r="C20" s="194" t="s">
        <v>217</v>
      </c>
      <c r="D20" s="193" t="s">
        <v>434</v>
      </c>
      <c r="E20" s="194" t="s">
        <v>334</v>
      </c>
      <c r="F20" s="194" t="s">
        <v>334</v>
      </c>
      <c r="G20" s="195">
        <v>22854.48</v>
      </c>
      <c r="H20" s="195">
        <v>2500</v>
      </c>
      <c r="I20" s="195">
        <v>20354.48</v>
      </c>
      <c r="J20" s="195">
        <v>0</v>
      </c>
      <c r="Q20" s="298"/>
      <c r="R20" s="202" t="s">
        <v>88</v>
      </c>
      <c r="S20" s="202" t="s">
        <v>462</v>
      </c>
      <c r="T20" s="194" t="s">
        <v>263</v>
      </c>
      <c r="U20" s="201">
        <v>1484961.9349999996</v>
      </c>
    </row>
    <row r="21" spans="1:21" ht="24" x14ac:dyDescent="0.3">
      <c r="A21" s="193" t="s">
        <v>384</v>
      </c>
      <c r="B21" s="193" t="s">
        <v>334</v>
      </c>
      <c r="C21" s="194" t="s">
        <v>217</v>
      </c>
      <c r="D21" s="193" t="s">
        <v>435</v>
      </c>
      <c r="E21" s="194" t="s">
        <v>334</v>
      </c>
      <c r="F21" s="194" t="s">
        <v>334</v>
      </c>
      <c r="G21" s="195">
        <v>22742.12</v>
      </c>
      <c r="H21" s="195">
        <v>3200</v>
      </c>
      <c r="I21" s="195">
        <v>19542.12</v>
      </c>
      <c r="J21" s="195">
        <v>0</v>
      </c>
      <c r="Q21" s="298"/>
      <c r="R21" s="202" t="s">
        <v>140</v>
      </c>
      <c r="S21" s="202" t="s">
        <v>478</v>
      </c>
      <c r="T21" s="194" t="s">
        <v>263</v>
      </c>
      <c r="U21" s="201">
        <v>159518.93040000004</v>
      </c>
    </row>
    <row r="22" spans="1:21" ht="36" x14ac:dyDescent="0.3">
      <c r="A22" s="193" t="s">
        <v>384</v>
      </c>
      <c r="B22" s="193" t="s">
        <v>334</v>
      </c>
      <c r="C22" s="194" t="s">
        <v>217</v>
      </c>
      <c r="D22" s="193" t="s">
        <v>436</v>
      </c>
      <c r="E22" s="194" t="s">
        <v>334</v>
      </c>
      <c r="F22" s="194" t="s">
        <v>334</v>
      </c>
      <c r="G22" s="195">
        <v>2607</v>
      </c>
      <c r="H22" s="195">
        <v>2000</v>
      </c>
      <c r="I22" s="195">
        <v>607</v>
      </c>
      <c r="J22" s="195">
        <v>0</v>
      </c>
      <c r="Q22" s="299"/>
      <c r="R22" s="202" t="s">
        <v>175</v>
      </c>
      <c r="S22" s="202" t="s">
        <v>477</v>
      </c>
      <c r="T22" s="194" t="s">
        <v>263</v>
      </c>
      <c r="U22" s="201">
        <v>61982.989133333402</v>
      </c>
    </row>
    <row r="23" spans="1:21" x14ac:dyDescent="0.3">
      <c r="A23" s="193" t="s">
        <v>384</v>
      </c>
      <c r="B23" s="193" t="s">
        <v>334</v>
      </c>
      <c r="C23" s="194" t="s">
        <v>217</v>
      </c>
      <c r="D23" s="193" t="s">
        <v>402</v>
      </c>
      <c r="E23" s="194"/>
      <c r="F23" s="194" t="s">
        <v>334</v>
      </c>
      <c r="G23" s="195">
        <v>0</v>
      </c>
      <c r="H23" s="195">
        <v>1500</v>
      </c>
      <c r="I23" s="195">
        <v>0</v>
      </c>
      <c r="J23" s="195">
        <v>1500</v>
      </c>
      <c r="Q23" s="315" t="s">
        <v>474</v>
      </c>
      <c r="R23" s="316"/>
      <c r="S23" s="316"/>
      <c r="T23" s="317"/>
      <c r="U23" s="204">
        <v>2167051.0999999996</v>
      </c>
    </row>
    <row r="24" spans="1:21" ht="30" customHeight="1" x14ac:dyDescent="0.3">
      <c r="A24" s="193" t="s">
        <v>384</v>
      </c>
      <c r="B24" s="193" t="s">
        <v>334</v>
      </c>
      <c r="C24" s="194" t="s">
        <v>217</v>
      </c>
      <c r="D24" s="193" t="s">
        <v>439</v>
      </c>
      <c r="E24" s="194" t="s">
        <v>334</v>
      </c>
      <c r="F24" s="194" t="s">
        <v>334</v>
      </c>
      <c r="G24" s="195">
        <v>500</v>
      </c>
      <c r="H24" s="195">
        <v>1500</v>
      </c>
      <c r="I24" s="195">
        <v>0</v>
      </c>
      <c r="J24" s="195">
        <v>1000</v>
      </c>
      <c r="Q24" s="318" t="s">
        <v>262</v>
      </c>
      <c r="R24" s="319"/>
      <c r="S24" s="319"/>
      <c r="T24" s="320"/>
      <c r="U24" s="205">
        <v>3644914.5986399995</v>
      </c>
    </row>
    <row r="25" spans="1:21" x14ac:dyDescent="0.3">
      <c r="A25" s="193" t="s">
        <v>384</v>
      </c>
      <c r="B25" s="193" t="s">
        <v>334</v>
      </c>
      <c r="C25" s="194" t="s">
        <v>217</v>
      </c>
      <c r="D25" s="193" t="s">
        <v>403</v>
      </c>
      <c r="E25" s="194" t="s">
        <v>334</v>
      </c>
      <c r="F25" s="194" t="s">
        <v>334</v>
      </c>
      <c r="G25" s="195">
        <v>10660</v>
      </c>
      <c r="H25" s="195">
        <v>1500</v>
      </c>
      <c r="I25" s="195">
        <v>9160</v>
      </c>
      <c r="J25" s="195">
        <v>0</v>
      </c>
    </row>
    <row r="26" spans="1:21" x14ac:dyDescent="0.3">
      <c r="A26" s="193" t="s">
        <v>384</v>
      </c>
      <c r="B26" s="193" t="s">
        <v>334</v>
      </c>
      <c r="C26" s="194" t="s">
        <v>217</v>
      </c>
      <c r="D26" s="193" t="s">
        <v>440</v>
      </c>
      <c r="E26" s="194" t="s">
        <v>334</v>
      </c>
      <c r="F26" s="194" t="s">
        <v>334</v>
      </c>
      <c r="G26" s="195">
        <v>10793.96</v>
      </c>
      <c r="H26" s="195">
        <v>1500</v>
      </c>
      <c r="I26" s="195">
        <v>9293.9599999999991</v>
      </c>
      <c r="J26" s="195">
        <v>0</v>
      </c>
    </row>
    <row r="27" spans="1:21" x14ac:dyDescent="0.3">
      <c r="A27" s="193" t="s">
        <v>384</v>
      </c>
      <c r="B27" s="193" t="s">
        <v>334</v>
      </c>
      <c r="C27" s="194" t="s">
        <v>217</v>
      </c>
      <c r="D27" s="193" t="s">
        <v>441</v>
      </c>
      <c r="E27" s="194" t="s">
        <v>334</v>
      </c>
      <c r="F27" s="194" t="s">
        <v>334</v>
      </c>
      <c r="G27" s="195">
        <v>5000</v>
      </c>
      <c r="H27" s="195">
        <v>1500</v>
      </c>
      <c r="I27" s="195">
        <v>3500</v>
      </c>
      <c r="J27" s="195">
        <v>0</v>
      </c>
    </row>
    <row r="28" spans="1:21" x14ac:dyDescent="0.3">
      <c r="A28" s="193" t="s">
        <v>384</v>
      </c>
      <c r="B28" s="193" t="s">
        <v>334</v>
      </c>
      <c r="C28" s="194" t="s">
        <v>217</v>
      </c>
      <c r="D28" s="193" t="s">
        <v>442</v>
      </c>
      <c r="E28" s="194" t="s">
        <v>334</v>
      </c>
      <c r="F28" s="194" t="s">
        <v>334</v>
      </c>
      <c r="G28" s="195">
        <v>500</v>
      </c>
      <c r="H28" s="195">
        <v>5000</v>
      </c>
      <c r="I28" s="195">
        <v>0</v>
      </c>
      <c r="J28" s="195">
        <v>4500</v>
      </c>
    </row>
    <row r="29" spans="1:21" x14ac:dyDescent="0.3">
      <c r="A29" s="193" t="s">
        <v>384</v>
      </c>
      <c r="B29" s="193" t="s">
        <v>334</v>
      </c>
      <c r="C29" s="194" t="s">
        <v>217</v>
      </c>
      <c r="D29" s="193" t="s">
        <v>443</v>
      </c>
      <c r="E29" s="194" t="s">
        <v>334</v>
      </c>
      <c r="F29" s="194" t="s">
        <v>334</v>
      </c>
      <c r="G29" s="195">
        <v>8496</v>
      </c>
      <c r="H29" s="195">
        <v>5000</v>
      </c>
      <c r="I29" s="195">
        <v>3496</v>
      </c>
      <c r="J29" s="195">
        <v>0</v>
      </c>
    </row>
    <row r="30" spans="1:21" x14ac:dyDescent="0.3">
      <c r="A30" s="193" t="s">
        <v>384</v>
      </c>
      <c r="B30" s="193" t="s">
        <v>334</v>
      </c>
      <c r="C30" s="194" t="s">
        <v>217</v>
      </c>
      <c r="D30" s="193" t="s">
        <v>444</v>
      </c>
      <c r="E30" s="194" t="s">
        <v>334</v>
      </c>
      <c r="F30" s="194" t="s">
        <v>334</v>
      </c>
      <c r="G30" s="195">
        <v>28000</v>
      </c>
      <c r="H30" s="195">
        <v>12500</v>
      </c>
      <c r="I30" s="195">
        <v>15500</v>
      </c>
      <c r="J30" s="195">
        <v>0</v>
      </c>
    </row>
    <row r="31" spans="1:21" x14ac:dyDescent="0.3">
      <c r="A31" s="193" t="s">
        <v>384</v>
      </c>
      <c r="B31" s="193" t="s">
        <v>334</v>
      </c>
      <c r="C31" s="194" t="s">
        <v>217</v>
      </c>
      <c r="D31" s="193" t="s">
        <v>445</v>
      </c>
      <c r="E31" s="194" t="s">
        <v>334</v>
      </c>
      <c r="F31" s="194" t="s">
        <v>334</v>
      </c>
      <c r="G31" s="195">
        <v>9000</v>
      </c>
      <c r="H31" s="195">
        <v>6000</v>
      </c>
      <c r="I31" s="195">
        <v>3000</v>
      </c>
      <c r="J31" s="195">
        <v>0</v>
      </c>
    </row>
    <row r="32" spans="1:21" x14ac:dyDescent="0.3">
      <c r="A32" s="193" t="s">
        <v>384</v>
      </c>
      <c r="B32" s="193" t="s">
        <v>334</v>
      </c>
      <c r="C32" s="194" t="s">
        <v>217</v>
      </c>
      <c r="D32" s="193" t="s">
        <v>446</v>
      </c>
      <c r="E32" s="194" t="s">
        <v>334</v>
      </c>
      <c r="F32" s="194" t="s">
        <v>334</v>
      </c>
      <c r="G32" s="195">
        <v>13500</v>
      </c>
      <c r="H32" s="195">
        <v>6000</v>
      </c>
      <c r="I32" s="195">
        <v>7500</v>
      </c>
      <c r="J32" s="195">
        <v>0</v>
      </c>
    </row>
    <row r="33" spans="1:10" x14ac:dyDescent="0.3">
      <c r="A33" s="193" t="s">
        <v>384</v>
      </c>
      <c r="B33" s="193" t="s">
        <v>334</v>
      </c>
      <c r="C33" s="194" t="s">
        <v>217</v>
      </c>
      <c r="D33" s="193" t="s">
        <v>406</v>
      </c>
      <c r="E33" s="194"/>
      <c r="F33" s="194" t="s">
        <v>334</v>
      </c>
      <c r="G33" s="195">
        <v>0</v>
      </c>
      <c r="H33" s="195">
        <v>3000</v>
      </c>
      <c r="I33" s="195">
        <v>0</v>
      </c>
      <c r="J33" s="195">
        <v>3000</v>
      </c>
    </row>
    <row r="34" spans="1:10" x14ac:dyDescent="0.3">
      <c r="A34" s="193" t="s">
        <v>384</v>
      </c>
      <c r="B34" s="193" t="s">
        <v>334</v>
      </c>
      <c r="C34" s="194" t="s">
        <v>217</v>
      </c>
      <c r="D34" s="193" t="s">
        <v>408</v>
      </c>
      <c r="E34" s="194"/>
      <c r="F34" s="194" t="s">
        <v>334</v>
      </c>
      <c r="G34" s="195">
        <v>0</v>
      </c>
      <c r="H34" s="195">
        <v>16500</v>
      </c>
      <c r="I34" s="195">
        <v>0</v>
      </c>
      <c r="J34" s="195">
        <v>16500</v>
      </c>
    </row>
    <row r="35" spans="1:10" x14ac:dyDescent="0.3">
      <c r="A35" s="193" t="s">
        <v>384</v>
      </c>
      <c r="B35" s="193" t="s">
        <v>334</v>
      </c>
      <c r="C35" s="194" t="s">
        <v>217</v>
      </c>
      <c r="D35" s="193" t="s">
        <v>409</v>
      </c>
      <c r="E35" s="194"/>
      <c r="F35" s="194" t="s">
        <v>334</v>
      </c>
      <c r="G35" s="195">
        <v>0</v>
      </c>
      <c r="H35" s="195">
        <v>8800</v>
      </c>
      <c r="I35" s="195">
        <v>0</v>
      </c>
      <c r="J35" s="195">
        <v>8800</v>
      </c>
    </row>
    <row r="36" spans="1:10" x14ac:dyDescent="0.3">
      <c r="A36" s="193" t="s">
        <v>384</v>
      </c>
      <c r="B36" s="193" t="s">
        <v>334</v>
      </c>
      <c r="C36" s="194" t="s">
        <v>217</v>
      </c>
      <c r="D36" s="193" t="s">
        <v>448</v>
      </c>
      <c r="E36" s="194" t="s">
        <v>334</v>
      </c>
      <c r="F36" s="194" t="s">
        <v>334</v>
      </c>
      <c r="G36" s="195">
        <v>600</v>
      </c>
      <c r="H36" s="195">
        <v>800</v>
      </c>
      <c r="I36" s="196">
        <v>0</v>
      </c>
      <c r="J36" s="195">
        <v>200</v>
      </c>
    </row>
    <row r="37" spans="1:10" x14ac:dyDescent="0.3">
      <c r="A37" s="193" t="s">
        <v>384</v>
      </c>
      <c r="B37" s="193" t="s">
        <v>334</v>
      </c>
      <c r="C37" s="194" t="s">
        <v>217</v>
      </c>
      <c r="D37" s="193" t="s">
        <v>449</v>
      </c>
      <c r="E37" s="194" t="s">
        <v>334</v>
      </c>
      <c r="F37" s="194" t="s">
        <v>334</v>
      </c>
      <c r="G37" s="195">
        <v>9667.7000000000007</v>
      </c>
      <c r="H37" s="195">
        <v>4000</v>
      </c>
      <c r="I37" s="195">
        <v>5667.7000000000007</v>
      </c>
      <c r="J37" s="195">
        <v>0</v>
      </c>
    </row>
    <row r="38" spans="1:10" x14ac:dyDescent="0.3">
      <c r="A38" s="193" t="s">
        <v>384</v>
      </c>
      <c r="B38" s="193" t="s">
        <v>334</v>
      </c>
      <c r="C38" s="194" t="s">
        <v>217</v>
      </c>
      <c r="D38" s="193" t="s">
        <v>412</v>
      </c>
      <c r="E38" s="194" t="s">
        <v>334</v>
      </c>
      <c r="F38" s="194" t="s">
        <v>334</v>
      </c>
      <c r="G38" s="195">
        <v>7800</v>
      </c>
      <c r="H38" s="195">
        <v>6000</v>
      </c>
      <c r="I38" s="195">
        <v>1800</v>
      </c>
      <c r="J38" s="195">
        <v>0</v>
      </c>
    </row>
    <row r="39" spans="1:10" x14ac:dyDescent="0.3">
      <c r="A39" s="193" t="s">
        <v>384</v>
      </c>
      <c r="B39" s="193" t="s">
        <v>334</v>
      </c>
      <c r="C39" s="194" t="s">
        <v>217</v>
      </c>
      <c r="D39" s="193" t="s">
        <v>414</v>
      </c>
      <c r="E39" s="194"/>
      <c r="F39" s="194" t="s">
        <v>334</v>
      </c>
      <c r="G39" s="195">
        <v>0</v>
      </c>
      <c r="H39" s="195">
        <v>1000</v>
      </c>
      <c r="I39" s="195">
        <v>0</v>
      </c>
      <c r="J39" s="195">
        <v>1000</v>
      </c>
    </row>
    <row r="40" spans="1:10" x14ac:dyDescent="0.3">
      <c r="A40" s="193" t="s">
        <v>384</v>
      </c>
      <c r="B40" s="193" t="s">
        <v>334</v>
      </c>
      <c r="C40" s="194" t="s">
        <v>217</v>
      </c>
      <c r="D40" s="193" t="s">
        <v>418</v>
      </c>
      <c r="E40" s="194" t="s">
        <v>334</v>
      </c>
      <c r="F40" s="194"/>
      <c r="G40" s="195">
        <v>181.3</v>
      </c>
      <c r="H40" s="195">
        <v>0</v>
      </c>
      <c r="I40" s="195">
        <v>181.3</v>
      </c>
      <c r="J40" s="195">
        <v>0</v>
      </c>
    </row>
    <row r="41" spans="1:10" x14ac:dyDescent="0.3">
      <c r="A41" s="193" t="s">
        <v>384</v>
      </c>
      <c r="B41" s="193" t="s">
        <v>334</v>
      </c>
      <c r="C41" s="194" t="s">
        <v>217</v>
      </c>
      <c r="D41" s="193" t="s">
        <v>451</v>
      </c>
      <c r="E41" s="194" t="s">
        <v>334</v>
      </c>
      <c r="F41" s="194"/>
      <c r="G41" s="195">
        <v>192.5</v>
      </c>
      <c r="H41" s="195">
        <v>0</v>
      </c>
      <c r="I41" s="195">
        <v>192.5</v>
      </c>
      <c r="J41" s="195">
        <v>0</v>
      </c>
    </row>
    <row r="42" spans="1:10" x14ac:dyDescent="0.3">
      <c r="A42" s="193" t="s">
        <v>384</v>
      </c>
      <c r="B42" s="193" t="s">
        <v>334</v>
      </c>
      <c r="C42" s="194" t="s">
        <v>217</v>
      </c>
      <c r="D42" s="193" t="s">
        <v>452</v>
      </c>
      <c r="E42" s="194" t="s">
        <v>334</v>
      </c>
      <c r="F42" s="194"/>
      <c r="G42" s="195">
        <v>13.8</v>
      </c>
      <c r="H42" s="195">
        <v>0</v>
      </c>
      <c r="I42" s="195">
        <v>13.8</v>
      </c>
      <c r="J42" s="195">
        <v>0</v>
      </c>
    </row>
    <row r="43" spans="1:10" x14ac:dyDescent="0.3">
      <c r="A43" s="193" t="s">
        <v>384</v>
      </c>
      <c r="B43" s="193" t="s">
        <v>334</v>
      </c>
      <c r="C43" s="194" t="s">
        <v>217</v>
      </c>
      <c r="D43" s="193" t="s">
        <v>398</v>
      </c>
      <c r="E43" s="194"/>
      <c r="F43" s="194" t="s">
        <v>334</v>
      </c>
      <c r="G43" s="195">
        <v>0</v>
      </c>
      <c r="H43" s="195">
        <v>600</v>
      </c>
      <c r="I43" s="195">
        <v>0</v>
      </c>
      <c r="J43" s="195">
        <v>600</v>
      </c>
    </row>
    <row r="44" spans="1:10" x14ac:dyDescent="0.3">
      <c r="A44" s="193" t="s">
        <v>384</v>
      </c>
      <c r="B44" s="193" t="s">
        <v>334</v>
      </c>
      <c r="C44" s="194" t="s">
        <v>217</v>
      </c>
      <c r="D44" s="193" t="s">
        <v>401</v>
      </c>
      <c r="E44" s="194"/>
      <c r="F44" s="194" t="s">
        <v>334</v>
      </c>
      <c r="G44" s="195">
        <v>0</v>
      </c>
      <c r="H44" s="195">
        <v>2000</v>
      </c>
      <c r="I44" s="195">
        <v>0</v>
      </c>
      <c r="J44" s="195">
        <v>2000</v>
      </c>
    </row>
    <row r="45" spans="1:10" x14ac:dyDescent="0.3">
      <c r="A45" s="193" t="s">
        <v>384</v>
      </c>
      <c r="B45" s="193" t="s">
        <v>334</v>
      </c>
      <c r="C45" s="194" t="s">
        <v>217</v>
      </c>
      <c r="D45" s="193" t="s">
        <v>404</v>
      </c>
      <c r="E45" s="194"/>
      <c r="F45" s="194" t="s">
        <v>334</v>
      </c>
      <c r="G45" s="195">
        <v>0</v>
      </c>
      <c r="H45" s="195">
        <v>1500</v>
      </c>
      <c r="I45" s="195">
        <v>0</v>
      </c>
      <c r="J45" s="195">
        <v>1500</v>
      </c>
    </row>
    <row r="46" spans="1:10" x14ac:dyDescent="0.3">
      <c r="A46" s="193" t="s">
        <v>384</v>
      </c>
      <c r="B46" s="193" t="s">
        <v>334</v>
      </c>
      <c r="C46" s="194" t="s">
        <v>217</v>
      </c>
      <c r="D46" s="193" t="s">
        <v>405</v>
      </c>
      <c r="E46" s="194"/>
      <c r="F46" s="194" t="s">
        <v>334</v>
      </c>
      <c r="G46" s="195">
        <v>0</v>
      </c>
      <c r="H46" s="195">
        <v>3000</v>
      </c>
      <c r="I46" s="195">
        <v>0</v>
      </c>
      <c r="J46" s="195">
        <v>3000</v>
      </c>
    </row>
    <row r="47" spans="1:10" x14ac:dyDescent="0.3">
      <c r="A47" s="193" t="s">
        <v>384</v>
      </c>
      <c r="B47" s="193" t="s">
        <v>334</v>
      </c>
      <c r="C47" s="194" t="s">
        <v>217</v>
      </c>
      <c r="D47" s="193" t="s">
        <v>407</v>
      </c>
      <c r="E47" s="194"/>
      <c r="F47" s="194" t="s">
        <v>334</v>
      </c>
      <c r="G47" s="195">
        <v>0</v>
      </c>
      <c r="H47" s="195">
        <v>3000</v>
      </c>
      <c r="I47" s="195">
        <v>0</v>
      </c>
      <c r="J47" s="195">
        <v>3000</v>
      </c>
    </row>
    <row r="48" spans="1:10" x14ac:dyDescent="0.3">
      <c r="A48" s="193" t="s">
        <v>384</v>
      </c>
      <c r="B48" s="193" t="s">
        <v>334</v>
      </c>
      <c r="C48" s="194" t="s">
        <v>217</v>
      </c>
      <c r="D48" s="193" t="s">
        <v>410</v>
      </c>
      <c r="E48" s="194"/>
      <c r="F48" s="194" t="s">
        <v>334</v>
      </c>
      <c r="G48" s="195">
        <v>0</v>
      </c>
      <c r="H48" s="195">
        <v>1000</v>
      </c>
      <c r="I48" s="195">
        <v>0</v>
      </c>
      <c r="J48" s="195">
        <v>1000</v>
      </c>
    </row>
    <row r="49" spans="1:10" x14ac:dyDescent="0.3">
      <c r="A49" s="193" t="s">
        <v>384</v>
      </c>
      <c r="B49" s="193" t="s">
        <v>334</v>
      </c>
      <c r="C49" s="194" t="s">
        <v>217</v>
      </c>
      <c r="D49" s="193" t="s">
        <v>411</v>
      </c>
      <c r="E49" s="194"/>
      <c r="F49" s="194" t="s">
        <v>334</v>
      </c>
      <c r="G49" s="195">
        <v>0</v>
      </c>
      <c r="H49" s="195">
        <v>2000</v>
      </c>
      <c r="I49" s="195">
        <v>0</v>
      </c>
      <c r="J49" s="195">
        <v>2000</v>
      </c>
    </row>
    <row r="50" spans="1:10" x14ac:dyDescent="0.3">
      <c r="A50" s="193" t="s">
        <v>384</v>
      </c>
      <c r="B50" s="193" t="s">
        <v>334</v>
      </c>
      <c r="C50" s="194" t="s">
        <v>217</v>
      </c>
      <c r="D50" s="193" t="s">
        <v>413</v>
      </c>
      <c r="E50" s="194"/>
      <c r="F50" s="194" t="s">
        <v>334</v>
      </c>
      <c r="G50" s="195">
        <v>0</v>
      </c>
      <c r="H50" s="195">
        <v>1993.06</v>
      </c>
      <c r="I50" s="195">
        <v>0</v>
      </c>
      <c r="J50" s="195">
        <v>1993.06</v>
      </c>
    </row>
    <row r="51" spans="1:10" x14ac:dyDescent="0.3">
      <c r="A51" s="193" t="s">
        <v>384</v>
      </c>
      <c r="B51" s="193" t="s">
        <v>334</v>
      </c>
      <c r="C51" s="194" t="s">
        <v>217</v>
      </c>
      <c r="D51" s="193" t="s">
        <v>415</v>
      </c>
      <c r="E51" s="194"/>
      <c r="F51" s="194" t="s">
        <v>334</v>
      </c>
      <c r="G51" s="195">
        <v>0</v>
      </c>
      <c r="H51" s="195">
        <v>2000</v>
      </c>
      <c r="I51" s="195">
        <v>0</v>
      </c>
      <c r="J51" s="195">
        <v>2000</v>
      </c>
    </row>
    <row r="52" spans="1:10" x14ac:dyDescent="0.3">
      <c r="A52" s="193" t="s">
        <v>384</v>
      </c>
      <c r="B52" s="193" t="s">
        <v>334</v>
      </c>
      <c r="C52" s="194" t="s">
        <v>217</v>
      </c>
      <c r="D52" s="193" t="s">
        <v>416</v>
      </c>
      <c r="E52" s="194"/>
      <c r="F52" s="194" t="s">
        <v>334</v>
      </c>
      <c r="G52" s="195">
        <v>0</v>
      </c>
      <c r="H52" s="195">
        <v>2500</v>
      </c>
      <c r="I52" s="195">
        <v>0</v>
      </c>
      <c r="J52" s="195">
        <v>2500</v>
      </c>
    </row>
    <row r="53" spans="1:10" x14ac:dyDescent="0.3">
      <c r="A53" s="193" t="s">
        <v>384</v>
      </c>
      <c r="B53" s="193" t="s">
        <v>334</v>
      </c>
      <c r="C53" s="194" t="s">
        <v>264</v>
      </c>
      <c r="D53" s="193" t="s">
        <v>454</v>
      </c>
      <c r="E53" s="194" t="s">
        <v>334</v>
      </c>
      <c r="F53" s="194" t="s">
        <v>334</v>
      </c>
      <c r="G53" s="195">
        <v>3900</v>
      </c>
      <c r="H53" s="195">
        <v>3000</v>
      </c>
      <c r="I53" s="195">
        <v>900</v>
      </c>
      <c r="J53" s="195">
        <v>0</v>
      </c>
    </row>
    <row r="54" spans="1:10" x14ac:dyDescent="0.3">
      <c r="A54" s="193" t="s">
        <v>384</v>
      </c>
      <c r="B54" s="193" t="s">
        <v>334</v>
      </c>
      <c r="C54" s="194" t="s">
        <v>264</v>
      </c>
      <c r="D54" s="193" t="s">
        <v>455</v>
      </c>
      <c r="E54" s="194" t="s">
        <v>334</v>
      </c>
      <c r="F54" s="194" t="s">
        <v>334</v>
      </c>
      <c r="G54" s="195">
        <v>500</v>
      </c>
      <c r="H54" s="195">
        <v>90077.119999999995</v>
      </c>
      <c r="I54" s="195">
        <v>0</v>
      </c>
      <c r="J54" s="195">
        <v>89577.12</v>
      </c>
    </row>
    <row r="55" spans="1:10" x14ac:dyDescent="0.3">
      <c r="A55" s="193" t="s">
        <v>384</v>
      </c>
      <c r="B55" s="193" t="s">
        <v>334</v>
      </c>
      <c r="C55" s="194" t="s">
        <v>264</v>
      </c>
      <c r="D55" s="193" t="s">
        <v>420</v>
      </c>
      <c r="E55" s="194"/>
      <c r="F55" s="194" t="s">
        <v>334</v>
      </c>
      <c r="G55" s="195">
        <v>0</v>
      </c>
      <c r="H55" s="195">
        <v>1300</v>
      </c>
      <c r="I55" s="195">
        <v>0</v>
      </c>
      <c r="J55" s="195">
        <v>1300</v>
      </c>
    </row>
    <row r="56" spans="1:10" x14ac:dyDescent="0.3">
      <c r="A56" s="193" t="s">
        <v>384</v>
      </c>
      <c r="B56" s="193" t="s">
        <v>334</v>
      </c>
      <c r="C56" s="194" t="s">
        <v>266</v>
      </c>
      <c r="D56" s="193" t="s">
        <v>457</v>
      </c>
      <c r="E56" s="194" t="s">
        <v>334</v>
      </c>
      <c r="F56" s="194"/>
      <c r="G56" s="195">
        <v>416</v>
      </c>
      <c r="H56" s="195">
        <v>0</v>
      </c>
      <c r="I56" s="195">
        <v>416</v>
      </c>
      <c r="J56" s="195">
        <v>0</v>
      </c>
    </row>
    <row r="57" spans="1:10" x14ac:dyDescent="0.3">
      <c r="A57" s="193" t="s">
        <v>384</v>
      </c>
      <c r="B57" s="193" t="s">
        <v>335</v>
      </c>
      <c r="C57" s="194" t="s">
        <v>263</v>
      </c>
      <c r="D57" s="193" t="s">
        <v>391</v>
      </c>
      <c r="E57" s="194" t="s">
        <v>334</v>
      </c>
      <c r="F57" s="194"/>
      <c r="G57" s="195">
        <v>322632</v>
      </c>
      <c r="H57" s="195">
        <v>0</v>
      </c>
      <c r="I57" s="195">
        <v>322632</v>
      </c>
      <c r="J57" s="195">
        <v>0</v>
      </c>
    </row>
    <row r="58" spans="1:10" x14ac:dyDescent="0.3">
      <c r="A58" s="193" t="s">
        <v>384</v>
      </c>
      <c r="B58" s="193" t="s">
        <v>335</v>
      </c>
      <c r="C58" s="194" t="s">
        <v>263</v>
      </c>
      <c r="D58" s="193" t="s">
        <v>388</v>
      </c>
      <c r="E58" s="194"/>
      <c r="F58" s="194" t="s">
        <v>334</v>
      </c>
      <c r="G58" s="195">
        <v>0</v>
      </c>
      <c r="H58" s="195">
        <v>737973.5</v>
      </c>
      <c r="I58" s="195">
        <v>0</v>
      </c>
      <c r="J58" s="195">
        <v>737973.5</v>
      </c>
    </row>
    <row r="59" spans="1:10" x14ac:dyDescent="0.3">
      <c r="A59" s="193" t="s">
        <v>384</v>
      </c>
      <c r="B59" s="193" t="s">
        <v>335</v>
      </c>
      <c r="C59" s="194" t="s">
        <v>263</v>
      </c>
      <c r="D59" s="193" t="s">
        <v>421</v>
      </c>
      <c r="E59" s="194" t="s">
        <v>334</v>
      </c>
      <c r="F59" s="194"/>
      <c r="G59" s="195">
        <v>22539</v>
      </c>
      <c r="H59" s="195">
        <v>0</v>
      </c>
      <c r="I59" s="195">
        <v>22539</v>
      </c>
      <c r="J59" s="195">
        <v>0</v>
      </c>
    </row>
    <row r="60" spans="1:10" x14ac:dyDescent="0.3">
      <c r="A60" s="193" t="s">
        <v>384</v>
      </c>
      <c r="B60" s="193" t="s">
        <v>335</v>
      </c>
      <c r="C60" s="194" t="s">
        <v>263</v>
      </c>
      <c r="D60" s="193" t="s">
        <v>422</v>
      </c>
      <c r="E60" s="194" t="s">
        <v>334</v>
      </c>
      <c r="F60" s="194"/>
      <c r="G60" s="195">
        <v>5302</v>
      </c>
      <c r="H60" s="195">
        <v>0</v>
      </c>
      <c r="I60" s="195">
        <v>5302</v>
      </c>
      <c r="J60" s="195">
        <v>0</v>
      </c>
    </row>
    <row r="61" spans="1:10" x14ac:dyDescent="0.3">
      <c r="A61" s="193" t="s">
        <v>384</v>
      </c>
      <c r="B61" s="193" t="s">
        <v>335</v>
      </c>
      <c r="C61" s="194" t="s">
        <v>263</v>
      </c>
      <c r="D61" s="193" t="s">
        <v>428</v>
      </c>
      <c r="E61" s="194" t="s">
        <v>334</v>
      </c>
      <c r="F61" s="194"/>
      <c r="G61" s="195">
        <v>24747.821999999993</v>
      </c>
      <c r="H61" s="195">
        <v>0</v>
      </c>
      <c r="I61" s="195">
        <v>24747.821999999993</v>
      </c>
      <c r="J61" s="195">
        <v>0</v>
      </c>
    </row>
    <row r="62" spans="1:10" x14ac:dyDescent="0.3">
      <c r="A62" s="193" t="s">
        <v>384</v>
      </c>
      <c r="B62" s="193" t="s">
        <v>335</v>
      </c>
      <c r="C62" s="194" t="s">
        <v>263</v>
      </c>
      <c r="D62" s="193" t="s">
        <v>429</v>
      </c>
      <c r="E62" s="194" t="s">
        <v>334</v>
      </c>
      <c r="F62" s="194"/>
      <c r="G62" s="195">
        <v>22529.984399999998</v>
      </c>
      <c r="H62" s="195">
        <v>0</v>
      </c>
      <c r="I62" s="195">
        <v>22529.984399999998</v>
      </c>
      <c r="J62" s="195">
        <v>0</v>
      </c>
    </row>
    <row r="63" spans="1:10" x14ac:dyDescent="0.3">
      <c r="A63" s="193" t="s">
        <v>384</v>
      </c>
      <c r="B63" s="193" t="s">
        <v>335</v>
      </c>
      <c r="C63" s="194" t="s">
        <v>217</v>
      </c>
      <c r="D63" s="193" t="s">
        <v>399</v>
      </c>
      <c r="E63" s="194" t="s">
        <v>334</v>
      </c>
      <c r="F63" s="194" t="s">
        <v>334</v>
      </c>
      <c r="G63" s="195">
        <v>15864.04</v>
      </c>
      <c r="H63" s="195">
        <v>1500</v>
      </c>
      <c r="I63" s="195">
        <v>14364.04</v>
      </c>
      <c r="J63" s="195">
        <v>0</v>
      </c>
    </row>
    <row r="64" spans="1:10" x14ac:dyDescent="0.3">
      <c r="A64" s="193" t="s">
        <v>384</v>
      </c>
      <c r="B64" s="193" t="s">
        <v>335</v>
      </c>
      <c r="C64" s="194" t="s">
        <v>217</v>
      </c>
      <c r="D64" s="193" t="s">
        <v>434</v>
      </c>
      <c r="E64" s="194" t="s">
        <v>334</v>
      </c>
      <c r="F64" s="194"/>
      <c r="G64" s="195">
        <v>20792</v>
      </c>
      <c r="H64" s="195">
        <v>0</v>
      </c>
      <c r="I64" s="195">
        <v>20792</v>
      </c>
      <c r="J64" s="195">
        <v>0</v>
      </c>
    </row>
    <row r="65" spans="1:10" x14ac:dyDescent="0.3">
      <c r="A65" s="193" t="s">
        <v>384</v>
      </c>
      <c r="B65" s="193" t="s">
        <v>335</v>
      </c>
      <c r="C65" s="194" t="s">
        <v>217</v>
      </c>
      <c r="D65" s="193" t="s">
        <v>435</v>
      </c>
      <c r="E65" s="194" t="s">
        <v>334</v>
      </c>
      <c r="F65" s="194"/>
      <c r="G65" s="195">
        <v>29142.140000000003</v>
      </c>
      <c r="H65" s="195">
        <v>0</v>
      </c>
      <c r="I65" s="195">
        <v>29142.140000000003</v>
      </c>
      <c r="J65" s="195">
        <v>0</v>
      </c>
    </row>
    <row r="66" spans="1:10" x14ac:dyDescent="0.3">
      <c r="A66" s="193" t="s">
        <v>384</v>
      </c>
      <c r="B66" s="193" t="s">
        <v>335</v>
      </c>
      <c r="C66" s="194" t="s">
        <v>217</v>
      </c>
      <c r="D66" s="193" t="s">
        <v>402</v>
      </c>
      <c r="E66" s="194" t="s">
        <v>334</v>
      </c>
      <c r="F66" s="194"/>
      <c r="G66" s="195">
        <v>9754.5</v>
      </c>
      <c r="H66" s="195">
        <v>0</v>
      </c>
      <c r="I66" s="195">
        <v>9754.5</v>
      </c>
      <c r="J66" s="195">
        <v>0</v>
      </c>
    </row>
    <row r="67" spans="1:10" x14ac:dyDescent="0.3">
      <c r="A67" s="193" t="s">
        <v>384</v>
      </c>
      <c r="B67" s="193" t="s">
        <v>335</v>
      </c>
      <c r="C67" s="194" t="s">
        <v>217</v>
      </c>
      <c r="D67" s="193" t="s">
        <v>444</v>
      </c>
      <c r="E67" s="194" t="s">
        <v>334</v>
      </c>
      <c r="F67" s="194"/>
      <c r="G67" s="195">
        <v>1595</v>
      </c>
      <c r="H67" s="195">
        <v>0</v>
      </c>
      <c r="I67" s="195">
        <v>1595</v>
      </c>
      <c r="J67" s="195">
        <v>0</v>
      </c>
    </row>
    <row r="68" spans="1:10" x14ac:dyDescent="0.3">
      <c r="A68" s="193" t="s">
        <v>384</v>
      </c>
      <c r="B68" s="193" t="s">
        <v>335</v>
      </c>
      <c r="C68" s="194" t="s">
        <v>217</v>
      </c>
      <c r="D68" s="193" t="s">
        <v>445</v>
      </c>
      <c r="E68" s="194" t="s">
        <v>334</v>
      </c>
      <c r="F68" s="194"/>
      <c r="G68" s="195">
        <v>800</v>
      </c>
      <c r="H68" s="195">
        <v>0</v>
      </c>
      <c r="I68" s="195">
        <v>800</v>
      </c>
      <c r="J68" s="195">
        <v>0</v>
      </c>
    </row>
    <row r="69" spans="1:10" x14ac:dyDescent="0.3">
      <c r="A69" s="193" t="s">
        <v>384</v>
      </c>
      <c r="B69" s="193" t="s">
        <v>335</v>
      </c>
      <c r="C69" s="194" t="s">
        <v>217</v>
      </c>
      <c r="D69" s="193" t="s">
        <v>446</v>
      </c>
      <c r="E69" s="194" t="s">
        <v>334</v>
      </c>
      <c r="F69" s="194"/>
      <c r="G69" s="195">
        <v>1500</v>
      </c>
      <c r="H69" s="195">
        <v>0</v>
      </c>
      <c r="I69" s="195">
        <v>1500</v>
      </c>
      <c r="J69" s="195">
        <v>0</v>
      </c>
    </row>
    <row r="70" spans="1:10" x14ac:dyDescent="0.3">
      <c r="A70" s="193" t="s">
        <v>384</v>
      </c>
      <c r="B70" s="193" t="s">
        <v>335</v>
      </c>
      <c r="C70" s="194" t="s">
        <v>217</v>
      </c>
      <c r="D70" s="193" t="s">
        <v>408</v>
      </c>
      <c r="E70" s="194" t="s">
        <v>334</v>
      </c>
      <c r="F70" s="194" t="s">
        <v>334</v>
      </c>
      <c r="G70" s="195">
        <v>440</v>
      </c>
      <c r="H70" s="195">
        <v>15281</v>
      </c>
      <c r="I70" s="195">
        <v>0</v>
      </c>
      <c r="J70" s="195">
        <v>14841</v>
      </c>
    </row>
    <row r="71" spans="1:10" x14ac:dyDescent="0.3">
      <c r="A71" s="193" t="s">
        <v>384</v>
      </c>
      <c r="B71" s="193" t="s">
        <v>335</v>
      </c>
      <c r="C71" s="194" t="s">
        <v>217</v>
      </c>
      <c r="D71" s="193" t="s">
        <v>409</v>
      </c>
      <c r="E71" s="194" t="s">
        <v>334</v>
      </c>
      <c r="F71" s="194"/>
      <c r="G71" s="195">
        <v>5470</v>
      </c>
      <c r="H71" s="195">
        <v>0</v>
      </c>
      <c r="I71" s="195">
        <v>5470</v>
      </c>
      <c r="J71" s="195">
        <v>0</v>
      </c>
    </row>
    <row r="72" spans="1:10" x14ac:dyDescent="0.3">
      <c r="A72" s="193" t="s">
        <v>384</v>
      </c>
      <c r="B72" s="193" t="s">
        <v>335</v>
      </c>
      <c r="C72" s="194" t="s">
        <v>217</v>
      </c>
      <c r="D72" s="193" t="s">
        <v>450</v>
      </c>
      <c r="E72" s="194" t="s">
        <v>334</v>
      </c>
      <c r="F72" s="194" t="s">
        <v>334</v>
      </c>
      <c r="G72" s="195">
        <v>1581</v>
      </c>
      <c r="H72" s="195">
        <v>2000</v>
      </c>
      <c r="I72" s="195">
        <v>0</v>
      </c>
      <c r="J72" s="195">
        <v>419</v>
      </c>
    </row>
    <row r="73" spans="1:10" x14ac:dyDescent="0.3">
      <c r="A73" s="193" t="s">
        <v>384</v>
      </c>
      <c r="B73" s="193" t="s">
        <v>335</v>
      </c>
      <c r="C73" s="194" t="s">
        <v>217</v>
      </c>
      <c r="D73" s="193" t="s">
        <v>418</v>
      </c>
      <c r="E73" s="194"/>
      <c r="F73" s="194" t="s">
        <v>334</v>
      </c>
      <c r="G73" s="195">
        <v>0</v>
      </c>
      <c r="H73" s="195">
        <v>100</v>
      </c>
      <c r="I73" s="195">
        <v>0</v>
      </c>
      <c r="J73" s="195">
        <v>100</v>
      </c>
    </row>
    <row r="74" spans="1:10" x14ac:dyDescent="0.3">
      <c r="A74" s="193" t="s">
        <v>384</v>
      </c>
      <c r="B74" s="193" t="s">
        <v>335</v>
      </c>
      <c r="C74" s="194" t="s">
        <v>217</v>
      </c>
      <c r="D74" s="193" t="s">
        <v>410</v>
      </c>
      <c r="E74" s="194"/>
      <c r="F74" s="194" t="s">
        <v>334</v>
      </c>
      <c r="G74" s="195">
        <v>0</v>
      </c>
      <c r="H74" s="195">
        <v>1200</v>
      </c>
      <c r="I74" s="195">
        <v>0</v>
      </c>
      <c r="J74" s="195">
        <v>1200</v>
      </c>
    </row>
    <row r="75" spans="1:10" x14ac:dyDescent="0.3">
      <c r="A75" s="193" t="s">
        <v>384</v>
      </c>
      <c r="B75" s="193" t="s">
        <v>335</v>
      </c>
      <c r="C75" s="194" t="s">
        <v>217</v>
      </c>
      <c r="D75" s="193" t="s">
        <v>419</v>
      </c>
      <c r="E75" s="194"/>
      <c r="F75" s="194" t="s">
        <v>334</v>
      </c>
      <c r="G75" s="195">
        <v>0</v>
      </c>
      <c r="H75" s="195">
        <v>2500</v>
      </c>
      <c r="I75" s="195">
        <v>0</v>
      </c>
      <c r="J75" s="195">
        <v>2500</v>
      </c>
    </row>
    <row r="76" spans="1:10" x14ac:dyDescent="0.3">
      <c r="A76" s="193" t="s">
        <v>384</v>
      </c>
      <c r="B76" s="193" t="s">
        <v>335</v>
      </c>
      <c r="C76" s="194" t="s">
        <v>264</v>
      </c>
      <c r="D76" s="193" t="s">
        <v>455</v>
      </c>
      <c r="E76" s="194" t="s">
        <v>334</v>
      </c>
      <c r="F76" s="194" t="s">
        <v>334</v>
      </c>
      <c r="G76" s="195">
        <v>41491.949999999997</v>
      </c>
      <c r="H76" s="195">
        <v>1701.01</v>
      </c>
      <c r="I76" s="195">
        <v>39790.939999999995</v>
      </c>
      <c r="J76" s="195">
        <v>0</v>
      </c>
    </row>
    <row r="77" spans="1:10" x14ac:dyDescent="0.3">
      <c r="A77" s="193" t="s">
        <v>384</v>
      </c>
      <c r="B77" s="193" t="s">
        <v>335</v>
      </c>
      <c r="C77" s="194" t="s">
        <v>265</v>
      </c>
      <c r="D77" s="193" t="s">
        <v>203</v>
      </c>
      <c r="E77" s="194" t="s">
        <v>334</v>
      </c>
      <c r="F77" s="194"/>
      <c r="G77" s="195">
        <v>147327.19</v>
      </c>
      <c r="H77" s="195">
        <v>190000</v>
      </c>
      <c r="I77" s="195">
        <v>0</v>
      </c>
      <c r="J77" s="195">
        <v>42672.81</v>
      </c>
    </row>
    <row r="78" spans="1:10" x14ac:dyDescent="0.3">
      <c r="A78" s="193" t="s">
        <v>384</v>
      </c>
      <c r="B78" s="193" t="s">
        <v>335</v>
      </c>
      <c r="C78" s="194" t="s">
        <v>266</v>
      </c>
      <c r="D78" s="193" t="s">
        <v>456</v>
      </c>
      <c r="E78" s="194" t="s">
        <v>334</v>
      </c>
      <c r="F78" s="194"/>
      <c r="G78" s="195">
        <v>7182</v>
      </c>
      <c r="H78" s="195">
        <v>0</v>
      </c>
      <c r="I78" s="195">
        <v>7182</v>
      </c>
      <c r="J78" s="195">
        <v>0</v>
      </c>
    </row>
    <row r="79" spans="1:10" x14ac:dyDescent="0.3">
      <c r="A79" s="193" t="s">
        <v>384</v>
      </c>
      <c r="B79" s="193" t="s">
        <v>335</v>
      </c>
      <c r="C79" s="194" t="s">
        <v>266</v>
      </c>
      <c r="D79" s="193" t="s">
        <v>458</v>
      </c>
      <c r="E79" s="194" t="s">
        <v>334</v>
      </c>
      <c r="F79" s="194"/>
      <c r="G79" s="195">
        <v>9551.6</v>
      </c>
      <c r="H79" s="195">
        <v>0</v>
      </c>
      <c r="I79" s="195">
        <v>9551.6</v>
      </c>
      <c r="J79" s="195">
        <v>0</v>
      </c>
    </row>
    <row r="80" spans="1:10" x14ac:dyDescent="0.3">
      <c r="A80" s="193" t="s">
        <v>384</v>
      </c>
      <c r="B80" s="193" t="s">
        <v>335</v>
      </c>
      <c r="C80" s="194" t="s">
        <v>266</v>
      </c>
      <c r="D80" s="193" t="s">
        <v>459</v>
      </c>
      <c r="E80" s="194" t="s">
        <v>334</v>
      </c>
      <c r="F80" s="194"/>
      <c r="G80" s="195">
        <v>496.4</v>
      </c>
      <c r="H80" s="195">
        <v>0</v>
      </c>
      <c r="I80" s="195">
        <v>496.4</v>
      </c>
      <c r="J80" s="195">
        <v>0</v>
      </c>
    </row>
    <row r="81" spans="1:10" x14ac:dyDescent="0.3">
      <c r="A81" s="193" t="s">
        <v>384</v>
      </c>
      <c r="B81" s="193" t="s">
        <v>336</v>
      </c>
      <c r="C81" s="194" t="s">
        <v>263</v>
      </c>
      <c r="D81" s="193" t="s">
        <v>421</v>
      </c>
      <c r="E81" s="208" t="s">
        <v>334</v>
      </c>
      <c r="F81" s="194"/>
      <c r="G81" s="195">
        <v>4347</v>
      </c>
      <c r="H81" s="195">
        <v>0</v>
      </c>
      <c r="I81" s="195">
        <v>4347</v>
      </c>
      <c r="J81" s="195">
        <v>0</v>
      </c>
    </row>
    <row r="82" spans="1:10" x14ac:dyDescent="0.3">
      <c r="A82" s="193" t="s">
        <v>384</v>
      </c>
      <c r="B82" s="193" t="s">
        <v>336</v>
      </c>
      <c r="C82" s="194" t="s">
        <v>263</v>
      </c>
      <c r="D82" s="193" t="s">
        <v>422</v>
      </c>
      <c r="E82" s="208" t="s">
        <v>334</v>
      </c>
      <c r="F82" s="194"/>
      <c r="G82" s="195">
        <v>482</v>
      </c>
      <c r="H82" s="195">
        <v>0</v>
      </c>
      <c r="I82" s="195">
        <v>482</v>
      </c>
      <c r="J82" s="195">
        <v>0</v>
      </c>
    </row>
    <row r="83" spans="1:10" x14ac:dyDescent="0.3">
      <c r="A83" s="193" t="s">
        <v>384</v>
      </c>
      <c r="B83" s="193" t="s">
        <v>336</v>
      </c>
      <c r="C83" s="194" t="s">
        <v>263</v>
      </c>
      <c r="D83" s="193" t="s">
        <v>428</v>
      </c>
      <c r="E83" s="208" t="s">
        <v>334</v>
      </c>
      <c r="F83" s="194"/>
      <c r="G83" s="195">
        <v>4773.0060000000003</v>
      </c>
      <c r="H83" s="195">
        <v>0</v>
      </c>
      <c r="I83" s="195">
        <v>4773.0060000000003</v>
      </c>
      <c r="J83" s="195">
        <v>0</v>
      </c>
    </row>
    <row r="84" spans="1:10" x14ac:dyDescent="0.3">
      <c r="A84" s="193" t="s">
        <v>384</v>
      </c>
      <c r="B84" s="193" t="s">
        <v>336</v>
      </c>
      <c r="C84" s="194" t="s">
        <v>263</v>
      </c>
      <c r="D84" s="193" t="s">
        <v>429</v>
      </c>
      <c r="E84" s="208" t="s">
        <v>334</v>
      </c>
      <c r="F84" s="194"/>
      <c r="G84" s="195">
        <v>4345.2611999999999</v>
      </c>
      <c r="H84" s="195">
        <v>0</v>
      </c>
      <c r="I84" s="195">
        <v>4345.2611999999999</v>
      </c>
      <c r="J84" s="195">
        <v>0</v>
      </c>
    </row>
    <row r="85" spans="1:10" x14ac:dyDescent="0.3">
      <c r="A85" s="193" t="s">
        <v>384</v>
      </c>
      <c r="B85" s="193" t="s">
        <v>336</v>
      </c>
      <c r="C85" s="194" t="s">
        <v>217</v>
      </c>
      <c r="D85" s="193" t="s">
        <v>399</v>
      </c>
      <c r="E85" s="208" t="s">
        <v>334</v>
      </c>
      <c r="F85" s="194" t="s">
        <v>461</v>
      </c>
      <c r="G85" s="195">
        <v>31400</v>
      </c>
      <c r="H85" s="195">
        <v>5000</v>
      </c>
      <c r="I85" s="195">
        <v>26400</v>
      </c>
      <c r="J85" s="195">
        <v>0</v>
      </c>
    </row>
    <row r="86" spans="1:10" x14ac:dyDescent="0.3">
      <c r="A86" s="193" t="s">
        <v>384</v>
      </c>
      <c r="B86" s="193" t="s">
        <v>336</v>
      </c>
      <c r="C86" s="194" t="s">
        <v>217</v>
      </c>
      <c r="D86" s="193" t="s">
        <v>437</v>
      </c>
      <c r="E86" s="208" t="s">
        <v>334</v>
      </c>
      <c r="F86" s="194"/>
      <c r="G86" s="195">
        <v>8600</v>
      </c>
      <c r="H86" s="195">
        <v>0</v>
      </c>
      <c r="I86" s="195">
        <v>8600</v>
      </c>
      <c r="J86" s="195">
        <v>0</v>
      </c>
    </row>
    <row r="87" spans="1:10" x14ac:dyDescent="0.3">
      <c r="A87" s="193" t="s">
        <v>384</v>
      </c>
      <c r="B87" s="193" t="s">
        <v>336</v>
      </c>
      <c r="C87" s="194" t="s">
        <v>217</v>
      </c>
      <c r="D87" s="193" t="s">
        <v>438</v>
      </c>
      <c r="E87" s="208" t="s">
        <v>334</v>
      </c>
      <c r="F87" s="194" t="s">
        <v>461</v>
      </c>
      <c r="G87" s="195">
        <v>7510</v>
      </c>
      <c r="H87" s="195">
        <v>2400</v>
      </c>
      <c r="I87" s="195">
        <v>5110</v>
      </c>
      <c r="J87" s="195">
        <v>0</v>
      </c>
    </row>
    <row r="88" spans="1:10" x14ac:dyDescent="0.3">
      <c r="A88" s="193" t="s">
        <v>384</v>
      </c>
      <c r="B88" s="193" t="s">
        <v>336</v>
      </c>
      <c r="C88" s="194" t="s">
        <v>217</v>
      </c>
      <c r="D88" s="193" t="s">
        <v>402</v>
      </c>
      <c r="E88" s="194"/>
      <c r="F88" s="194" t="s">
        <v>461</v>
      </c>
      <c r="G88" s="195">
        <v>0</v>
      </c>
      <c r="H88" s="195">
        <v>1500</v>
      </c>
      <c r="I88" s="195">
        <v>0</v>
      </c>
      <c r="J88" s="195">
        <v>1500</v>
      </c>
    </row>
    <row r="89" spans="1:10" x14ac:dyDescent="0.3">
      <c r="A89" s="193" t="s">
        <v>384</v>
      </c>
      <c r="B89" s="193" t="s">
        <v>336</v>
      </c>
      <c r="C89" s="194" t="s">
        <v>217</v>
      </c>
      <c r="D89" s="193" t="s">
        <v>447</v>
      </c>
      <c r="E89" s="208" t="s">
        <v>334</v>
      </c>
      <c r="F89" s="194" t="s">
        <v>466</v>
      </c>
      <c r="G89" s="195">
        <v>28034</v>
      </c>
      <c r="H89" s="195">
        <v>260312.81</v>
      </c>
      <c r="I89" s="195">
        <v>0</v>
      </c>
      <c r="J89" s="195">
        <v>232278.81</v>
      </c>
    </row>
    <row r="90" spans="1:10" x14ac:dyDescent="0.3">
      <c r="A90" s="193" t="s">
        <v>384</v>
      </c>
      <c r="B90" s="193" t="s">
        <v>336</v>
      </c>
      <c r="C90" s="194" t="s">
        <v>217</v>
      </c>
      <c r="D90" s="193" t="s">
        <v>408</v>
      </c>
      <c r="E90" s="208" t="s">
        <v>334</v>
      </c>
      <c r="F90" s="194" t="s">
        <v>461</v>
      </c>
      <c r="G90" s="195">
        <v>159583.20000000001</v>
      </c>
      <c r="H90" s="195">
        <v>500</v>
      </c>
      <c r="I90" s="195">
        <v>159083.20000000001</v>
      </c>
      <c r="J90" s="195">
        <v>0</v>
      </c>
    </row>
    <row r="91" spans="1:10" x14ac:dyDescent="0.3">
      <c r="A91" s="193" t="s">
        <v>384</v>
      </c>
      <c r="B91" s="193" t="s">
        <v>336</v>
      </c>
      <c r="C91" s="194" t="s">
        <v>217</v>
      </c>
      <c r="D91" s="193" t="s">
        <v>412</v>
      </c>
      <c r="E91" s="194"/>
      <c r="F91" s="194" t="s">
        <v>461</v>
      </c>
      <c r="G91" s="195">
        <v>0</v>
      </c>
      <c r="H91" s="195">
        <v>1500</v>
      </c>
      <c r="I91" s="195">
        <v>0</v>
      </c>
      <c r="J91" s="195">
        <v>1500</v>
      </c>
    </row>
    <row r="92" spans="1:10" x14ac:dyDescent="0.3">
      <c r="A92" s="193" t="s">
        <v>384</v>
      </c>
      <c r="B92" s="193" t="s">
        <v>336</v>
      </c>
      <c r="C92" s="194" t="s">
        <v>217</v>
      </c>
      <c r="D92" s="193" t="s">
        <v>452</v>
      </c>
      <c r="E92" s="208" t="s">
        <v>334</v>
      </c>
      <c r="F92" s="194"/>
      <c r="G92" s="195">
        <v>1031.22</v>
      </c>
      <c r="H92" s="195">
        <v>0</v>
      </c>
      <c r="I92" s="195">
        <v>1031.22</v>
      </c>
      <c r="J92" s="195">
        <v>0</v>
      </c>
    </row>
    <row r="93" spans="1:10" x14ac:dyDescent="0.3">
      <c r="A93" s="193" t="s">
        <v>384</v>
      </c>
      <c r="B93" s="193" t="s">
        <v>336</v>
      </c>
      <c r="C93" s="194" t="s">
        <v>217</v>
      </c>
      <c r="D93" s="193" t="s">
        <v>453</v>
      </c>
      <c r="E93" s="208" t="s">
        <v>334</v>
      </c>
      <c r="F93" s="194"/>
      <c r="G93" s="195">
        <v>1285</v>
      </c>
      <c r="H93" s="195">
        <v>0</v>
      </c>
      <c r="I93" s="195">
        <v>1285</v>
      </c>
      <c r="J93" s="195">
        <v>0</v>
      </c>
    </row>
    <row r="94" spans="1:10" x14ac:dyDescent="0.3">
      <c r="A94" s="193" t="s">
        <v>384</v>
      </c>
      <c r="B94" s="193" t="s">
        <v>336</v>
      </c>
      <c r="C94" s="194" t="s">
        <v>217</v>
      </c>
      <c r="D94" s="193" t="s">
        <v>417</v>
      </c>
      <c r="E94" s="194"/>
      <c r="F94" s="194" t="s">
        <v>461</v>
      </c>
      <c r="G94" s="195">
        <v>0</v>
      </c>
      <c r="H94" s="195">
        <v>1500</v>
      </c>
      <c r="I94" s="195">
        <v>0</v>
      </c>
      <c r="J94" s="195">
        <v>1500</v>
      </c>
    </row>
    <row r="95" spans="1:10" x14ac:dyDescent="0.3">
      <c r="A95" s="193" t="s">
        <v>384</v>
      </c>
      <c r="B95" s="193" t="s">
        <v>336</v>
      </c>
      <c r="C95" s="194" t="s">
        <v>266</v>
      </c>
      <c r="D95" s="193" t="s">
        <v>457</v>
      </c>
      <c r="E95" s="208" t="s">
        <v>334</v>
      </c>
      <c r="F95" s="194"/>
      <c r="G95" s="195">
        <v>3539.48</v>
      </c>
      <c r="H95" s="195">
        <v>0</v>
      </c>
      <c r="I95" s="195">
        <v>3539.48</v>
      </c>
      <c r="J95" s="195">
        <v>0</v>
      </c>
    </row>
    <row r="96" spans="1:10" x14ac:dyDescent="0.3">
      <c r="A96" s="193" t="s">
        <v>384</v>
      </c>
      <c r="B96" s="193" t="s">
        <v>266</v>
      </c>
      <c r="C96" s="194" t="s">
        <v>217</v>
      </c>
      <c r="D96" s="193" t="s">
        <v>399</v>
      </c>
      <c r="E96" s="194" t="s">
        <v>334</v>
      </c>
      <c r="F96" s="194"/>
      <c r="G96" s="195">
        <v>6239</v>
      </c>
      <c r="H96" s="195">
        <v>0</v>
      </c>
      <c r="I96" s="195">
        <v>6239</v>
      </c>
      <c r="J96" s="195">
        <v>0</v>
      </c>
    </row>
    <row r="97" spans="1:10" x14ac:dyDescent="0.3">
      <c r="A97" s="193" t="s">
        <v>384</v>
      </c>
      <c r="B97" s="193" t="s">
        <v>266</v>
      </c>
      <c r="C97" s="194" t="s">
        <v>217</v>
      </c>
      <c r="D97" s="193" t="s">
        <v>450</v>
      </c>
      <c r="E97" s="194" t="s">
        <v>334</v>
      </c>
      <c r="F97" s="194"/>
      <c r="G97" s="195">
        <v>5000</v>
      </c>
      <c r="H97" s="195">
        <v>0</v>
      </c>
      <c r="I97" s="195">
        <v>5000</v>
      </c>
      <c r="J97" s="195">
        <v>0</v>
      </c>
    </row>
    <row r="98" spans="1:10" x14ac:dyDescent="0.3">
      <c r="A98" s="300" t="s">
        <v>470</v>
      </c>
      <c r="B98" s="301"/>
      <c r="C98" s="301"/>
      <c r="D98" s="301"/>
      <c r="E98" s="301"/>
      <c r="F98" s="302"/>
      <c r="G98" s="197">
        <v>1452663.4986399999</v>
      </c>
      <c r="H98" s="197">
        <v>1452663.5</v>
      </c>
      <c r="I98" s="197">
        <v>1200138.4786399999</v>
      </c>
      <c r="J98" s="197">
        <v>1200138.48</v>
      </c>
    </row>
    <row r="99" spans="1:10" x14ac:dyDescent="0.3">
      <c r="A99" s="193" t="s">
        <v>385</v>
      </c>
      <c r="B99" s="193" t="s">
        <v>334</v>
      </c>
      <c r="C99" s="194" t="s">
        <v>263</v>
      </c>
      <c r="D99" s="193" t="s">
        <v>389</v>
      </c>
      <c r="E99" s="194"/>
      <c r="F99" s="194" t="s">
        <v>334</v>
      </c>
      <c r="G99" s="195">
        <v>0</v>
      </c>
      <c r="H99" s="195">
        <v>72720</v>
      </c>
      <c r="I99" s="195">
        <v>0</v>
      </c>
      <c r="J99" s="195">
        <v>72720</v>
      </c>
    </row>
    <row r="100" spans="1:10" x14ac:dyDescent="0.3">
      <c r="A100" s="193" t="s">
        <v>385</v>
      </c>
      <c r="B100" s="193" t="s">
        <v>334</v>
      </c>
      <c r="C100" s="194" t="s">
        <v>263</v>
      </c>
      <c r="D100" s="193" t="s">
        <v>390</v>
      </c>
      <c r="E100" s="194"/>
      <c r="F100" s="194" t="s">
        <v>334</v>
      </c>
      <c r="G100" s="195">
        <v>0</v>
      </c>
      <c r="H100" s="195">
        <v>33036.720000000001</v>
      </c>
      <c r="I100" s="195">
        <v>0</v>
      </c>
      <c r="J100" s="195">
        <v>33036.720000000001</v>
      </c>
    </row>
    <row r="101" spans="1:10" x14ac:dyDescent="0.3">
      <c r="A101" s="193" t="s">
        <v>385</v>
      </c>
      <c r="B101" s="193" t="s">
        <v>334</v>
      </c>
      <c r="C101" s="194" t="s">
        <v>263</v>
      </c>
      <c r="D101" s="193" t="s">
        <v>421</v>
      </c>
      <c r="E101" s="194" t="s">
        <v>334</v>
      </c>
      <c r="F101" s="194" t="s">
        <v>334</v>
      </c>
      <c r="G101" s="195">
        <v>51776.75</v>
      </c>
      <c r="H101" s="195">
        <v>18614.060000000001</v>
      </c>
      <c r="I101" s="195">
        <v>33162.69</v>
      </c>
      <c r="J101" s="195">
        <v>0</v>
      </c>
    </row>
    <row r="102" spans="1:10" x14ac:dyDescent="0.3">
      <c r="A102" s="193" t="s">
        <v>385</v>
      </c>
      <c r="B102" s="193" t="s">
        <v>334</v>
      </c>
      <c r="C102" s="194" t="s">
        <v>263</v>
      </c>
      <c r="D102" s="193" t="s">
        <v>422</v>
      </c>
      <c r="E102" s="194" t="s">
        <v>334</v>
      </c>
      <c r="F102" s="194" t="s">
        <v>334</v>
      </c>
      <c r="G102" s="195">
        <v>17994.666666666664</v>
      </c>
      <c r="H102" s="195">
        <v>6110</v>
      </c>
      <c r="I102" s="195">
        <v>11884.666666666664</v>
      </c>
      <c r="J102" s="195">
        <v>0</v>
      </c>
    </row>
    <row r="103" spans="1:10" x14ac:dyDescent="0.3">
      <c r="A103" s="193" t="s">
        <v>385</v>
      </c>
      <c r="B103" s="193" t="s">
        <v>334</v>
      </c>
      <c r="C103" s="194" t="s">
        <v>263</v>
      </c>
      <c r="D103" s="193" t="s">
        <v>426</v>
      </c>
      <c r="E103" s="194" t="s">
        <v>334</v>
      </c>
      <c r="F103" s="194"/>
      <c r="G103" s="195">
        <v>331256</v>
      </c>
      <c r="H103" s="195">
        <v>0</v>
      </c>
      <c r="I103" s="195">
        <v>331256</v>
      </c>
      <c r="J103" s="195">
        <v>0</v>
      </c>
    </row>
    <row r="104" spans="1:10" x14ac:dyDescent="0.3">
      <c r="A104" s="193" t="s">
        <v>385</v>
      </c>
      <c r="B104" s="193" t="s">
        <v>334</v>
      </c>
      <c r="C104" s="194" t="s">
        <v>263</v>
      </c>
      <c r="D104" s="193" t="s">
        <v>428</v>
      </c>
      <c r="E104" s="194" t="s">
        <v>334</v>
      </c>
      <c r="F104" s="194" t="s">
        <v>334</v>
      </c>
      <c r="G104" s="195">
        <v>31966.204000000002</v>
      </c>
      <c r="H104" s="195">
        <v>22381</v>
      </c>
      <c r="I104" s="195">
        <v>9585.2040000000015</v>
      </c>
      <c r="J104" s="195">
        <v>0</v>
      </c>
    </row>
    <row r="105" spans="1:10" x14ac:dyDescent="0.3">
      <c r="A105" s="193" t="s">
        <v>385</v>
      </c>
      <c r="B105" s="193" t="s">
        <v>334</v>
      </c>
      <c r="C105" s="194" t="s">
        <v>263</v>
      </c>
      <c r="D105" s="193" t="s">
        <v>429</v>
      </c>
      <c r="E105" s="194" t="s">
        <v>334</v>
      </c>
      <c r="F105" s="194" t="s">
        <v>334</v>
      </c>
      <c r="G105" s="195">
        <v>27593.624800000005</v>
      </c>
      <c r="H105" s="195">
        <v>18614.060000000001</v>
      </c>
      <c r="I105" s="195">
        <v>8979.5648000000037</v>
      </c>
      <c r="J105" s="195">
        <v>0</v>
      </c>
    </row>
    <row r="106" spans="1:10" x14ac:dyDescent="0.3">
      <c r="A106" s="193" t="s">
        <v>385</v>
      </c>
      <c r="B106" s="193" t="s">
        <v>335</v>
      </c>
      <c r="C106" s="194" t="s">
        <v>263</v>
      </c>
      <c r="D106" s="193" t="s">
        <v>391</v>
      </c>
      <c r="E106" s="194"/>
      <c r="F106" s="194" t="s">
        <v>334</v>
      </c>
      <c r="G106" s="195">
        <v>0</v>
      </c>
      <c r="H106" s="195">
        <v>380448</v>
      </c>
      <c r="I106" s="195">
        <v>0</v>
      </c>
      <c r="J106" s="195">
        <v>380448</v>
      </c>
    </row>
    <row r="107" spans="1:10" x14ac:dyDescent="0.3">
      <c r="A107" s="193" t="s">
        <v>385</v>
      </c>
      <c r="B107" s="193" t="s">
        <v>335</v>
      </c>
      <c r="C107" s="194" t="s">
        <v>263</v>
      </c>
      <c r="D107" s="193" t="s">
        <v>392</v>
      </c>
      <c r="E107" s="194"/>
      <c r="F107" s="194" t="s">
        <v>334</v>
      </c>
      <c r="G107" s="195">
        <v>0</v>
      </c>
      <c r="H107" s="195">
        <v>7319.29</v>
      </c>
      <c r="I107" s="195">
        <v>0</v>
      </c>
      <c r="J107" s="195">
        <v>7319.29</v>
      </c>
    </row>
    <row r="108" spans="1:10" x14ac:dyDescent="0.3">
      <c r="A108" s="193" t="s">
        <v>385</v>
      </c>
      <c r="B108" s="193" t="s">
        <v>335</v>
      </c>
      <c r="C108" s="194" t="s">
        <v>263</v>
      </c>
      <c r="D108" s="193" t="s">
        <v>388</v>
      </c>
      <c r="E108" s="194" t="s">
        <v>334</v>
      </c>
      <c r="F108" s="194" t="s">
        <v>334</v>
      </c>
      <c r="G108" s="195">
        <v>957044</v>
      </c>
      <c r="H108" s="195">
        <v>154431.57999999999</v>
      </c>
      <c r="I108" s="195">
        <v>802612.42</v>
      </c>
      <c r="J108" s="195">
        <v>0</v>
      </c>
    </row>
    <row r="109" spans="1:10" x14ac:dyDescent="0.3">
      <c r="A109" s="193" t="s">
        <v>385</v>
      </c>
      <c r="B109" s="193" t="s">
        <v>335</v>
      </c>
      <c r="C109" s="194" t="s">
        <v>263</v>
      </c>
      <c r="D109" s="193" t="s">
        <v>421</v>
      </c>
      <c r="E109" s="194" t="s">
        <v>334</v>
      </c>
      <c r="F109" s="194" t="s">
        <v>334</v>
      </c>
      <c r="G109" s="195">
        <v>195168</v>
      </c>
      <c r="H109" s="195">
        <v>348913</v>
      </c>
      <c r="I109" s="195">
        <v>0</v>
      </c>
      <c r="J109" s="195">
        <v>153745</v>
      </c>
    </row>
    <row r="110" spans="1:10" x14ac:dyDescent="0.3">
      <c r="A110" s="193" t="s">
        <v>385</v>
      </c>
      <c r="B110" s="193" t="s">
        <v>335</v>
      </c>
      <c r="C110" s="194" t="s">
        <v>263</v>
      </c>
      <c r="D110" s="193" t="s">
        <v>422</v>
      </c>
      <c r="E110" s="194" t="s">
        <v>334</v>
      </c>
      <c r="F110" s="194" t="s">
        <v>334</v>
      </c>
      <c r="G110" s="195">
        <v>70693.333333333343</v>
      </c>
      <c r="H110" s="195">
        <v>114680</v>
      </c>
      <c r="I110" s="195">
        <v>0</v>
      </c>
      <c r="J110" s="195">
        <v>43986.666666666657</v>
      </c>
    </row>
    <row r="111" spans="1:10" x14ac:dyDescent="0.3">
      <c r="A111" s="193" t="s">
        <v>385</v>
      </c>
      <c r="B111" s="193" t="s">
        <v>335</v>
      </c>
      <c r="C111" s="194" t="s">
        <v>263</v>
      </c>
      <c r="D111" s="193" t="s">
        <v>426</v>
      </c>
      <c r="E111" s="194" t="s">
        <v>334</v>
      </c>
      <c r="F111" s="194" t="s">
        <v>334</v>
      </c>
      <c r="G111" s="195">
        <v>78685</v>
      </c>
      <c r="H111" s="195">
        <v>251515.46</v>
      </c>
      <c r="I111" s="195">
        <v>0</v>
      </c>
      <c r="J111" s="195">
        <v>172830.46</v>
      </c>
    </row>
    <row r="112" spans="1:10" x14ac:dyDescent="0.3">
      <c r="A112" s="193" t="s">
        <v>385</v>
      </c>
      <c r="B112" s="193" t="s">
        <v>335</v>
      </c>
      <c r="C112" s="194" t="s">
        <v>263</v>
      </c>
      <c r="D112" s="193" t="s">
        <v>428</v>
      </c>
      <c r="E112" s="194" t="s">
        <v>334</v>
      </c>
      <c r="F112" s="194" t="s">
        <v>334</v>
      </c>
      <c r="G112" s="195">
        <v>95162.628499999933</v>
      </c>
      <c r="H112" s="195">
        <v>389354.93</v>
      </c>
      <c r="I112" s="195">
        <v>0</v>
      </c>
      <c r="J112" s="195">
        <v>294192.30150000006</v>
      </c>
    </row>
    <row r="113" spans="1:10" x14ac:dyDescent="0.3">
      <c r="A113" s="193" t="s">
        <v>385</v>
      </c>
      <c r="B113" s="193" t="s">
        <v>335</v>
      </c>
      <c r="C113" s="194" t="s">
        <v>263</v>
      </c>
      <c r="D113" s="193" t="s">
        <v>429</v>
      </c>
      <c r="E113" s="194" t="s">
        <v>334</v>
      </c>
      <c r="F113" s="194" t="s">
        <v>334</v>
      </c>
      <c r="G113" s="195">
        <v>86276.225699999894</v>
      </c>
      <c r="H113" s="195">
        <v>348913</v>
      </c>
      <c r="I113" s="195">
        <v>0</v>
      </c>
      <c r="J113" s="195">
        <v>262636.77430000011</v>
      </c>
    </row>
    <row r="114" spans="1:10" x14ac:dyDescent="0.3">
      <c r="A114" s="193" t="s">
        <v>385</v>
      </c>
      <c r="B114" s="193" t="s">
        <v>335</v>
      </c>
      <c r="C114" s="194" t="s">
        <v>263</v>
      </c>
      <c r="D114" s="193" t="s">
        <v>430</v>
      </c>
      <c r="E114" s="194" t="s">
        <v>334</v>
      </c>
      <c r="F114" s="194"/>
      <c r="G114" s="195">
        <v>1932.7474666667231</v>
      </c>
      <c r="H114" s="195">
        <v>0</v>
      </c>
      <c r="I114" s="195">
        <v>1932.7474666667231</v>
      </c>
      <c r="J114" s="195">
        <v>0</v>
      </c>
    </row>
    <row r="115" spans="1:10" x14ac:dyDescent="0.3">
      <c r="A115" s="193" t="s">
        <v>385</v>
      </c>
      <c r="B115" s="193" t="s">
        <v>336</v>
      </c>
      <c r="C115" s="194" t="s">
        <v>263</v>
      </c>
      <c r="D115" s="193" t="s">
        <v>388</v>
      </c>
      <c r="E115" s="208" t="s">
        <v>334</v>
      </c>
      <c r="F115" s="194"/>
      <c r="G115" s="195">
        <v>35880</v>
      </c>
      <c r="H115" s="195">
        <v>0</v>
      </c>
      <c r="I115" s="195">
        <v>35880</v>
      </c>
      <c r="J115" s="195">
        <v>0</v>
      </c>
    </row>
    <row r="116" spans="1:10" x14ac:dyDescent="0.3">
      <c r="A116" s="193" t="s">
        <v>385</v>
      </c>
      <c r="B116" s="193" t="s">
        <v>336</v>
      </c>
      <c r="C116" s="194" t="s">
        <v>263</v>
      </c>
      <c r="D116" s="193" t="s">
        <v>421</v>
      </c>
      <c r="E116" s="208" t="s">
        <v>334</v>
      </c>
      <c r="F116" s="194"/>
      <c r="G116" s="195">
        <v>18120.833333333332</v>
      </c>
      <c r="H116" s="195">
        <v>0</v>
      </c>
      <c r="I116" s="195">
        <v>18120.833333333332</v>
      </c>
      <c r="J116" s="195">
        <v>0</v>
      </c>
    </row>
    <row r="117" spans="1:10" x14ac:dyDescent="0.3">
      <c r="A117" s="193" t="s">
        <v>385</v>
      </c>
      <c r="B117" s="193" t="s">
        <v>336</v>
      </c>
      <c r="C117" s="194" t="s">
        <v>263</v>
      </c>
      <c r="D117" s="193" t="s">
        <v>422</v>
      </c>
      <c r="E117" s="208" t="s">
        <v>334</v>
      </c>
      <c r="F117" s="194"/>
      <c r="G117" s="195">
        <v>6266</v>
      </c>
      <c r="H117" s="195">
        <v>0</v>
      </c>
      <c r="I117" s="195">
        <v>6266</v>
      </c>
      <c r="J117" s="195">
        <v>0</v>
      </c>
    </row>
    <row r="118" spans="1:10" x14ac:dyDescent="0.3">
      <c r="A118" s="193" t="s">
        <v>385</v>
      </c>
      <c r="B118" s="193" t="s">
        <v>336</v>
      </c>
      <c r="C118" s="194" t="s">
        <v>263</v>
      </c>
      <c r="D118" s="193" t="s">
        <v>426</v>
      </c>
      <c r="E118" s="208" t="s">
        <v>334</v>
      </c>
      <c r="F118" s="194"/>
      <c r="G118" s="195">
        <v>77172</v>
      </c>
      <c r="H118" s="195">
        <v>0</v>
      </c>
      <c r="I118" s="195">
        <v>77172</v>
      </c>
      <c r="J118" s="195">
        <v>0</v>
      </c>
    </row>
    <row r="119" spans="1:10" x14ac:dyDescent="0.3">
      <c r="A119" s="193" t="s">
        <v>385</v>
      </c>
      <c r="B119" s="193" t="s">
        <v>336</v>
      </c>
      <c r="C119" s="194" t="s">
        <v>263</v>
      </c>
      <c r="D119" s="193" t="s">
        <v>428</v>
      </c>
      <c r="E119" s="208" t="s">
        <v>334</v>
      </c>
      <c r="F119" s="194"/>
      <c r="G119" s="195">
        <v>10730.117999999999</v>
      </c>
      <c r="H119" s="195">
        <v>0</v>
      </c>
      <c r="I119" s="195">
        <v>10730.117999999999</v>
      </c>
      <c r="J119" s="195">
        <v>0</v>
      </c>
    </row>
    <row r="120" spans="1:10" x14ac:dyDescent="0.3">
      <c r="A120" s="193" t="s">
        <v>385</v>
      </c>
      <c r="B120" s="193" t="s">
        <v>336</v>
      </c>
      <c r="C120" s="194" t="s">
        <v>263</v>
      </c>
      <c r="D120" s="193" t="s">
        <v>429</v>
      </c>
      <c r="E120" s="208" t="s">
        <v>334</v>
      </c>
      <c r="F120" s="194"/>
      <c r="G120" s="195">
        <v>9417.2315999999992</v>
      </c>
      <c r="H120" s="195">
        <v>0</v>
      </c>
      <c r="I120" s="195">
        <v>9417.2315999999992</v>
      </c>
      <c r="J120" s="195">
        <v>0</v>
      </c>
    </row>
    <row r="121" spans="1:10" x14ac:dyDescent="0.3">
      <c r="A121" s="193" t="s">
        <v>385</v>
      </c>
      <c r="B121" s="193" t="s">
        <v>336</v>
      </c>
      <c r="C121" s="194" t="s">
        <v>263</v>
      </c>
      <c r="D121" s="193" t="s">
        <v>430</v>
      </c>
      <c r="E121" s="208" t="s">
        <v>334</v>
      </c>
      <c r="F121" s="194"/>
      <c r="G121" s="195">
        <v>1932.7474666667231</v>
      </c>
      <c r="H121" s="195">
        <v>0</v>
      </c>
      <c r="I121" s="195">
        <v>1932.7474666667231</v>
      </c>
      <c r="J121" s="195">
        <v>0</v>
      </c>
    </row>
    <row r="122" spans="1:10" x14ac:dyDescent="0.3">
      <c r="A122" s="193" t="s">
        <v>385</v>
      </c>
      <c r="B122" s="193" t="s">
        <v>266</v>
      </c>
      <c r="C122" s="194" t="s">
        <v>263</v>
      </c>
      <c r="D122" s="193" t="s">
        <v>391</v>
      </c>
      <c r="E122" s="194" t="s">
        <v>334</v>
      </c>
      <c r="F122" s="194"/>
      <c r="G122" s="195">
        <v>6060</v>
      </c>
      <c r="H122" s="195">
        <v>0</v>
      </c>
      <c r="I122" s="195">
        <v>6060</v>
      </c>
      <c r="J122" s="195">
        <v>0</v>
      </c>
    </row>
    <row r="123" spans="1:10" x14ac:dyDescent="0.3">
      <c r="A123" s="193" t="s">
        <v>385</v>
      </c>
      <c r="B123" s="193" t="s">
        <v>266</v>
      </c>
      <c r="C123" s="194" t="s">
        <v>263</v>
      </c>
      <c r="D123" s="193" t="s">
        <v>388</v>
      </c>
      <c r="E123" s="194" t="s">
        <v>334</v>
      </c>
      <c r="F123" s="194"/>
      <c r="G123" s="195">
        <v>19040</v>
      </c>
      <c r="H123" s="195">
        <v>0</v>
      </c>
      <c r="I123" s="195">
        <v>19040</v>
      </c>
      <c r="J123" s="195">
        <v>0</v>
      </c>
    </row>
    <row r="124" spans="1:10" x14ac:dyDescent="0.3">
      <c r="A124" s="193" t="s">
        <v>385</v>
      </c>
      <c r="B124" s="193" t="s">
        <v>266</v>
      </c>
      <c r="C124" s="194" t="s">
        <v>263</v>
      </c>
      <c r="D124" s="193" t="s">
        <v>421</v>
      </c>
      <c r="E124" s="194" t="s">
        <v>334</v>
      </c>
      <c r="F124" s="194"/>
      <c r="G124" s="195">
        <v>6668.3333333333339</v>
      </c>
      <c r="H124" s="195">
        <v>0</v>
      </c>
      <c r="I124" s="195">
        <v>6668.3333333333339</v>
      </c>
      <c r="J124" s="195">
        <v>0</v>
      </c>
    </row>
    <row r="125" spans="1:10" x14ac:dyDescent="0.3">
      <c r="A125" s="193" t="s">
        <v>385</v>
      </c>
      <c r="B125" s="193" t="s">
        <v>266</v>
      </c>
      <c r="C125" s="194" t="s">
        <v>263</v>
      </c>
      <c r="D125" s="193" t="s">
        <v>422</v>
      </c>
      <c r="E125" s="194" t="s">
        <v>334</v>
      </c>
      <c r="F125" s="194"/>
      <c r="G125" s="195">
        <v>2008.333333333333</v>
      </c>
      <c r="H125" s="195">
        <v>0</v>
      </c>
      <c r="I125" s="195">
        <v>2008.333333333333</v>
      </c>
      <c r="J125" s="195">
        <v>0</v>
      </c>
    </row>
    <row r="126" spans="1:10" x14ac:dyDescent="0.3">
      <c r="A126" s="193" t="s">
        <v>385</v>
      </c>
      <c r="B126" s="193" t="s">
        <v>266</v>
      </c>
      <c r="C126" s="194" t="s">
        <v>263</v>
      </c>
      <c r="D126" s="193" t="s">
        <v>426</v>
      </c>
      <c r="E126" s="194" t="s">
        <v>334</v>
      </c>
      <c r="F126" s="194"/>
      <c r="G126" s="195">
        <v>18525</v>
      </c>
      <c r="H126" s="195">
        <v>0</v>
      </c>
      <c r="I126" s="195">
        <v>18525</v>
      </c>
      <c r="J126" s="195">
        <v>0</v>
      </c>
    </row>
    <row r="127" spans="1:10" x14ac:dyDescent="0.3">
      <c r="A127" s="193" t="s">
        <v>385</v>
      </c>
      <c r="B127" s="193" t="s">
        <v>266</v>
      </c>
      <c r="C127" s="194" t="s">
        <v>263</v>
      </c>
      <c r="D127" s="193" t="s">
        <v>428</v>
      </c>
      <c r="E127" s="194" t="s">
        <v>334</v>
      </c>
      <c r="F127" s="194"/>
      <c r="G127" s="195">
        <v>4114.6124999999993</v>
      </c>
      <c r="H127" s="195">
        <v>0</v>
      </c>
      <c r="I127" s="195">
        <v>4114.6124999999993</v>
      </c>
      <c r="J127" s="195">
        <v>0</v>
      </c>
    </row>
    <row r="128" spans="1:10" x14ac:dyDescent="0.3">
      <c r="A128" s="193" t="s">
        <v>385</v>
      </c>
      <c r="B128" s="193" t="s">
        <v>266</v>
      </c>
      <c r="C128" s="194" t="s">
        <v>263</v>
      </c>
      <c r="D128" s="193" t="s">
        <v>429</v>
      </c>
      <c r="E128" s="194" t="s">
        <v>334</v>
      </c>
      <c r="F128" s="194"/>
      <c r="G128" s="195">
        <v>3633.9625000000001</v>
      </c>
      <c r="H128" s="195">
        <v>0</v>
      </c>
      <c r="I128" s="195">
        <v>3633.9625000000001</v>
      </c>
      <c r="J128" s="195">
        <v>0</v>
      </c>
    </row>
    <row r="129" spans="1:10" x14ac:dyDescent="0.3">
      <c r="A129" s="193" t="s">
        <v>385</v>
      </c>
      <c r="B129" s="193" t="s">
        <v>266</v>
      </c>
      <c r="C129" s="194" t="s">
        <v>263</v>
      </c>
      <c r="D129" s="193" t="s">
        <v>430</v>
      </c>
      <c r="E129" s="194" t="s">
        <v>334</v>
      </c>
      <c r="F129" s="194"/>
      <c r="G129" s="195">
        <v>1932.7474666667231</v>
      </c>
      <c r="H129" s="195">
        <v>0</v>
      </c>
      <c r="I129" s="195">
        <v>1932.7474666667231</v>
      </c>
      <c r="J129" s="195">
        <v>0</v>
      </c>
    </row>
    <row r="130" spans="1:10" x14ac:dyDescent="0.3">
      <c r="A130" s="303" t="s">
        <v>471</v>
      </c>
      <c r="B130" s="304"/>
      <c r="C130" s="304"/>
      <c r="D130" s="304"/>
      <c r="E130" s="304"/>
      <c r="F130" s="305"/>
      <c r="G130" s="197">
        <v>2167051.0999999996</v>
      </c>
      <c r="H130" s="197">
        <v>2167051.0999999996</v>
      </c>
      <c r="I130" s="197">
        <v>1420915.2124666665</v>
      </c>
      <c r="J130" s="197">
        <v>1420915.2124666669</v>
      </c>
    </row>
    <row r="131" spans="1:10" x14ac:dyDescent="0.3">
      <c r="A131" s="193" t="s">
        <v>396</v>
      </c>
      <c r="B131" s="193" t="s">
        <v>334</v>
      </c>
      <c r="C131" s="194" t="s">
        <v>217</v>
      </c>
      <c r="D131" s="193" t="s">
        <v>400</v>
      </c>
      <c r="E131" s="194" t="s">
        <v>334</v>
      </c>
      <c r="F131" s="194"/>
      <c r="G131" s="195">
        <v>6000</v>
      </c>
      <c r="H131" s="195">
        <v>0</v>
      </c>
      <c r="I131" s="195">
        <v>6000</v>
      </c>
      <c r="J131" s="195">
        <v>0</v>
      </c>
    </row>
    <row r="132" spans="1:10" x14ac:dyDescent="0.3">
      <c r="A132" s="193" t="s">
        <v>396</v>
      </c>
      <c r="B132" s="193" t="s">
        <v>334</v>
      </c>
      <c r="C132" s="194" t="s">
        <v>217</v>
      </c>
      <c r="D132" s="193" t="s">
        <v>439</v>
      </c>
      <c r="E132" s="194" t="s">
        <v>334</v>
      </c>
      <c r="F132" s="194" t="s">
        <v>334</v>
      </c>
      <c r="G132" s="195">
        <v>5000</v>
      </c>
      <c r="H132" s="195">
        <v>530</v>
      </c>
      <c r="I132" s="195">
        <v>4470</v>
      </c>
      <c r="J132" s="195">
        <v>0</v>
      </c>
    </row>
    <row r="133" spans="1:10" x14ac:dyDescent="0.3">
      <c r="A133" s="193" t="s">
        <v>396</v>
      </c>
      <c r="B133" s="193" t="s">
        <v>334</v>
      </c>
      <c r="C133" s="194" t="s">
        <v>217</v>
      </c>
      <c r="D133" s="193" t="s">
        <v>403</v>
      </c>
      <c r="E133" s="194"/>
      <c r="F133" s="194" t="s">
        <v>334</v>
      </c>
      <c r="G133" s="195">
        <v>0</v>
      </c>
      <c r="H133" s="195">
        <v>160</v>
      </c>
      <c r="I133" s="195">
        <v>0</v>
      </c>
      <c r="J133" s="195">
        <v>160</v>
      </c>
    </row>
    <row r="134" spans="1:10" x14ac:dyDescent="0.3">
      <c r="A134" s="193" t="s">
        <v>396</v>
      </c>
      <c r="B134" s="193" t="s">
        <v>334</v>
      </c>
      <c r="C134" s="194" t="s">
        <v>217</v>
      </c>
      <c r="D134" s="193" t="s">
        <v>444</v>
      </c>
      <c r="E134" s="194" t="s">
        <v>334</v>
      </c>
      <c r="F134" s="194"/>
      <c r="G134" s="195">
        <v>6000</v>
      </c>
      <c r="H134" s="195">
        <v>0</v>
      </c>
      <c r="I134" s="195">
        <v>6000</v>
      </c>
      <c r="J134" s="195">
        <v>0</v>
      </c>
    </row>
    <row r="135" spans="1:10" x14ac:dyDescent="0.3">
      <c r="A135" s="193" t="s">
        <v>396</v>
      </c>
      <c r="B135" s="193" t="s">
        <v>334</v>
      </c>
      <c r="C135" s="194" t="s">
        <v>217</v>
      </c>
      <c r="D135" s="193" t="s">
        <v>406</v>
      </c>
      <c r="E135" s="194" t="s">
        <v>334</v>
      </c>
      <c r="F135" s="194"/>
      <c r="G135" s="195">
        <v>3000</v>
      </c>
      <c r="H135" s="195">
        <v>0</v>
      </c>
      <c r="I135" s="195">
        <v>3000</v>
      </c>
      <c r="J135" s="195">
        <v>0</v>
      </c>
    </row>
    <row r="136" spans="1:10" x14ac:dyDescent="0.3">
      <c r="A136" s="193" t="s">
        <v>396</v>
      </c>
      <c r="B136" s="193" t="s">
        <v>334</v>
      </c>
      <c r="C136" s="194" t="s">
        <v>217</v>
      </c>
      <c r="D136" s="193" t="s">
        <v>412</v>
      </c>
      <c r="E136" s="194" t="s">
        <v>334</v>
      </c>
      <c r="F136" s="194"/>
      <c r="G136" s="195">
        <v>3200</v>
      </c>
      <c r="H136" s="195">
        <v>0</v>
      </c>
      <c r="I136" s="195">
        <v>3200</v>
      </c>
      <c r="J136" s="195">
        <v>0</v>
      </c>
    </row>
    <row r="137" spans="1:10" x14ac:dyDescent="0.3">
      <c r="A137" s="193" t="s">
        <v>396</v>
      </c>
      <c r="B137" s="193" t="s">
        <v>334</v>
      </c>
      <c r="C137" s="194" t="s">
        <v>217</v>
      </c>
      <c r="D137" s="193" t="s">
        <v>414</v>
      </c>
      <c r="E137" s="194" t="s">
        <v>334</v>
      </c>
      <c r="F137" s="194"/>
      <c r="G137" s="195">
        <v>500</v>
      </c>
      <c r="H137" s="195">
        <v>0</v>
      </c>
      <c r="I137" s="195">
        <v>500</v>
      </c>
      <c r="J137" s="195">
        <v>0</v>
      </c>
    </row>
    <row r="138" spans="1:10" x14ac:dyDescent="0.3">
      <c r="A138" s="193" t="s">
        <v>396</v>
      </c>
      <c r="B138" s="193" t="s">
        <v>334</v>
      </c>
      <c r="C138" s="194" t="s">
        <v>266</v>
      </c>
      <c r="D138" s="193" t="s">
        <v>456</v>
      </c>
      <c r="E138" s="194" t="s">
        <v>334</v>
      </c>
      <c r="F138" s="194"/>
      <c r="G138" s="195">
        <v>1500</v>
      </c>
      <c r="H138" s="195">
        <v>0</v>
      </c>
      <c r="I138" s="195">
        <v>1500</v>
      </c>
      <c r="J138" s="195">
        <v>0</v>
      </c>
    </row>
    <row r="139" spans="1:10" x14ac:dyDescent="0.3">
      <c r="A139" s="193" t="s">
        <v>396</v>
      </c>
      <c r="B139" s="193" t="s">
        <v>335</v>
      </c>
      <c r="C139" s="194" t="s">
        <v>217</v>
      </c>
      <c r="D139" s="193" t="s">
        <v>407</v>
      </c>
      <c r="E139" s="194"/>
      <c r="F139" s="194" t="s">
        <v>334</v>
      </c>
      <c r="G139" s="195">
        <v>0</v>
      </c>
      <c r="H139" s="195">
        <v>13010</v>
      </c>
      <c r="I139" s="195">
        <v>0</v>
      </c>
      <c r="J139" s="195">
        <v>13010</v>
      </c>
    </row>
    <row r="140" spans="1:10" x14ac:dyDescent="0.3">
      <c r="A140" s="193" t="s">
        <v>396</v>
      </c>
      <c r="B140" s="193" t="s">
        <v>336</v>
      </c>
      <c r="C140" s="194" t="s">
        <v>217</v>
      </c>
      <c r="D140" s="193" t="s">
        <v>412</v>
      </c>
      <c r="E140" s="194"/>
      <c r="F140" s="194" t="s">
        <v>461</v>
      </c>
      <c r="G140" s="195">
        <v>0</v>
      </c>
      <c r="H140" s="195">
        <v>10000</v>
      </c>
      <c r="I140" s="195">
        <v>0</v>
      </c>
      <c r="J140" s="195">
        <v>10000</v>
      </c>
    </row>
    <row r="141" spans="1:10" x14ac:dyDescent="0.3">
      <c r="A141" s="193" t="s">
        <v>396</v>
      </c>
      <c r="B141" s="193" t="s">
        <v>336</v>
      </c>
      <c r="C141" s="194" t="s">
        <v>217</v>
      </c>
      <c r="D141" s="193" t="s">
        <v>397</v>
      </c>
      <c r="E141" s="194"/>
      <c r="F141" s="194" t="s">
        <v>461</v>
      </c>
      <c r="G141" s="195">
        <v>0</v>
      </c>
      <c r="H141" s="195">
        <v>1500</v>
      </c>
      <c r="I141" s="195">
        <v>0</v>
      </c>
      <c r="J141" s="195">
        <v>1500</v>
      </c>
    </row>
    <row r="142" spans="1:10" x14ac:dyDescent="0.3">
      <c r="A142" s="303" t="s">
        <v>472</v>
      </c>
      <c r="B142" s="304"/>
      <c r="C142" s="304"/>
      <c r="D142" s="304"/>
      <c r="E142" s="304"/>
      <c r="F142" s="305"/>
      <c r="G142" s="197">
        <v>25200</v>
      </c>
      <c r="H142" s="197">
        <v>25200</v>
      </c>
      <c r="I142" s="197">
        <v>24670</v>
      </c>
      <c r="J142" s="197">
        <v>24670</v>
      </c>
    </row>
    <row r="143" spans="1:10" ht="15.6" x14ac:dyDescent="0.3">
      <c r="A143" s="306" t="s">
        <v>262</v>
      </c>
      <c r="B143" s="307"/>
      <c r="C143" s="307"/>
      <c r="D143" s="307"/>
      <c r="E143" s="307"/>
      <c r="F143" s="308"/>
      <c r="G143" s="198">
        <v>3644914.59864</v>
      </c>
      <c r="H143" s="198">
        <v>3644914.6</v>
      </c>
      <c r="I143" s="198">
        <v>2645723.6911066663</v>
      </c>
      <c r="J143" s="198">
        <v>2645723.6924666669</v>
      </c>
    </row>
  </sheetData>
  <autoFilter ref="A1:J143" xr:uid="{0BFCEEE7-F5BD-4EF4-92E3-039150DD6E61}"/>
  <mergeCells count="19">
    <mergeCell ref="Q2:Q14"/>
    <mergeCell ref="A98:F98"/>
    <mergeCell ref="A130:F130"/>
    <mergeCell ref="A142:F142"/>
    <mergeCell ref="A143:F143"/>
    <mergeCell ref="Q15:T15"/>
    <mergeCell ref="Q18:T18"/>
    <mergeCell ref="Q23:T23"/>
    <mergeCell ref="Q24:T24"/>
    <mergeCell ref="Q16:Q17"/>
    <mergeCell ref="Q19:Q22"/>
    <mergeCell ref="R16:R17"/>
    <mergeCell ref="S16:S17"/>
    <mergeCell ref="R2:R5"/>
    <mergeCell ref="S2:S5"/>
    <mergeCell ref="R6:R10"/>
    <mergeCell ref="S6:S10"/>
    <mergeCell ref="R11:R13"/>
    <mergeCell ref="S11:S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GRUPO 53-57-58-84</vt:lpstr>
      <vt:lpstr>Hoja3</vt:lpstr>
      <vt:lpstr>GRUPO51</vt:lpstr>
      <vt:lpstr>Hoja8</vt:lpstr>
      <vt:lpstr>POA 2026</vt:lpstr>
      <vt:lpstr>analisis</vt:lpstr>
      <vt:lpstr>eSIGEF</vt:lpstr>
      <vt:lpstr>df</vt:lpstr>
      <vt:lpstr>reforma</vt:lpstr>
      <vt:lpstr>POA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SOLEDAD NARCIZA TSENKUSH CHAMIK</dc:creator>
  <cp:lastModifiedBy>EDWIN ANDRES ARMAS CANGAHUAMIN</cp:lastModifiedBy>
  <cp:lastPrinted>2026-01-08T01:10:58Z</cp:lastPrinted>
  <dcterms:created xsi:type="dcterms:W3CDTF">2026-01-05T13:17:46Z</dcterms:created>
  <dcterms:modified xsi:type="dcterms:W3CDTF">2026-01-13T20:22:29Z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2026-01-05T14:10:37Z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85ee3626-f423-4bc5-b3f4-acc4372dbd3f</vt:lpwstr>
  </property>
  <property fmtid="{D5CDD505-2E9C-101B-9397-08002B2CF9AE}" pid="7" name="MSIP_Label_defa4170-0d19-0005-0004-bc88714345d2_ActionId">
    <vt:lpwstr>1d7ea091-2ced-4fed-aaaa-e868d55c7e76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