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waec-my.sharepoint.com/personal/soledad_tsenkush_uaw_edu_ec/Documents/Escritorio/UAW/POA-PAI VIGENTE 2026/POA FEBRERO/"/>
    </mc:Choice>
  </mc:AlternateContent>
  <xr:revisionPtr revIDLastSave="1026" documentId="8_{9F714ED4-D80F-416E-8978-54E8CCE05527}" xr6:coauthVersionLast="47" xr6:coauthVersionMax="47" xr10:uidLastSave="{800F7290-71A4-4CD2-A559-FED02041E8D1}"/>
  <bookViews>
    <workbookView xWindow="-120" yWindow="-120" windowWidth="29040" windowHeight="15720" tabRatio="574" firstSheet="5" activeTab="5" xr2:uid="{5A99E69E-6FCF-40E0-901D-9C60FA73F28C}"/>
  </bookViews>
  <sheets>
    <sheet name="GRUPO 53-57-58-84" sheetId="5" state="hidden" r:id="rId1"/>
    <sheet name="Hoja3" sheetId="3" state="hidden" r:id="rId2"/>
    <sheet name="GRUPO51" sheetId="2" state="hidden" r:id="rId3"/>
    <sheet name="Hoja8" sheetId="15" state="hidden" r:id="rId4"/>
    <sheet name="Hoja1" sheetId="18" state="hidden" r:id="rId5"/>
    <sheet name="POA 2026" sheetId="1" r:id="rId6"/>
    <sheet name="CERTIFICACIONES" sheetId="16" r:id="rId7"/>
    <sheet name="MODIFICACIONES" sheetId="17" r:id="rId8"/>
    <sheet name="analisis" sheetId="6" state="hidden" r:id="rId9"/>
    <sheet name="eSIGEF" sheetId="7" state="hidden" r:id="rId10"/>
    <sheet name="df" sheetId="9" state="hidden" r:id="rId11"/>
    <sheet name="reforma" sheetId="14" state="hidden" r:id="rId12"/>
    <sheet name="POA" sheetId="8" state="hidden" r:id="rId13"/>
  </sheets>
  <definedNames>
    <definedName name="_xlnm._FilterDatabase" localSheetId="6" hidden="1">CERTIFICACIONES!$A$1:$AF$669</definedName>
    <definedName name="_xlnm._FilterDatabase" localSheetId="10" hidden="1">df!$A$3:$H$145</definedName>
    <definedName name="_xlnm._FilterDatabase" localSheetId="9" hidden="1">eSIGEF!$A$2:$J$75</definedName>
    <definedName name="_xlnm._FilterDatabase" localSheetId="12" hidden="1">POA!$A$2:$P$140</definedName>
    <definedName name="_xlnm._FilterDatabase" localSheetId="5" hidden="1">'POA 2026'!$A$10:$EL$191</definedName>
    <definedName name="_xlnm._FilterDatabase" localSheetId="11" hidden="1">reforma!$A$1:$U$143</definedName>
    <definedName name="MESES_CAMBIO" localSheetId="5">#REF!</definedName>
    <definedName name="MESES_CAMBIO">#REF!</definedName>
    <definedName name="PROYECTO" localSheetId="5">#REF!</definedName>
    <definedName name="PROYECTO">#REF!</definedName>
  </definedNames>
  <calcPr calcId="191029"/>
  <pivotCaches>
    <pivotCache cacheId="4" r:id="rId14"/>
    <pivotCache cacheId="5" r:id="rId15"/>
    <pivotCache cacheId="6" r:id="rId16"/>
    <pivotCache cacheId="7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U34" i="1" l="1"/>
  <c r="DU26" i="1"/>
  <c r="DU12" i="1"/>
  <c r="DU13" i="1"/>
  <c r="DU14" i="1"/>
  <c r="DU15" i="1"/>
  <c r="DU16" i="1"/>
  <c r="DU17" i="1"/>
  <c r="DU18" i="1"/>
  <c r="DU19" i="1"/>
  <c r="DU20" i="1"/>
  <c r="DU21" i="1"/>
  <c r="DU23" i="1"/>
  <c r="DU24" i="1"/>
  <c r="DU25" i="1"/>
  <c r="DU27" i="1"/>
  <c r="DU28" i="1"/>
  <c r="DU29" i="1"/>
  <c r="DU30" i="1"/>
  <c r="DU31" i="1"/>
  <c r="DU32" i="1"/>
  <c r="DU33" i="1"/>
  <c r="DU35" i="1"/>
  <c r="DU36" i="1"/>
  <c r="DU37" i="1"/>
  <c r="DU38" i="1"/>
  <c r="DU39" i="1"/>
  <c r="DU40" i="1"/>
  <c r="DU41" i="1"/>
  <c r="DU42" i="1"/>
  <c r="DU43" i="1"/>
  <c r="DU44" i="1"/>
  <c r="DU45" i="1"/>
  <c r="DU46" i="1"/>
  <c r="DU47" i="1"/>
  <c r="DU48" i="1"/>
  <c r="DU49" i="1"/>
  <c r="DU50" i="1"/>
  <c r="DU51" i="1"/>
  <c r="DU52" i="1"/>
  <c r="DU53" i="1"/>
  <c r="DU54" i="1"/>
  <c r="DU55" i="1"/>
  <c r="DU56" i="1"/>
  <c r="DU57" i="1"/>
  <c r="DU58" i="1"/>
  <c r="DU59" i="1"/>
  <c r="DU60" i="1"/>
  <c r="DU61" i="1"/>
  <c r="DU62" i="1"/>
  <c r="DU63" i="1"/>
  <c r="DU64" i="1"/>
  <c r="DU65" i="1"/>
  <c r="DU66" i="1"/>
  <c r="DU67" i="1"/>
  <c r="DU68" i="1"/>
  <c r="DU69" i="1"/>
  <c r="DU70" i="1"/>
  <c r="DU71" i="1"/>
  <c r="DU72" i="1"/>
  <c r="DU73" i="1"/>
  <c r="DU74" i="1"/>
  <c r="DU75" i="1"/>
  <c r="DU76" i="1"/>
  <c r="DU77" i="1"/>
  <c r="DU78" i="1"/>
  <c r="DU79" i="1"/>
  <c r="DU80" i="1"/>
  <c r="DU11" i="1"/>
  <c r="DY190" i="1"/>
  <c r="DW12" i="1"/>
  <c r="DW13" i="1"/>
  <c r="DW14" i="1"/>
  <c r="DW15" i="1"/>
  <c r="DW16" i="1"/>
  <c r="DW17" i="1"/>
  <c r="DW18" i="1"/>
  <c r="DW19" i="1"/>
  <c r="DW20" i="1"/>
  <c r="DW21" i="1"/>
  <c r="DW22" i="1"/>
  <c r="DW23" i="1"/>
  <c r="DW24" i="1"/>
  <c r="DW25" i="1"/>
  <c r="DW26" i="1"/>
  <c r="DW27" i="1"/>
  <c r="DW28" i="1"/>
  <c r="DW29" i="1"/>
  <c r="DW30" i="1"/>
  <c r="DW31" i="1"/>
  <c r="DW32" i="1"/>
  <c r="DW33" i="1"/>
  <c r="DW34" i="1"/>
  <c r="DW35" i="1"/>
  <c r="DW36" i="1"/>
  <c r="DW37" i="1"/>
  <c r="DW38" i="1"/>
  <c r="DW39" i="1"/>
  <c r="DW40" i="1"/>
  <c r="DW41" i="1"/>
  <c r="DW42" i="1"/>
  <c r="DW43" i="1"/>
  <c r="DW44" i="1"/>
  <c r="DW45" i="1"/>
  <c r="DW46" i="1"/>
  <c r="DW47" i="1"/>
  <c r="DW48" i="1"/>
  <c r="DW49" i="1"/>
  <c r="DW50" i="1"/>
  <c r="DW51" i="1"/>
  <c r="DW52" i="1"/>
  <c r="DW53" i="1"/>
  <c r="DW54" i="1"/>
  <c r="DW55" i="1"/>
  <c r="DW56" i="1"/>
  <c r="DW57" i="1"/>
  <c r="DW58" i="1"/>
  <c r="DW59" i="1"/>
  <c r="DW60" i="1"/>
  <c r="DW61" i="1"/>
  <c r="DW62" i="1"/>
  <c r="DW63" i="1"/>
  <c r="DW64" i="1"/>
  <c r="DW65" i="1"/>
  <c r="DW66" i="1"/>
  <c r="DW67" i="1"/>
  <c r="DW68" i="1"/>
  <c r="DW69" i="1"/>
  <c r="DW70" i="1"/>
  <c r="DW71" i="1"/>
  <c r="DW72" i="1"/>
  <c r="DW73" i="1"/>
  <c r="DW74" i="1"/>
  <c r="DW75" i="1"/>
  <c r="DW76" i="1"/>
  <c r="DW77" i="1"/>
  <c r="DW78" i="1"/>
  <c r="DW79" i="1"/>
  <c r="DW80" i="1"/>
  <c r="DW81" i="1"/>
  <c r="DW82" i="1"/>
  <c r="DW83" i="1"/>
  <c r="DW84" i="1"/>
  <c r="DW85" i="1"/>
  <c r="DW86" i="1"/>
  <c r="DW87" i="1"/>
  <c r="DW88" i="1"/>
  <c r="DW89" i="1"/>
  <c r="DW90" i="1"/>
  <c r="DW91" i="1"/>
  <c r="DW92" i="1"/>
  <c r="DW93" i="1"/>
  <c r="DW94" i="1"/>
  <c r="DW95" i="1"/>
  <c r="DW96" i="1"/>
  <c r="DW97" i="1"/>
  <c r="DW98" i="1"/>
  <c r="DW99" i="1"/>
  <c r="DW100" i="1"/>
  <c r="DW101" i="1"/>
  <c r="DW102" i="1"/>
  <c r="DW103" i="1"/>
  <c r="DW104" i="1"/>
  <c r="DW105" i="1"/>
  <c r="DW106" i="1"/>
  <c r="DW107" i="1"/>
  <c r="DW108" i="1"/>
  <c r="DW109" i="1"/>
  <c r="DW110" i="1"/>
  <c r="DW111" i="1"/>
  <c r="DW112" i="1"/>
  <c r="DW113" i="1"/>
  <c r="DW114" i="1"/>
  <c r="DW115" i="1"/>
  <c r="DW116" i="1"/>
  <c r="DW117" i="1"/>
  <c r="DW118" i="1"/>
  <c r="DW119" i="1"/>
  <c r="DW120" i="1"/>
  <c r="DW121" i="1"/>
  <c r="DW122" i="1"/>
  <c r="DW123" i="1"/>
  <c r="DW124" i="1"/>
  <c r="DW125" i="1"/>
  <c r="DW126" i="1"/>
  <c r="DW127" i="1"/>
  <c r="DW128" i="1"/>
  <c r="DW129" i="1"/>
  <c r="DW130" i="1"/>
  <c r="DW131" i="1"/>
  <c r="DW132" i="1"/>
  <c r="DW133" i="1"/>
  <c r="DW134" i="1"/>
  <c r="DW135" i="1"/>
  <c r="DW136" i="1"/>
  <c r="DW137" i="1"/>
  <c r="DW138" i="1"/>
  <c r="DW139" i="1"/>
  <c r="DW140" i="1"/>
  <c r="DW141" i="1"/>
  <c r="DW142" i="1"/>
  <c r="DW143" i="1"/>
  <c r="DW144" i="1"/>
  <c r="DW145" i="1"/>
  <c r="DW146" i="1"/>
  <c r="DW147" i="1"/>
  <c r="DW148" i="1"/>
  <c r="DW149" i="1"/>
  <c r="DW150" i="1"/>
  <c r="DW151" i="1"/>
  <c r="DW152" i="1"/>
  <c r="DW153" i="1"/>
  <c r="DW154" i="1"/>
  <c r="DW155" i="1"/>
  <c r="DW156" i="1"/>
  <c r="DW157" i="1"/>
  <c r="DW158" i="1"/>
  <c r="DW159" i="1"/>
  <c r="DW160" i="1"/>
  <c r="DW161" i="1"/>
  <c r="DW162" i="1"/>
  <c r="DW163" i="1"/>
  <c r="DW164" i="1"/>
  <c r="DW165" i="1"/>
  <c r="DW166" i="1"/>
  <c r="DW167" i="1"/>
  <c r="DW168" i="1"/>
  <c r="DW169" i="1"/>
  <c r="DW170" i="1"/>
  <c r="DW171" i="1"/>
  <c r="DW172" i="1"/>
  <c r="DW173" i="1"/>
  <c r="DW174" i="1"/>
  <c r="DW175" i="1"/>
  <c r="DW176" i="1"/>
  <c r="DW177" i="1"/>
  <c r="DW178" i="1"/>
  <c r="DW179" i="1"/>
  <c r="DW180" i="1"/>
  <c r="DW181" i="1"/>
  <c r="DW182" i="1"/>
  <c r="DW183" i="1"/>
  <c r="DW184" i="1"/>
  <c r="DW185" i="1"/>
  <c r="DW186" i="1"/>
  <c r="DW187" i="1"/>
  <c r="DW188" i="1"/>
  <c r="DV12" i="1"/>
  <c r="DV13" i="1"/>
  <c r="DV14" i="1"/>
  <c r="DV15" i="1"/>
  <c r="DV16" i="1"/>
  <c r="DV17" i="1"/>
  <c r="DV18" i="1"/>
  <c r="DV19" i="1"/>
  <c r="DV20" i="1"/>
  <c r="DV21" i="1"/>
  <c r="DV22" i="1"/>
  <c r="DV23" i="1"/>
  <c r="DV24" i="1"/>
  <c r="DV25" i="1"/>
  <c r="DV26" i="1"/>
  <c r="DV27" i="1"/>
  <c r="DV28" i="1"/>
  <c r="DV29" i="1"/>
  <c r="DV30" i="1"/>
  <c r="DV31" i="1"/>
  <c r="DV32" i="1"/>
  <c r="DV33" i="1"/>
  <c r="DV34" i="1"/>
  <c r="DV35" i="1"/>
  <c r="DV36" i="1"/>
  <c r="DV37" i="1"/>
  <c r="DV38" i="1"/>
  <c r="DV39" i="1"/>
  <c r="DV40" i="1"/>
  <c r="DV41" i="1"/>
  <c r="DV42" i="1"/>
  <c r="DV43" i="1"/>
  <c r="DV44" i="1"/>
  <c r="DV45" i="1"/>
  <c r="DV46" i="1"/>
  <c r="DV47" i="1"/>
  <c r="DV48" i="1"/>
  <c r="DV49" i="1"/>
  <c r="DV50" i="1"/>
  <c r="DV51" i="1"/>
  <c r="DV52" i="1"/>
  <c r="DV53" i="1"/>
  <c r="DV54" i="1"/>
  <c r="DV55" i="1"/>
  <c r="DV56" i="1"/>
  <c r="DV57" i="1"/>
  <c r="DV58" i="1"/>
  <c r="DV59" i="1"/>
  <c r="DV60" i="1"/>
  <c r="DV61" i="1"/>
  <c r="DV62" i="1"/>
  <c r="DV63" i="1"/>
  <c r="DV64" i="1"/>
  <c r="DV65" i="1"/>
  <c r="DV66" i="1"/>
  <c r="DV67" i="1"/>
  <c r="DV68" i="1"/>
  <c r="DV69" i="1"/>
  <c r="DV70" i="1"/>
  <c r="DV71" i="1"/>
  <c r="DV72" i="1"/>
  <c r="DV73" i="1"/>
  <c r="DV74" i="1"/>
  <c r="DV75" i="1"/>
  <c r="DV76" i="1"/>
  <c r="DV77" i="1"/>
  <c r="DV78" i="1"/>
  <c r="DV79" i="1"/>
  <c r="DV80" i="1"/>
  <c r="DV81" i="1"/>
  <c r="DV82" i="1"/>
  <c r="DV83" i="1"/>
  <c r="DV84" i="1"/>
  <c r="DV85" i="1"/>
  <c r="DV86" i="1"/>
  <c r="DV87" i="1"/>
  <c r="DV88" i="1"/>
  <c r="DV89" i="1"/>
  <c r="DV90" i="1"/>
  <c r="DV91" i="1"/>
  <c r="DV92" i="1"/>
  <c r="DV93" i="1"/>
  <c r="DV94" i="1"/>
  <c r="DV95" i="1"/>
  <c r="DV96" i="1"/>
  <c r="DV97" i="1"/>
  <c r="DV98" i="1"/>
  <c r="DV99" i="1"/>
  <c r="DV100" i="1"/>
  <c r="DV101" i="1"/>
  <c r="DV102" i="1"/>
  <c r="DV103" i="1"/>
  <c r="DV104" i="1"/>
  <c r="DV105" i="1"/>
  <c r="DV106" i="1"/>
  <c r="DV107" i="1"/>
  <c r="DV108" i="1"/>
  <c r="DV109" i="1"/>
  <c r="DV110" i="1"/>
  <c r="DV111" i="1"/>
  <c r="DV112" i="1"/>
  <c r="DV113" i="1"/>
  <c r="DV114" i="1"/>
  <c r="DV115" i="1"/>
  <c r="DV116" i="1"/>
  <c r="DV117" i="1"/>
  <c r="DV118" i="1"/>
  <c r="DV119" i="1"/>
  <c r="DV120" i="1"/>
  <c r="DV121" i="1"/>
  <c r="DV122" i="1"/>
  <c r="DV123" i="1"/>
  <c r="DV124" i="1"/>
  <c r="DV125" i="1"/>
  <c r="DV126" i="1"/>
  <c r="DV127" i="1"/>
  <c r="DV128" i="1"/>
  <c r="DV129" i="1"/>
  <c r="DV130" i="1"/>
  <c r="DV132" i="1"/>
  <c r="DV133" i="1"/>
  <c r="DV134" i="1"/>
  <c r="DV135" i="1"/>
  <c r="DV136" i="1"/>
  <c r="DV137" i="1"/>
  <c r="DV138" i="1"/>
  <c r="DV139" i="1"/>
  <c r="DV140" i="1"/>
  <c r="DV141" i="1"/>
  <c r="DV142" i="1"/>
  <c r="DV143" i="1"/>
  <c r="DV144" i="1"/>
  <c r="DV145" i="1"/>
  <c r="DV146" i="1"/>
  <c r="DV147" i="1"/>
  <c r="DV148" i="1"/>
  <c r="DV149" i="1"/>
  <c r="DV150" i="1"/>
  <c r="DV151" i="1"/>
  <c r="DV152" i="1"/>
  <c r="DV153" i="1"/>
  <c r="DV154" i="1"/>
  <c r="DV155" i="1"/>
  <c r="DV156" i="1"/>
  <c r="DV157" i="1"/>
  <c r="DV158" i="1"/>
  <c r="DV159" i="1"/>
  <c r="DV160" i="1"/>
  <c r="DV161" i="1"/>
  <c r="DV162" i="1"/>
  <c r="DV163" i="1"/>
  <c r="DV164" i="1"/>
  <c r="DV165" i="1"/>
  <c r="DV166" i="1"/>
  <c r="DV167" i="1"/>
  <c r="DV168" i="1"/>
  <c r="DV169" i="1"/>
  <c r="DV170" i="1"/>
  <c r="DV171" i="1"/>
  <c r="DV172" i="1"/>
  <c r="DV173" i="1"/>
  <c r="DV174" i="1"/>
  <c r="DV175" i="1"/>
  <c r="DV176" i="1"/>
  <c r="DV177" i="1"/>
  <c r="DV178" i="1"/>
  <c r="DV179" i="1"/>
  <c r="DV180" i="1"/>
  <c r="DV181" i="1"/>
  <c r="DV182" i="1"/>
  <c r="DV183" i="1"/>
  <c r="DV184" i="1"/>
  <c r="DV185" i="1"/>
  <c r="DV186" i="1"/>
  <c r="DV187" i="1"/>
  <c r="DV188" i="1"/>
  <c r="DW11" i="1"/>
  <c r="DV11" i="1"/>
  <c r="DS191" i="1"/>
  <c r="DS190" i="1"/>
  <c r="DR189" i="1"/>
  <c r="DQ189" i="1"/>
  <c r="DP189" i="1"/>
  <c r="DO189" i="1"/>
  <c r="DS188" i="1"/>
  <c r="DS187" i="1"/>
  <c r="DS186" i="1"/>
  <c r="DS185" i="1"/>
  <c r="DS184" i="1"/>
  <c r="DS183" i="1"/>
  <c r="DS182" i="1"/>
  <c r="DS181" i="1"/>
  <c r="DS180" i="1"/>
  <c r="DS179" i="1"/>
  <c r="DS178" i="1"/>
  <c r="DS177" i="1"/>
  <c r="DS176" i="1"/>
  <c r="DS175" i="1"/>
  <c r="DS174" i="1"/>
  <c r="DS173" i="1"/>
  <c r="DS172" i="1"/>
  <c r="DS171" i="1"/>
  <c r="DS170" i="1"/>
  <c r="DS169" i="1"/>
  <c r="DS168" i="1"/>
  <c r="DS167" i="1"/>
  <c r="DS166" i="1"/>
  <c r="DS165" i="1"/>
  <c r="DS164" i="1"/>
  <c r="DS163" i="1"/>
  <c r="DS162" i="1"/>
  <c r="DS161" i="1"/>
  <c r="DS160" i="1"/>
  <c r="DS159" i="1"/>
  <c r="DS158" i="1"/>
  <c r="DS157" i="1"/>
  <c r="DS156" i="1"/>
  <c r="DS155" i="1"/>
  <c r="DS154" i="1"/>
  <c r="DS153" i="1"/>
  <c r="DS152" i="1"/>
  <c r="DS151" i="1"/>
  <c r="DS150" i="1"/>
  <c r="DS149" i="1"/>
  <c r="DS148" i="1"/>
  <c r="DS147" i="1"/>
  <c r="DS146" i="1"/>
  <c r="DS145" i="1"/>
  <c r="DS144" i="1"/>
  <c r="DS143" i="1"/>
  <c r="DS142" i="1"/>
  <c r="DS141" i="1"/>
  <c r="DS140" i="1"/>
  <c r="DS139" i="1"/>
  <c r="DS138" i="1"/>
  <c r="DS137" i="1"/>
  <c r="DS136" i="1"/>
  <c r="DS135" i="1"/>
  <c r="DS134" i="1"/>
  <c r="DS133" i="1"/>
  <c r="DS132" i="1"/>
  <c r="DS131" i="1"/>
  <c r="DS130" i="1"/>
  <c r="DS129" i="1"/>
  <c r="DS128" i="1"/>
  <c r="DS127" i="1"/>
  <c r="DS126" i="1"/>
  <c r="DS125" i="1"/>
  <c r="DS124" i="1"/>
  <c r="DS123" i="1"/>
  <c r="DS122" i="1"/>
  <c r="DS121" i="1"/>
  <c r="DS120" i="1"/>
  <c r="DS119" i="1"/>
  <c r="DS118" i="1"/>
  <c r="DS117" i="1"/>
  <c r="DS116" i="1"/>
  <c r="DS115" i="1"/>
  <c r="DS114" i="1"/>
  <c r="DS113" i="1"/>
  <c r="DS112" i="1"/>
  <c r="DS111" i="1"/>
  <c r="DS110" i="1"/>
  <c r="DS109" i="1"/>
  <c r="DS108" i="1"/>
  <c r="DS107" i="1"/>
  <c r="DS106" i="1"/>
  <c r="DS105" i="1"/>
  <c r="DS104" i="1"/>
  <c r="DS103" i="1"/>
  <c r="DS102" i="1"/>
  <c r="DS101" i="1"/>
  <c r="DS100" i="1"/>
  <c r="DS99" i="1"/>
  <c r="DS98" i="1"/>
  <c r="DS97" i="1"/>
  <c r="DS96" i="1"/>
  <c r="DS95" i="1"/>
  <c r="DS94" i="1"/>
  <c r="DS93" i="1"/>
  <c r="DS92" i="1"/>
  <c r="DS91" i="1"/>
  <c r="DS90" i="1"/>
  <c r="DS89" i="1"/>
  <c r="DS88" i="1"/>
  <c r="DS87" i="1"/>
  <c r="DS86" i="1"/>
  <c r="DS85" i="1"/>
  <c r="DS84" i="1"/>
  <c r="DS83" i="1"/>
  <c r="DS82" i="1"/>
  <c r="DS81" i="1"/>
  <c r="DS80" i="1"/>
  <c r="DS79" i="1"/>
  <c r="DS78" i="1"/>
  <c r="DS77" i="1"/>
  <c r="DS76" i="1"/>
  <c r="DS75" i="1"/>
  <c r="DS74" i="1"/>
  <c r="DS73" i="1"/>
  <c r="DS72" i="1"/>
  <c r="DS71" i="1"/>
  <c r="DS70" i="1"/>
  <c r="DS69" i="1"/>
  <c r="DS68" i="1"/>
  <c r="DS67" i="1"/>
  <c r="DS66" i="1"/>
  <c r="DS65" i="1"/>
  <c r="DS64" i="1"/>
  <c r="DS63" i="1"/>
  <c r="DS62" i="1"/>
  <c r="DS61" i="1"/>
  <c r="DS60" i="1"/>
  <c r="DS59" i="1"/>
  <c r="DS58" i="1"/>
  <c r="DS57" i="1"/>
  <c r="DS56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M191" i="1"/>
  <c r="DM190" i="1"/>
  <c r="DL189" i="1"/>
  <c r="DK189" i="1"/>
  <c r="DJ189" i="1"/>
  <c r="DI189" i="1"/>
  <c r="DM188" i="1"/>
  <c r="DM187" i="1"/>
  <c r="DM186" i="1"/>
  <c r="DM185" i="1"/>
  <c r="DM184" i="1"/>
  <c r="DM183" i="1"/>
  <c r="DM182" i="1"/>
  <c r="DM181" i="1"/>
  <c r="DM180" i="1"/>
  <c r="DM179" i="1"/>
  <c r="DM178" i="1"/>
  <c r="DM177" i="1"/>
  <c r="DM176" i="1"/>
  <c r="DM175" i="1"/>
  <c r="DM174" i="1"/>
  <c r="DM173" i="1"/>
  <c r="DM172" i="1"/>
  <c r="DM171" i="1"/>
  <c r="DM170" i="1"/>
  <c r="DM169" i="1"/>
  <c r="DM168" i="1"/>
  <c r="DM167" i="1"/>
  <c r="DM166" i="1"/>
  <c r="DM165" i="1"/>
  <c r="DM164" i="1"/>
  <c r="DM163" i="1"/>
  <c r="DM162" i="1"/>
  <c r="DM161" i="1"/>
  <c r="DM160" i="1"/>
  <c r="DM159" i="1"/>
  <c r="DM158" i="1"/>
  <c r="DM157" i="1"/>
  <c r="DM156" i="1"/>
  <c r="DM155" i="1"/>
  <c r="DM154" i="1"/>
  <c r="DM153" i="1"/>
  <c r="DM152" i="1"/>
  <c r="DM151" i="1"/>
  <c r="DM150" i="1"/>
  <c r="DM149" i="1"/>
  <c r="DM148" i="1"/>
  <c r="DM147" i="1"/>
  <c r="DM146" i="1"/>
  <c r="DM145" i="1"/>
  <c r="DM144" i="1"/>
  <c r="DM143" i="1"/>
  <c r="DM142" i="1"/>
  <c r="DM141" i="1"/>
  <c r="DM140" i="1"/>
  <c r="DM139" i="1"/>
  <c r="DM138" i="1"/>
  <c r="DM137" i="1"/>
  <c r="DM136" i="1"/>
  <c r="DM135" i="1"/>
  <c r="DM134" i="1"/>
  <c r="DM133" i="1"/>
  <c r="DM132" i="1"/>
  <c r="DM131" i="1"/>
  <c r="DM130" i="1"/>
  <c r="DM129" i="1"/>
  <c r="DM128" i="1"/>
  <c r="DM127" i="1"/>
  <c r="DM126" i="1"/>
  <c r="DM125" i="1"/>
  <c r="DM124" i="1"/>
  <c r="DM123" i="1"/>
  <c r="DM122" i="1"/>
  <c r="DM121" i="1"/>
  <c r="DM120" i="1"/>
  <c r="DM119" i="1"/>
  <c r="DM118" i="1"/>
  <c r="DM117" i="1"/>
  <c r="DM116" i="1"/>
  <c r="DM115" i="1"/>
  <c r="DM114" i="1"/>
  <c r="DM113" i="1"/>
  <c r="DM112" i="1"/>
  <c r="DM111" i="1"/>
  <c r="DM110" i="1"/>
  <c r="DM109" i="1"/>
  <c r="DM108" i="1"/>
  <c r="DM107" i="1"/>
  <c r="DM106" i="1"/>
  <c r="DM105" i="1"/>
  <c r="DM104" i="1"/>
  <c r="DM103" i="1"/>
  <c r="DM102" i="1"/>
  <c r="DM101" i="1"/>
  <c r="DM100" i="1"/>
  <c r="DM99" i="1"/>
  <c r="DM98" i="1"/>
  <c r="DM97" i="1"/>
  <c r="DM96" i="1"/>
  <c r="DM95" i="1"/>
  <c r="DM94" i="1"/>
  <c r="DM93" i="1"/>
  <c r="DM92" i="1"/>
  <c r="DM91" i="1"/>
  <c r="DM90" i="1"/>
  <c r="DM89" i="1"/>
  <c r="DM88" i="1"/>
  <c r="DM87" i="1"/>
  <c r="DM86" i="1"/>
  <c r="DM85" i="1"/>
  <c r="DM84" i="1"/>
  <c r="DM83" i="1"/>
  <c r="DM82" i="1"/>
  <c r="DM81" i="1"/>
  <c r="DM80" i="1"/>
  <c r="DM79" i="1"/>
  <c r="DM78" i="1"/>
  <c r="DM77" i="1"/>
  <c r="DM76" i="1"/>
  <c r="DM75" i="1"/>
  <c r="DM74" i="1"/>
  <c r="DM73" i="1"/>
  <c r="DM72" i="1"/>
  <c r="DM71" i="1"/>
  <c r="DM70" i="1"/>
  <c r="DM69" i="1"/>
  <c r="DM68" i="1"/>
  <c r="DM67" i="1"/>
  <c r="DM66" i="1"/>
  <c r="DM65" i="1"/>
  <c r="DM64" i="1"/>
  <c r="DM63" i="1"/>
  <c r="DM62" i="1"/>
  <c r="DM61" i="1"/>
  <c r="DM60" i="1"/>
  <c r="DM59" i="1"/>
  <c r="DM58" i="1"/>
  <c r="DM57" i="1"/>
  <c r="DM56" i="1"/>
  <c r="DM55" i="1"/>
  <c r="DM54" i="1"/>
  <c r="DM53" i="1"/>
  <c r="DM52" i="1"/>
  <c r="DM51" i="1"/>
  <c r="DM50" i="1"/>
  <c r="DM49" i="1"/>
  <c r="DM48" i="1"/>
  <c r="DM47" i="1"/>
  <c r="DM46" i="1"/>
  <c r="DM45" i="1"/>
  <c r="DM44" i="1"/>
  <c r="DM43" i="1"/>
  <c r="DM42" i="1"/>
  <c r="DM41" i="1"/>
  <c r="DM40" i="1"/>
  <c r="DM39" i="1"/>
  <c r="DM38" i="1"/>
  <c r="DM37" i="1"/>
  <c r="DM36" i="1"/>
  <c r="DM35" i="1"/>
  <c r="DM34" i="1"/>
  <c r="DM33" i="1"/>
  <c r="DM32" i="1"/>
  <c r="DM31" i="1"/>
  <c r="DM30" i="1"/>
  <c r="DM29" i="1"/>
  <c r="DM28" i="1"/>
  <c r="DM27" i="1"/>
  <c r="DM26" i="1"/>
  <c r="DM25" i="1"/>
  <c r="DM24" i="1"/>
  <c r="DM23" i="1"/>
  <c r="DM22" i="1"/>
  <c r="DM21" i="1"/>
  <c r="DM20" i="1"/>
  <c r="DM19" i="1"/>
  <c r="DM18" i="1"/>
  <c r="DM17" i="1"/>
  <c r="DM16" i="1"/>
  <c r="DM15" i="1"/>
  <c r="DM14" i="1"/>
  <c r="DM13" i="1"/>
  <c r="DM12" i="1"/>
  <c r="DG191" i="1"/>
  <c r="DG190" i="1"/>
  <c r="DF189" i="1"/>
  <c r="DE189" i="1"/>
  <c r="DD189" i="1"/>
  <c r="DC189" i="1"/>
  <c r="DG188" i="1"/>
  <c r="DG187" i="1"/>
  <c r="DG186" i="1"/>
  <c r="DG185" i="1"/>
  <c r="DG184" i="1"/>
  <c r="DG183" i="1"/>
  <c r="DG182" i="1"/>
  <c r="DG181" i="1"/>
  <c r="DG180" i="1"/>
  <c r="DG179" i="1"/>
  <c r="DG178" i="1"/>
  <c r="DG177" i="1"/>
  <c r="DG176" i="1"/>
  <c r="DG175" i="1"/>
  <c r="DG174" i="1"/>
  <c r="DG173" i="1"/>
  <c r="DG172" i="1"/>
  <c r="DG171" i="1"/>
  <c r="DG170" i="1"/>
  <c r="DG169" i="1"/>
  <c r="DG168" i="1"/>
  <c r="DG167" i="1"/>
  <c r="DG166" i="1"/>
  <c r="DG165" i="1"/>
  <c r="DG164" i="1"/>
  <c r="DG163" i="1"/>
  <c r="DG162" i="1"/>
  <c r="DG161" i="1"/>
  <c r="DG160" i="1"/>
  <c r="DG159" i="1"/>
  <c r="DG158" i="1"/>
  <c r="DG157" i="1"/>
  <c r="DG156" i="1"/>
  <c r="DG155" i="1"/>
  <c r="DG154" i="1"/>
  <c r="DG153" i="1"/>
  <c r="DG152" i="1"/>
  <c r="DG151" i="1"/>
  <c r="DG150" i="1"/>
  <c r="DG149" i="1"/>
  <c r="DG148" i="1"/>
  <c r="DG147" i="1"/>
  <c r="DG146" i="1"/>
  <c r="DG145" i="1"/>
  <c r="DG144" i="1"/>
  <c r="DG143" i="1"/>
  <c r="DG142" i="1"/>
  <c r="DG141" i="1"/>
  <c r="DG140" i="1"/>
  <c r="DG139" i="1"/>
  <c r="DG138" i="1"/>
  <c r="DG137" i="1"/>
  <c r="DG136" i="1"/>
  <c r="DG135" i="1"/>
  <c r="DG134" i="1"/>
  <c r="DG133" i="1"/>
  <c r="DG132" i="1"/>
  <c r="DG131" i="1"/>
  <c r="DG130" i="1"/>
  <c r="DG129" i="1"/>
  <c r="DG128" i="1"/>
  <c r="DG127" i="1"/>
  <c r="DG126" i="1"/>
  <c r="DG125" i="1"/>
  <c r="DG124" i="1"/>
  <c r="DG123" i="1"/>
  <c r="DG122" i="1"/>
  <c r="DG121" i="1"/>
  <c r="DG120" i="1"/>
  <c r="DG119" i="1"/>
  <c r="DG118" i="1"/>
  <c r="DG117" i="1"/>
  <c r="DG116" i="1"/>
  <c r="DG115" i="1"/>
  <c r="DG114" i="1"/>
  <c r="DG113" i="1"/>
  <c r="DG112" i="1"/>
  <c r="DG111" i="1"/>
  <c r="DG110" i="1"/>
  <c r="DG109" i="1"/>
  <c r="DG108" i="1"/>
  <c r="DG107" i="1"/>
  <c r="DG106" i="1"/>
  <c r="DG105" i="1"/>
  <c r="DG104" i="1"/>
  <c r="DG103" i="1"/>
  <c r="DG102" i="1"/>
  <c r="DG101" i="1"/>
  <c r="DG100" i="1"/>
  <c r="DG99" i="1"/>
  <c r="DG98" i="1"/>
  <c r="DG97" i="1"/>
  <c r="DG96" i="1"/>
  <c r="DG95" i="1"/>
  <c r="DG94" i="1"/>
  <c r="DG93" i="1"/>
  <c r="DG92" i="1"/>
  <c r="DG91" i="1"/>
  <c r="DG90" i="1"/>
  <c r="DG89" i="1"/>
  <c r="DG88" i="1"/>
  <c r="DG87" i="1"/>
  <c r="DG86" i="1"/>
  <c r="DG85" i="1"/>
  <c r="DG84" i="1"/>
  <c r="DG83" i="1"/>
  <c r="DG82" i="1"/>
  <c r="DG81" i="1"/>
  <c r="DG80" i="1"/>
  <c r="DG79" i="1"/>
  <c r="DG78" i="1"/>
  <c r="DG77" i="1"/>
  <c r="DG76" i="1"/>
  <c r="DG75" i="1"/>
  <c r="DG74" i="1"/>
  <c r="DG73" i="1"/>
  <c r="DG72" i="1"/>
  <c r="DG71" i="1"/>
  <c r="DG70" i="1"/>
  <c r="DG69" i="1"/>
  <c r="DG68" i="1"/>
  <c r="DG67" i="1"/>
  <c r="DG66" i="1"/>
  <c r="DG65" i="1"/>
  <c r="DG64" i="1"/>
  <c r="DG63" i="1"/>
  <c r="DG62" i="1"/>
  <c r="DG61" i="1"/>
  <c r="DG60" i="1"/>
  <c r="DG59" i="1"/>
  <c r="DG58" i="1"/>
  <c r="DG57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4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1" i="1"/>
  <c r="DG30" i="1"/>
  <c r="DG29" i="1"/>
  <c r="DG28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A191" i="1"/>
  <c r="DA190" i="1"/>
  <c r="CZ189" i="1"/>
  <c r="CY189" i="1"/>
  <c r="CX189" i="1"/>
  <c r="CW189" i="1"/>
  <c r="DA188" i="1"/>
  <c r="DA187" i="1"/>
  <c r="DA186" i="1"/>
  <c r="DA185" i="1"/>
  <c r="DA184" i="1"/>
  <c r="DA183" i="1"/>
  <c r="DA182" i="1"/>
  <c r="DA181" i="1"/>
  <c r="DA180" i="1"/>
  <c r="DA179" i="1"/>
  <c r="DA178" i="1"/>
  <c r="DA177" i="1"/>
  <c r="DA176" i="1"/>
  <c r="DA175" i="1"/>
  <c r="DA174" i="1"/>
  <c r="DA173" i="1"/>
  <c r="DA172" i="1"/>
  <c r="DA171" i="1"/>
  <c r="DA170" i="1"/>
  <c r="DA169" i="1"/>
  <c r="DA168" i="1"/>
  <c r="DA167" i="1"/>
  <c r="DA166" i="1"/>
  <c r="DA165" i="1"/>
  <c r="DA164" i="1"/>
  <c r="DA163" i="1"/>
  <c r="DA162" i="1"/>
  <c r="DA161" i="1"/>
  <c r="DA160" i="1"/>
  <c r="DA159" i="1"/>
  <c r="DA158" i="1"/>
  <c r="DA157" i="1"/>
  <c r="DA156" i="1"/>
  <c r="DA155" i="1"/>
  <c r="DA154" i="1"/>
  <c r="DA153" i="1"/>
  <c r="DA152" i="1"/>
  <c r="DA151" i="1"/>
  <c r="DA150" i="1"/>
  <c r="DA149" i="1"/>
  <c r="DA148" i="1"/>
  <c r="DA147" i="1"/>
  <c r="DA146" i="1"/>
  <c r="DA145" i="1"/>
  <c r="DA144" i="1"/>
  <c r="DA143" i="1"/>
  <c r="DA142" i="1"/>
  <c r="DA141" i="1"/>
  <c r="DA140" i="1"/>
  <c r="DA139" i="1"/>
  <c r="DA138" i="1"/>
  <c r="DA137" i="1"/>
  <c r="DA136" i="1"/>
  <c r="DA135" i="1"/>
  <c r="DA134" i="1"/>
  <c r="DA133" i="1"/>
  <c r="DA132" i="1"/>
  <c r="DA131" i="1"/>
  <c r="DA130" i="1"/>
  <c r="DA129" i="1"/>
  <c r="DA128" i="1"/>
  <c r="DA127" i="1"/>
  <c r="DA126" i="1"/>
  <c r="DA125" i="1"/>
  <c r="DA124" i="1"/>
  <c r="DA123" i="1"/>
  <c r="DA122" i="1"/>
  <c r="DA121" i="1"/>
  <c r="DA120" i="1"/>
  <c r="DA119" i="1"/>
  <c r="DA118" i="1"/>
  <c r="DA117" i="1"/>
  <c r="DA116" i="1"/>
  <c r="DA115" i="1"/>
  <c r="DA114" i="1"/>
  <c r="DA113" i="1"/>
  <c r="DA112" i="1"/>
  <c r="DA111" i="1"/>
  <c r="DA110" i="1"/>
  <c r="DA109" i="1"/>
  <c r="DA108" i="1"/>
  <c r="DA107" i="1"/>
  <c r="DA106" i="1"/>
  <c r="DA105" i="1"/>
  <c r="DA104" i="1"/>
  <c r="DA103" i="1"/>
  <c r="DA102" i="1"/>
  <c r="DA101" i="1"/>
  <c r="DA100" i="1"/>
  <c r="DA99" i="1"/>
  <c r="DA98" i="1"/>
  <c r="DA97" i="1"/>
  <c r="DA96" i="1"/>
  <c r="DA95" i="1"/>
  <c r="DA94" i="1"/>
  <c r="DA93" i="1"/>
  <c r="DA92" i="1"/>
  <c r="DA91" i="1"/>
  <c r="DA90" i="1"/>
  <c r="DA89" i="1"/>
  <c r="DA88" i="1"/>
  <c r="DA87" i="1"/>
  <c r="DA86" i="1"/>
  <c r="DA85" i="1"/>
  <c r="DA84" i="1"/>
  <c r="DA83" i="1"/>
  <c r="DA82" i="1"/>
  <c r="DA81" i="1"/>
  <c r="DA80" i="1"/>
  <c r="DA79" i="1"/>
  <c r="DA78" i="1"/>
  <c r="DA77" i="1"/>
  <c r="DA76" i="1"/>
  <c r="DA75" i="1"/>
  <c r="DA74" i="1"/>
  <c r="DA73" i="1"/>
  <c r="DA72" i="1"/>
  <c r="DA71" i="1"/>
  <c r="DA70" i="1"/>
  <c r="DA69" i="1"/>
  <c r="DA68" i="1"/>
  <c r="DA67" i="1"/>
  <c r="DA66" i="1"/>
  <c r="DA65" i="1"/>
  <c r="DA64" i="1"/>
  <c r="DA63" i="1"/>
  <c r="DA62" i="1"/>
  <c r="DA61" i="1"/>
  <c r="DA60" i="1"/>
  <c r="DA59" i="1"/>
  <c r="DA58" i="1"/>
  <c r="DA57" i="1"/>
  <c r="DA56" i="1"/>
  <c r="DA55" i="1"/>
  <c r="DA54" i="1"/>
  <c r="DA53" i="1"/>
  <c r="DA52" i="1"/>
  <c r="DA51" i="1"/>
  <c r="DA50" i="1"/>
  <c r="DA49" i="1"/>
  <c r="DA48" i="1"/>
  <c r="DA47" i="1"/>
  <c r="DA46" i="1"/>
  <c r="DA45" i="1"/>
  <c r="DA44" i="1"/>
  <c r="DA43" i="1"/>
  <c r="DA42" i="1"/>
  <c r="DA41" i="1"/>
  <c r="DA40" i="1"/>
  <c r="DA39" i="1"/>
  <c r="DA38" i="1"/>
  <c r="DA37" i="1"/>
  <c r="DA36" i="1"/>
  <c r="DA35" i="1"/>
  <c r="DA34" i="1"/>
  <c r="DA33" i="1"/>
  <c r="DA32" i="1"/>
  <c r="DA31" i="1"/>
  <c r="DA30" i="1"/>
  <c r="DA29" i="1"/>
  <c r="DA28" i="1"/>
  <c r="DA27" i="1"/>
  <c r="DA26" i="1"/>
  <c r="DA25" i="1"/>
  <c r="DA24" i="1"/>
  <c r="DA23" i="1"/>
  <c r="DA22" i="1"/>
  <c r="DA21" i="1"/>
  <c r="DA20" i="1"/>
  <c r="DA19" i="1"/>
  <c r="DA18" i="1"/>
  <c r="DA17" i="1"/>
  <c r="DA16" i="1"/>
  <c r="DA15" i="1"/>
  <c r="DA14" i="1"/>
  <c r="DA13" i="1"/>
  <c r="DA12" i="1"/>
  <c r="CU191" i="1"/>
  <c r="CU190" i="1"/>
  <c r="CT189" i="1"/>
  <c r="CS189" i="1"/>
  <c r="CR189" i="1"/>
  <c r="CQ189" i="1"/>
  <c r="CU188" i="1"/>
  <c r="CU187" i="1"/>
  <c r="CU186" i="1"/>
  <c r="CU185" i="1"/>
  <c r="CU184" i="1"/>
  <c r="CU183" i="1"/>
  <c r="CU182" i="1"/>
  <c r="CU181" i="1"/>
  <c r="CU180" i="1"/>
  <c r="CU179" i="1"/>
  <c r="CU178" i="1"/>
  <c r="CU177" i="1"/>
  <c r="CU176" i="1"/>
  <c r="CU175" i="1"/>
  <c r="CU174" i="1"/>
  <c r="CU173" i="1"/>
  <c r="CU172" i="1"/>
  <c r="CU171" i="1"/>
  <c r="CU170" i="1"/>
  <c r="CU169" i="1"/>
  <c r="CU168" i="1"/>
  <c r="CU167" i="1"/>
  <c r="CU166" i="1"/>
  <c r="CU165" i="1"/>
  <c r="CU164" i="1"/>
  <c r="CU163" i="1"/>
  <c r="CU162" i="1"/>
  <c r="CU161" i="1"/>
  <c r="CU160" i="1"/>
  <c r="CU159" i="1"/>
  <c r="CU158" i="1"/>
  <c r="CU157" i="1"/>
  <c r="CU156" i="1"/>
  <c r="CU155" i="1"/>
  <c r="CU154" i="1"/>
  <c r="CU153" i="1"/>
  <c r="CU152" i="1"/>
  <c r="CU151" i="1"/>
  <c r="CU150" i="1"/>
  <c r="CU149" i="1"/>
  <c r="CU148" i="1"/>
  <c r="CU147" i="1"/>
  <c r="CU146" i="1"/>
  <c r="CU145" i="1"/>
  <c r="CU144" i="1"/>
  <c r="CU143" i="1"/>
  <c r="CU142" i="1"/>
  <c r="CU141" i="1"/>
  <c r="CU140" i="1"/>
  <c r="CU139" i="1"/>
  <c r="CU138" i="1"/>
  <c r="CU137" i="1"/>
  <c r="CU136" i="1"/>
  <c r="CU135" i="1"/>
  <c r="CU134" i="1"/>
  <c r="CU133" i="1"/>
  <c r="CU132" i="1"/>
  <c r="CU131" i="1"/>
  <c r="CU130" i="1"/>
  <c r="CU129" i="1"/>
  <c r="CU128" i="1"/>
  <c r="CU127" i="1"/>
  <c r="CU126" i="1"/>
  <c r="CU125" i="1"/>
  <c r="CU124" i="1"/>
  <c r="CU123" i="1"/>
  <c r="CU122" i="1"/>
  <c r="CU121" i="1"/>
  <c r="CU120" i="1"/>
  <c r="CU119" i="1"/>
  <c r="CU118" i="1"/>
  <c r="CU117" i="1"/>
  <c r="CU116" i="1"/>
  <c r="CU115" i="1"/>
  <c r="CU114" i="1"/>
  <c r="CU113" i="1"/>
  <c r="CU112" i="1"/>
  <c r="CU111" i="1"/>
  <c r="CU110" i="1"/>
  <c r="CU109" i="1"/>
  <c r="CU108" i="1"/>
  <c r="CU107" i="1"/>
  <c r="CU106" i="1"/>
  <c r="CU105" i="1"/>
  <c r="CU104" i="1"/>
  <c r="CU103" i="1"/>
  <c r="CU102" i="1"/>
  <c r="CU101" i="1"/>
  <c r="CU100" i="1"/>
  <c r="CU99" i="1"/>
  <c r="CU98" i="1"/>
  <c r="CU97" i="1"/>
  <c r="CU96" i="1"/>
  <c r="CU95" i="1"/>
  <c r="CU94" i="1"/>
  <c r="CU93" i="1"/>
  <c r="CU92" i="1"/>
  <c r="CU91" i="1"/>
  <c r="CU90" i="1"/>
  <c r="CU89" i="1"/>
  <c r="CU88" i="1"/>
  <c r="CU87" i="1"/>
  <c r="CU86" i="1"/>
  <c r="CU85" i="1"/>
  <c r="CU84" i="1"/>
  <c r="CU83" i="1"/>
  <c r="CU82" i="1"/>
  <c r="CU81" i="1"/>
  <c r="CU80" i="1"/>
  <c r="CU79" i="1"/>
  <c r="CU78" i="1"/>
  <c r="CU77" i="1"/>
  <c r="CU76" i="1"/>
  <c r="CU75" i="1"/>
  <c r="CU74" i="1"/>
  <c r="CU73" i="1"/>
  <c r="CU72" i="1"/>
  <c r="CU71" i="1"/>
  <c r="CU70" i="1"/>
  <c r="CU69" i="1"/>
  <c r="CU68" i="1"/>
  <c r="CU67" i="1"/>
  <c r="CU66" i="1"/>
  <c r="CU65" i="1"/>
  <c r="CU64" i="1"/>
  <c r="CU63" i="1"/>
  <c r="CU62" i="1"/>
  <c r="CU61" i="1"/>
  <c r="CU60" i="1"/>
  <c r="CU59" i="1"/>
  <c r="CU58" i="1"/>
  <c r="CU57" i="1"/>
  <c r="CU56" i="1"/>
  <c r="CU55" i="1"/>
  <c r="CU54" i="1"/>
  <c r="CU53" i="1"/>
  <c r="CU52" i="1"/>
  <c r="CU51" i="1"/>
  <c r="CU50" i="1"/>
  <c r="CU49" i="1"/>
  <c r="CU48" i="1"/>
  <c r="CU47" i="1"/>
  <c r="CU46" i="1"/>
  <c r="CU45" i="1"/>
  <c r="CU44" i="1"/>
  <c r="CU43" i="1"/>
  <c r="CU42" i="1"/>
  <c r="CU41" i="1"/>
  <c r="CU40" i="1"/>
  <c r="CU39" i="1"/>
  <c r="CU38" i="1"/>
  <c r="CU37" i="1"/>
  <c r="CU36" i="1"/>
  <c r="CU35" i="1"/>
  <c r="CU34" i="1"/>
  <c r="CU33" i="1"/>
  <c r="CU32" i="1"/>
  <c r="CU31" i="1"/>
  <c r="CU30" i="1"/>
  <c r="CU29" i="1"/>
  <c r="CU28" i="1"/>
  <c r="CU27" i="1"/>
  <c r="CU26" i="1"/>
  <c r="CU25" i="1"/>
  <c r="CU24" i="1"/>
  <c r="CU23" i="1"/>
  <c r="CU22" i="1"/>
  <c r="CU21" i="1"/>
  <c r="CU20" i="1"/>
  <c r="CU19" i="1"/>
  <c r="CU18" i="1"/>
  <c r="CU17" i="1"/>
  <c r="CU16" i="1"/>
  <c r="CU15" i="1"/>
  <c r="CU14" i="1"/>
  <c r="CU13" i="1"/>
  <c r="CU12" i="1"/>
  <c r="CO191" i="1"/>
  <c r="CO190" i="1"/>
  <c r="CN189" i="1"/>
  <c r="CM189" i="1"/>
  <c r="CL189" i="1"/>
  <c r="CK189" i="1"/>
  <c r="CO188" i="1"/>
  <c r="CO187" i="1"/>
  <c r="CO186" i="1"/>
  <c r="CO185" i="1"/>
  <c r="CO184" i="1"/>
  <c r="CO183" i="1"/>
  <c r="CO182" i="1"/>
  <c r="CO181" i="1"/>
  <c r="CO180" i="1"/>
  <c r="CO179" i="1"/>
  <c r="CO178" i="1"/>
  <c r="CO177" i="1"/>
  <c r="CO176" i="1"/>
  <c r="CO175" i="1"/>
  <c r="CO174" i="1"/>
  <c r="CO173" i="1"/>
  <c r="CO172" i="1"/>
  <c r="CO171" i="1"/>
  <c r="CO170" i="1"/>
  <c r="CO169" i="1"/>
  <c r="CO168" i="1"/>
  <c r="CO167" i="1"/>
  <c r="CO166" i="1"/>
  <c r="CO165" i="1"/>
  <c r="CO164" i="1"/>
  <c r="CO163" i="1"/>
  <c r="CO162" i="1"/>
  <c r="CO161" i="1"/>
  <c r="CO160" i="1"/>
  <c r="CO159" i="1"/>
  <c r="CO158" i="1"/>
  <c r="CO157" i="1"/>
  <c r="CO156" i="1"/>
  <c r="CO155" i="1"/>
  <c r="CO154" i="1"/>
  <c r="CO153" i="1"/>
  <c r="CO152" i="1"/>
  <c r="CO151" i="1"/>
  <c r="CO150" i="1"/>
  <c r="CO149" i="1"/>
  <c r="CO148" i="1"/>
  <c r="CO147" i="1"/>
  <c r="CO146" i="1"/>
  <c r="CO145" i="1"/>
  <c r="CO144" i="1"/>
  <c r="CO143" i="1"/>
  <c r="CO142" i="1"/>
  <c r="CO141" i="1"/>
  <c r="CO140" i="1"/>
  <c r="CO139" i="1"/>
  <c r="CO138" i="1"/>
  <c r="CO137" i="1"/>
  <c r="CO136" i="1"/>
  <c r="CO135" i="1"/>
  <c r="CO134" i="1"/>
  <c r="CO133" i="1"/>
  <c r="CO132" i="1"/>
  <c r="CO131" i="1"/>
  <c r="CO130" i="1"/>
  <c r="CO129" i="1"/>
  <c r="CO128" i="1"/>
  <c r="CO127" i="1"/>
  <c r="CO126" i="1"/>
  <c r="CO125" i="1"/>
  <c r="CO124" i="1"/>
  <c r="CO123" i="1"/>
  <c r="CO122" i="1"/>
  <c r="CO121" i="1"/>
  <c r="CO120" i="1"/>
  <c r="CO119" i="1"/>
  <c r="CO118" i="1"/>
  <c r="CO117" i="1"/>
  <c r="CO116" i="1"/>
  <c r="CO115" i="1"/>
  <c r="CO114" i="1"/>
  <c r="CO113" i="1"/>
  <c r="CO112" i="1"/>
  <c r="CO111" i="1"/>
  <c r="CO110" i="1"/>
  <c r="CO109" i="1"/>
  <c r="CO108" i="1"/>
  <c r="CO107" i="1"/>
  <c r="CO106" i="1"/>
  <c r="CO105" i="1"/>
  <c r="CO104" i="1"/>
  <c r="CO103" i="1"/>
  <c r="CO102" i="1"/>
  <c r="CO101" i="1"/>
  <c r="CO100" i="1"/>
  <c r="CO99" i="1"/>
  <c r="CO98" i="1"/>
  <c r="CO97" i="1"/>
  <c r="CO96" i="1"/>
  <c r="CO95" i="1"/>
  <c r="CO94" i="1"/>
  <c r="CO93" i="1"/>
  <c r="CO92" i="1"/>
  <c r="CO91" i="1"/>
  <c r="CO90" i="1"/>
  <c r="CO89" i="1"/>
  <c r="CO88" i="1"/>
  <c r="CO87" i="1"/>
  <c r="CO86" i="1"/>
  <c r="CO85" i="1"/>
  <c r="CO84" i="1"/>
  <c r="CO83" i="1"/>
  <c r="CO82" i="1"/>
  <c r="CO81" i="1"/>
  <c r="CO80" i="1"/>
  <c r="CO79" i="1"/>
  <c r="CO78" i="1"/>
  <c r="CO77" i="1"/>
  <c r="CO76" i="1"/>
  <c r="CO75" i="1"/>
  <c r="CO74" i="1"/>
  <c r="CO73" i="1"/>
  <c r="CO72" i="1"/>
  <c r="CO71" i="1"/>
  <c r="CO70" i="1"/>
  <c r="CO69" i="1"/>
  <c r="CO68" i="1"/>
  <c r="CO67" i="1"/>
  <c r="CO66" i="1"/>
  <c r="CO65" i="1"/>
  <c r="CO64" i="1"/>
  <c r="CO63" i="1"/>
  <c r="CO62" i="1"/>
  <c r="CO61" i="1"/>
  <c r="CO60" i="1"/>
  <c r="CO59" i="1"/>
  <c r="CO58" i="1"/>
  <c r="CO57" i="1"/>
  <c r="CO56" i="1"/>
  <c r="CO55" i="1"/>
  <c r="CO54" i="1"/>
  <c r="CO53" i="1"/>
  <c r="CO52" i="1"/>
  <c r="CO51" i="1"/>
  <c r="CO50" i="1"/>
  <c r="CO49" i="1"/>
  <c r="CO48" i="1"/>
  <c r="CO47" i="1"/>
  <c r="CO46" i="1"/>
  <c r="CO45" i="1"/>
  <c r="CO44" i="1"/>
  <c r="CO43" i="1"/>
  <c r="CO42" i="1"/>
  <c r="CO41" i="1"/>
  <c r="CO40" i="1"/>
  <c r="CO39" i="1"/>
  <c r="CO38" i="1"/>
  <c r="CO37" i="1"/>
  <c r="CO36" i="1"/>
  <c r="CO35" i="1"/>
  <c r="CO34" i="1"/>
  <c r="CO33" i="1"/>
  <c r="CO32" i="1"/>
  <c r="CO31" i="1"/>
  <c r="CO30" i="1"/>
  <c r="CO29" i="1"/>
  <c r="CO28" i="1"/>
  <c r="CO27" i="1"/>
  <c r="CO26" i="1"/>
  <c r="CO25" i="1"/>
  <c r="CO24" i="1"/>
  <c r="CO23" i="1"/>
  <c r="CO22" i="1"/>
  <c r="CO21" i="1"/>
  <c r="CO20" i="1"/>
  <c r="CO19" i="1"/>
  <c r="CO18" i="1"/>
  <c r="CO17" i="1"/>
  <c r="CO16" i="1"/>
  <c r="CO15" i="1"/>
  <c r="CO14" i="1"/>
  <c r="CO13" i="1"/>
  <c r="CO12" i="1"/>
  <c r="CI191" i="1"/>
  <c r="CI190" i="1"/>
  <c r="CH189" i="1"/>
  <c r="CG189" i="1"/>
  <c r="CF189" i="1"/>
  <c r="CE189" i="1"/>
  <c r="CI188" i="1"/>
  <c r="CI187" i="1"/>
  <c r="CI186" i="1"/>
  <c r="CI185" i="1"/>
  <c r="CI184" i="1"/>
  <c r="CI183" i="1"/>
  <c r="CI182" i="1"/>
  <c r="CI181" i="1"/>
  <c r="CI180" i="1"/>
  <c r="CI179" i="1"/>
  <c r="CI178" i="1"/>
  <c r="CI177" i="1"/>
  <c r="CI176" i="1"/>
  <c r="CI175" i="1"/>
  <c r="CI174" i="1"/>
  <c r="CI173" i="1"/>
  <c r="CI172" i="1"/>
  <c r="CI171" i="1"/>
  <c r="CI170" i="1"/>
  <c r="CI169" i="1"/>
  <c r="CI168" i="1"/>
  <c r="CI167" i="1"/>
  <c r="CI166" i="1"/>
  <c r="CI165" i="1"/>
  <c r="CI164" i="1"/>
  <c r="CI163" i="1"/>
  <c r="CI162" i="1"/>
  <c r="CI161" i="1"/>
  <c r="CI160" i="1"/>
  <c r="CI159" i="1"/>
  <c r="CI158" i="1"/>
  <c r="CI157" i="1"/>
  <c r="CI156" i="1"/>
  <c r="CI155" i="1"/>
  <c r="CI154" i="1"/>
  <c r="CI153" i="1"/>
  <c r="CI152" i="1"/>
  <c r="CI151" i="1"/>
  <c r="CI150" i="1"/>
  <c r="CI149" i="1"/>
  <c r="CI148" i="1"/>
  <c r="CI147" i="1"/>
  <c r="CI146" i="1"/>
  <c r="CI145" i="1"/>
  <c r="CI144" i="1"/>
  <c r="CI143" i="1"/>
  <c r="CI142" i="1"/>
  <c r="CI141" i="1"/>
  <c r="CI140" i="1"/>
  <c r="CI139" i="1"/>
  <c r="CI138" i="1"/>
  <c r="CI137" i="1"/>
  <c r="CI136" i="1"/>
  <c r="CI135" i="1"/>
  <c r="CI134" i="1"/>
  <c r="CI133" i="1"/>
  <c r="CI132" i="1"/>
  <c r="CI131" i="1"/>
  <c r="CI130" i="1"/>
  <c r="CI129" i="1"/>
  <c r="CI128" i="1"/>
  <c r="CI127" i="1"/>
  <c r="CI126" i="1"/>
  <c r="CI125" i="1"/>
  <c r="CI124" i="1"/>
  <c r="CI123" i="1"/>
  <c r="CI122" i="1"/>
  <c r="CI121" i="1"/>
  <c r="CI120" i="1"/>
  <c r="CI119" i="1"/>
  <c r="CI118" i="1"/>
  <c r="CI117" i="1"/>
  <c r="CI116" i="1"/>
  <c r="CI115" i="1"/>
  <c r="CI114" i="1"/>
  <c r="CI113" i="1"/>
  <c r="CI112" i="1"/>
  <c r="CI111" i="1"/>
  <c r="CI110" i="1"/>
  <c r="CI109" i="1"/>
  <c r="CI108" i="1"/>
  <c r="CI107" i="1"/>
  <c r="CI106" i="1"/>
  <c r="CI105" i="1"/>
  <c r="CI104" i="1"/>
  <c r="CI103" i="1"/>
  <c r="CI102" i="1"/>
  <c r="CI101" i="1"/>
  <c r="CI100" i="1"/>
  <c r="CI99" i="1"/>
  <c r="CI98" i="1"/>
  <c r="CI97" i="1"/>
  <c r="CI96" i="1"/>
  <c r="CI95" i="1"/>
  <c r="CI94" i="1"/>
  <c r="CI93" i="1"/>
  <c r="CI92" i="1"/>
  <c r="CI91" i="1"/>
  <c r="CI90" i="1"/>
  <c r="CI89" i="1"/>
  <c r="CI88" i="1"/>
  <c r="CI87" i="1"/>
  <c r="CI86" i="1"/>
  <c r="CI85" i="1"/>
  <c r="CI84" i="1"/>
  <c r="CI83" i="1"/>
  <c r="CI82" i="1"/>
  <c r="CI81" i="1"/>
  <c r="CI80" i="1"/>
  <c r="CI79" i="1"/>
  <c r="CI78" i="1"/>
  <c r="CI77" i="1"/>
  <c r="CI76" i="1"/>
  <c r="CI75" i="1"/>
  <c r="CI74" i="1"/>
  <c r="CI73" i="1"/>
  <c r="CI72" i="1"/>
  <c r="CI71" i="1"/>
  <c r="CI70" i="1"/>
  <c r="CI69" i="1"/>
  <c r="CI68" i="1"/>
  <c r="CI67" i="1"/>
  <c r="CI66" i="1"/>
  <c r="CI65" i="1"/>
  <c r="CI64" i="1"/>
  <c r="CI63" i="1"/>
  <c r="CI62" i="1"/>
  <c r="CI61" i="1"/>
  <c r="CI60" i="1"/>
  <c r="CI59" i="1"/>
  <c r="CI58" i="1"/>
  <c r="CI57" i="1"/>
  <c r="CI56" i="1"/>
  <c r="CI55" i="1"/>
  <c r="CI54" i="1"/>
  <c r="CI53" i="1"/>
  <c r="CI52" i="1"/>
  <c r="CI51" i="1"/>
  <c r="CI50" i="1"/>
  <c r="CI49" i="1"/>
  <c r="CI48" i="1"/>
  <c r="CI47" i="1"/>
  <c r="CI46" i="1"/>
  <c r="CI45" i="1"/>
  <c r="CI44" i="1"/>
  <c r="CI43" i="1"/>
  <c r="CI42" i="1"/>
  <c r="CI41" i="1"/>
  <c r="CI40" i="1"/>
  <c r="CI39" i="1"/>
  <c r="CI38" i="1"/>
  <c r="CI37" i="1"/>
  <c r="CI36" i="1"/>
  <c r="CI35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4" i="1"/>
  <c r="CI13" i="1"/>
  <c r="CI12" i="1"/>
  <c r="CC191" i="1"/>
  <c r="CC190" i="1"/>
  <c r="CB189" i="1"/>
  <c r="CA189" i="1"/>
  <c r="BZ189" i="1"/>
  <c r="BY189" i="1"/>
  <c r="BW191" i="1"/>
  <c r="BW190" i="1"/>
  <c r="BV189" i="1"/>
  <c r="BU189" i="1"/>
  <c r="BT189" i="1"/>
  <c r="BS189" i="1"/>
  <c r="BQ191" i="1"/>
  <c r="BQ190" i="1"/>
  <c r="BP189" i="1"/>
  <c r="BO189" i="1"/>
  <c r="BN189" i="1"/>
  <c r="BM189" i="1"/>
  <c r="BK191" i="1"/>
  <c r="BI189" i="1"/>
  <c r="BH189" i="1"/>
  <c r="BG189" i="1"/>
  <c r="AB189" i="1"/>
  <c r="AD189" i="1"/>
  <c r="AF189" i="1"/>
  <c r="AH189" i="1"/>
  <c r="AJ189" i="1"/>
  <c r="AL189" i="1"/>
  <c r="AN189" i="1"/>
  <c r="AP189" i="1"/>
  <c r="AR189" i="1"/>
  <c r="AT189" i="1"/>
  <c r="Z189" i="1"/>
  <c r="BE190" i="1"/>
  <c r="DU189" i="1" l="1"/>
  <c r="DW189" i="1"/>
  <c r="DV189" i="1"/>
  <c r="DM189" i="1"/>
  <c r="DS189" i="1"/>
  <c r="DG189" i="1"/>
  <c r="DA189" i="1"/>
  <c r="CU189" i="1"/>
  <c r="CO189" i="1"/>
  <c r="P172" i="1"/>
  <c r="P173" i="1"/>
  <c r="P174" i="1"/>
  <c r="J59" i="17"/>
  <c r="J60" i="17"/>
  <c r="J61" i="17"/>
  <c r="J62" i="17"/>
  <c r="J63" i="17"/>
  <c r="J64" i="17"/>
  <c r="J65" i="17"/>
  <c r="J66" i="17"/>
  <c r="J67" i="17"/>
  <c r="J68" i="17"/>
  <c r="J69" i="17"/>
  <c r="J70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I57" i="17" l="1"/>
  <c r="I58" i="17"/>
  <c r="I59" i="17"/>
  <c r="I60" i="17"/>
  <c r="I61" i="17"/>
  <c r="I62" i="17"/>
  <c r="I63" i="17"/>
  <c r="I64" i="17"/>
  <c r="I65" i="17"/>
  <c r="I66" i="17"/>
  <c r="I67" i="17"/>
  <c r="I68" i="17"/>
  <c r="H58" i="17"/>
  <c r="H59" i="17"/>
  <c r="H60" i="17"/>
  <c r="H61" i="17"/>
  <c r="H62" i="17"/>
  <c r="H63" i="17"/>
  <c r="H64" i="17"/>
  <c r="H65" i="17"/>
  <c r="H66" i="17"/>
  <c r="H67" i="17"/>
  <c r="H68" i="17"/>
  <c r="J52" i="17"/>
  <c r="J53" i="17"/>
  <c r="J54" i="17"/>
  <c r="J55" i="17"/>
  <c r="J56" i="17"/>
  <c r="J57" i="17"/>
  <c r="J58" i="17"/>
  <c r="I52" i="17"/>
  <c r="I53" i="17"/>
  <c r="I54" i="17"/>
  <c r="I55" i="17"/>
  <c r="I56" i="17"/>
  <c r="H52" i="17"/>
  <c r="H53" i="17"/>
  <c r="H54" i="17"/>
  <c r="H55" i="17"/>
  <c r="H56" i="17"/>
  <c r="H57" i="17"/>
  <c r="G53" i="17"/>
  <c r="G54" i="17"/>
  <c r="G55" i="17"/>
  <c r="G56" i="17"/>
  <c r="G57" i="17"/>
  <c r="G58" i="17"/>
  <c r="F53" i="17"/>
  <c r="F54" i="17"/>
  <c r="F55" i="17"/>
  <c r="F56" i="17"/>
  <c r="F57" i="17"/>
  <c r="F58" i="17"/>
  <c r="E53" i="17"/>
  <c r="E54" i="17"/>
  <c r="E55" i="17"/>
  <c r="E56" i="17"/>
  <c r="E57" i="17"/>
  <c r="E58" i="17"/>
  <c r="P171" i="1"/>
  <c r="P170" i="1"/>
  <c r="BB189" i="1"/>
  <c r="BC189" i="1"/>
  <c r="BA189" i="1"/>
  <c r="CI189" i="1" s="1"/>
  <c r="P169" i="1" l="1"/>
  <c r="P168" i="1"/>
  <c r="J40" i="17"/>
  <c r="J41" i="17"/>
  <c r="J42" i="17"/>
  <c r="J43" i="17"/>
  <c r="J44" i="17"/>
  <c r="J45" i="17"/>
  <c r="J46" i="17"/>
  <c r="J47" i="17"/>
  <c r="J48" i="17"/>
  <c r="J49" i="17"/>
  <c r="J50" i="17"/>
  <c r="J51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B50" i="16"/>
  <c r="J3" i="17" l="1"/>
  <c r="J4" i="17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2" i="17"/>
  <c r="I3" i="17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2" i="17"/>
  <c r="H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2" i="17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2" i="17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2" i="17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2" i="17"/>
  <c r="P166" i="1"/>
  <c r="P167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65" i="1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483" i="16"/>
  <c r="N484" i="16"/>
  <c r="N485" i="16"/>
  <c r="N486" i="16"/>
  <c r="N487" i="16"/>
  <c r="N488" i="16"/>
  <c r="N489" i="16"/>
  <c r="N490" i="16"/>
  <c r="N491" i="16"/>
  <c r="N492" i="16"/>
  <c r="N493" i="16"/>
  <c r="N494" i="16"/>
  <c r="N495" i="16"/>
  <c r="N496" i="16"/>
  <c r="N497" i="16"/>
  <c r="N498" i="16"/>
  <c r="N499" i="16"/>
  <c r="N500" i="16"/>
  <c r="N501" i="16"/>
  <c r="N502" i="16"/>
  <c r="N503" i="16"/>
  <c r="N504" i="16"/>
  <c r="N505" i="16"/>
  <c r="N506" i="16"/>
  <c r="N507" i="16"/>
  <c r="N508" i="16"/>
  <c r="N509" i="16"/>
  <c r="N510" i="16"/>
  <c r="N511" i="16"/>
  <c r="N512" i="16"/>
  <c r="N513" i="16"/>
  <c r="N514" i="16"/>
  <c r="N515" i="16"/>
  <c r="N516" i="16"/>
  <c r="N517" i="16"/>
  <c r="N518" i="16"/>
  <c r="N519" i="16"/>
  <c r="N520" i="16"/>
  <c r="N521" i="16"/>
  <c r="N522" i="16"/>
  <c r="N523" i="16"/>
  <c r="N524" i="16"/>
  <c r="N525" i="16"/>
  <c r="N526" i="16"/>
  <c r="N527" i="16"/>
  <c r="N528" i="16"/>
  <c r="N529" i="16"/>
  <c r="N530" i="16"/>
  <c r="N531" i="16"/>
  <c r="N532" i="16"/>
  <c r="N533" i="16"/>
  <c r="N534" i="16"/>
  <c r="N535" i="16"/>
  <c r="N536" i="16"/>
  <c r="N537" i="16"/>
  <c r="N538" i="16"/>
  <c r="N539" i="16"/>
  <c r="N540" i="16"/>
  <c r="N541" i="16"/>
  <c r="N542" i="16"/>
  <c r="N543" i="16"/>
  <c r="N544" i="16"/>
  <c r="N545" i="16"/>
  <c r="N546" i="16"/>
  <c r="N547" i="16"/>
  <c r="N548" i="16"/>
  <c r="N549" i="16"/>
  <c r="N550" i="16"/>
  <c r="N551" i="16"/>
  <c r="N552" i="16"/>
  <c r="N553" i="16"/>
  <c r="N554" i="16"/>
  <c r="N555" i="16"/>
  <c r="N556" i="16"/>
  <c r="N557" i="16"/>
  <c r="N558" i="16"/>
  <c r="N559" i="16"/>
  <c r="N560" i="16"/>
  <c r="N561" i="16"/>
  <c r="N562" i="16"/>
  <c r="N563" i="16"/>
  <c r="N564" i="16"/>
  <c r="N565" i="16"/>
  <c r="N566" i="16"/>
  <c r="N567" i="16"/>
  <c r="N568" i="16"/>
  <c r="N569" i="16"/>
  <c r="N570" i="16"/>
  <c r="N571" i="16"/>
  <c r="N572" i="16"/>
  <c r="N573" i="16"/>
  <c r="N574" i="16"/>
  <c r="N575" i="16"/>
  <c r="N576" i="16"/>
  <c r="N577" i="16"/>
  <c r="N578" i="16"/>
  <c r="N579" i="16"/>
  <c r="N580" i="16"/>
  <c r="N581" i="16"/>
  <c r="N582" i="16"/>
  <c r="N583" i="16"/>
  <c r="N584" i="16"/>
  <c r="N585" i="16"/>
  <c r="N586" i="16"/>
  <c r="N587" i="16"/>
  <c r="N588" i="16"/>
  <c r="N589" i="16"/>
  <c r="N590" i="16"/>
  <c r="N591" i="16"/>
  <c r="N592" i="16"/>
  <c r="N593" i="16"/>
  <c r="N594" i="16"/>
  <c r="N595" i="16"/>
  <c r="N596" i="16"/>
  <c r="N597" i="16"/>
  <c r="N598" i="16"/>
  <c r="N599" i="16"/>
  <c r="N600" i="16"/>
  <c r="N601" i="16"/>
  <c r="N602" i="16"/>
  <c r="N603" i="16"/>
  <c r="N604" i="16"/>
  <c r="N605" i="16"/>
  <c r="N606" i="16"/>
  <c r="N607" i="16"/>
  <c r="N608" i="16"/>
  <c r="N609" i="16"/>
  <c r="N610" i="16"/>
  <c r="N611" i="16"/>
  <c r="N612" i="16"/>
  <c r="N613" i="16"/>
  <c r="N614" i="16"/>
  <c r="N615" i="16"/>
  <c r="N616" i="16"/>
  <c r="N617" i="16"/>
  <c r="N618" i="16"/>
  <c r="N619" i="16"/>
  <c r="N620" i="16"/>
  <c r="N621" i="16"/>
  <c r="N622" i="16"/>
  <c r="N623" i="16"/>
  <c r="N624" i="16"/>
  <c r="N625" i="16"/>
  <c r="N626" i="16"/>
  <c r="N627" i="16"/>
  <c r="N628" i="16"/>
  <c r="N629" i="16"/>
  <c r="N630" i="16"/>
  <c r="N631" i="16"/>
  <c r="N632" i="16"/>
  <c r="N633" i="16"/>
  <c r="N634" i="16"/>
  <c r="N635" i="16"/>
  <c r="N636" i="16"/>
  <c r="N637" i="16"/>
  <c r="N638" i="16"/>
  <c r="N639" i="16"/>
  <c r="N640" i="16"/>
  <c r="N641" i="16"/>
  <c r="N642" i="16"/>
  <c r="N643" i="16"/>
  <c r="N644" i="16"/>
  <c r="N645" i="16"/>
  <c r="N646" i="16"/>
  <c r="N647" i="16"/>
  <c r="N648" i="16"/>
  <c r="N649" i="16"/>
  <c r="N650" i="16"/>
  <c r="N651" i="16"/>
  <c r="N652" i="16"/>
  <c r="N653" i="16"/>
  <c r="N654" i="16"/>
  <c r="N655" i="16"/>
  <c r="N656" i="16"/>
  <c r="N657" i="16"/>
  <c r="N658" i="16"/>
  <c r="N659" i="16"/>
  <c r="N660" i="16"/>
  <c r="N661" i="16"/>
  <c r="N662" i="16"/>
  <c r="N663" i="16"/>
  <c r="N664" i="16"/>
  <c r="N665" i="16"/>
  <c r="N666" i="16"/>
  <c r="N667" i="16"/>
  <c r="N668" i="16"/>
  <c r="N669" i="16"/>
  <c r="N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M168" i="16"/>
  <c r="M169" i="16"/>
  <c r="M170" i="16"/>
  <c r="M171" i="16"/>
  <c r="M172" i="16"/>
  <c r="M173" i="16"/>
  <c r="M174" i="16"/>
  <c r="M175" i="16"/>
  <c r="M176" i="16"/>
  <c r="M177" i="16"/>
  <c r="M178" i="16"/>
  <c r="M179" i="16"/>
  <c r="M180" i="16"/>
  <c r="M181" i="16"/>
  <c r="M182" i="16"/>
  <c r="M183" i="16"/>
  <c r="M184" i="16"/>
  <c r="M185" i="16"/>
  <c r="M186" i="16"/>
  <c r="M187" i="16"/>
  <c r="M188" i="16"/>
  <c r="M189" i="16"/>
  <c r="M190" i="16"/>
  <c r="M191" i="16"/>
  <c r="M192" i="16"/>
  <c r="M193" i="16"/>
  <c r="M194" i="16"/>
  <c r="M195" i="16"/>
  <c r="M196" i="16"/>
  <c r="M197" i="16"/>
  <c r="M198" i="16"/>
  <c r="M199" i="16"/>
  <c r="M200" i="16"/>
  <c r="M201" i="16"/>
  <c r="M202" i="16"/>
  <c r="M203" i="16"/>
  <c r="M204" i="16"/>
  <c r="M205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1" i="16"/>
  <c r="M222" i="16"/>
  <c r="M223" i="16"/>
  <c r="M224" i="16"/>
  <c r="M225" i="16"/>
  <c r="M226" i="16"/>
  <c r="M227" i="16"/>
  <c r="M228" i="16"/>
  <c r="M229" i="16"/>
  <c r="M230" i="16"/>
  <c r="M231" i="16"/>
  <c r="M232" i="16"/>
  <c r="M233" i="16"/>
  <c r="M234" i="16"/>
  <c r="M235" i="16"/>
  <c r="M236" i="16"/>
  <c r="M237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2" i="16"/>
  <c r="M253" i="16"/>
  <c r="M254" i="16"/>
  <c r="M255" i="16"/>
  <c r="M256" i="16"/>
  <c r="M257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8" i="16"/>
  <c r="M279" i="16"/>
  <c r="M280" i="16"/>
  <c r="M281" i="16"/>
  <c r="M282" i="16"/>
  <c r="M283" i="16"/>
  <c r="M284" i="16"/>
  <c r="M285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1" i="16"/>
  <c r="M302" i="16"/>
  <c r="M303" i="16"/>
  <c r="M304" i="16"/>
  <c r="M305" i="16"/>
  <c r="M306" i="16"/>
  <c r="M307" i="16"/>
  <c r="M308" i="16"/>
  <c r="M309" i="16"/>
  <c r="M310" i="16"/>
  <c r="M311" i="16"/>
  <c r="M312" i="16"/>
  <c r="M313" i="16"/>
  <c r="M314" i="16"/>
  <c r="M315" i="16"/>
  <c r="M316" i="16"/>
  <c r="M317" i="16"/>
  <c r="M318" i="16"/>
  <c r="M319" i="16"/>
  <c r="M320" i="16"/>
  <c r="M321" i="16"/>
  <c r="M322" i="16"/>
  <c r="M323" i="16"/>
  <c r="M324" i="16"/>
  <c r="M325" i="16"/>
  <c r="M326" i="16"/>
  <c r="M327" i="16"/>
  <c r="M328" i="16"/>
  <c r="M329" i="16"/>
  <c r="M330" i="16"/>
  <c r="M331" i="16"/>
  <c r="M332" i="16"/>
  <c r="M333" i="16"/>
  <c r="M334" i="16"/>
  <c r="M335" i="16"/>
  <c r="M336" i="16"/>
  <c r="M337" i="16"/>
  <c r="M338" i="16"/>
  <c r="M339" i="16"/>
  <c r="M340" i="16"/>
  <c r="M341" i="16"/>
  <c r="M342" i="16"/>
  <c r="M343" i="16"/>
  <c r="M344" i="16"/>
  <c r="M345" i="16"/>
  <c r="M346" i="16"/>
  <c r="M347" i="16"/>
  <c r="M348" i="16"/>
  <c r="M349" i="16"/>
  <c r="M350" i="16"/>
  <c r="M351" i="16"/>
  <c r="M352" i="16"/>
  <c r="M353" i="16"/>
  <c r="M354" i="16"/>
  <c r="M355" i="16"/>
  <c r="M356" i="16"/>
  <c r="M357" i="16"/>
  <c r="M358" i="16"/>
  <c r="M359" i="16"/>
  <c r="M360" i="16"/>
  <c r="M361" i="16"/>
  <c r="M362" i="16"/>
  <c r="M363" i="16"/>
  <c r="M364" i="16"/>
  <c r="M365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1" i="16"/>
  <c r="M382" i="16"/>
  <c r="M383" i="16"/>
  <c r="M384" i="16"/>
  <c r="M385" i="16"/>
  <c r="M386" i="16"/>
  <c r="M387" i="16"/>
  <c r="M388" i="16"/>
  <c r="M389" i="16"/>
  <c r="M390" i="16"/>
  <c r="M391" i="16"/>
  <c r="M392" i="16"/>
  <c r="M393" i="16"/>
  <c r="M394" i="16"/>
  <c r="M395" i="16"/>
  <c r="M396" i="16"/>
  <c r="M397" i="16"/>
  <c r="M398" i="16"/>
  <c r="M399" i="16"/>
  <c r="M400" i="16"/>
  <c r="M401" i="16"/>
  <c r="M402" i="16"/>
  <c r="M403" i="16"/>
  <c r="M404" i="16"/>
  <c r="M405" i="16"/>
  <c r="M406" i="16"/>
  <c r="M407" i="16"/>
  <c r="M408" i="16"/>
  <c r="M409" i="16"/>
  <c r="M410" i="16"/>
  <c r="M411" i="16"/>
  <c r="M412" i="16"/>
  <c r="M413" i="16"/>
  <c r="M414" i="16"/>
  <c r="M415" i="16"/>
  <c r="M416" i="16"/>
  <c r="M417" i="16"/>
  <c r="M418" i="16"/>
  <c r="M419" i="16"/>
  <c r="M420" i="16"/>
  <c r="M421" i="16"/>
  <c r="M422" i="16"/>
  <c r="M423" i="16"/>
  <c r="M424" i="16"/>
  <c r="M425" i="16"/>
  <c r="M426" i="16"/>
  <c r="M427" i="16"/>
  <c r="M428" i="16"/>
  <c r="M429" i="16"/>
  <c r="M430" i="16"/>
  <c r="M431" i="16"/>
  <c r="M432" i="16"/>
  <c r="M433" i="16"/>
  <c r="M434" i="16"/>
  <c r="M435" i="16"/>
  <c r="M436" i="16"/>
  <c r="M437" i="16"/>
  <c r="M438" i="16"/>
  <c r="M439" i="16"/>
  <c r="M440" i="16"/>
  <c r="M441" i="16"/>
  <c r="M442" i="16"/>
  <c r="M443" i="16"/>
  <c r="M444" i="16"/>
  <c r="M445" i="16"/>
  <c r="M446" i="16"/>
  <c r="M447" i="16"/>
  <c r="M448" i="16"/>
  <c r="M449" i="16"/>
  <c r="M450" i="16"/>
  <c r="M451" i="16"/>
  <c r="M452" i="16"/>
  <c r="M453" i="16"/>
  <c r="M454" i="16"/>
  <c r="M455" i="16"/>
  <c r="M456" i="16"/>
  <c r="M457" i="16"/>
  <c r="M458" i="16"/>
  <c r="M459" i="16"/>
  <c r="M460" i="16"/>
  <c r="M461" i="16"/>
  <c r="M462" i="16"/>
  <c r="M463" i="16"/>
  <c r="M464" i="16"/>
  <c r="M465" i="16"/>
  <c r="M466" i="16"/>
  <c r="M467" i="16"/>
  <c r="M468" i="16"/>
  <c r="M469" i="16"/>
  <c r="M470" i="16"/>
  <c r="M471" i="16"/>
  <c r="M472" i="16"/>
  <c r="M473" i="16"/>
  <c r="M474" i="16"/>
  <c r="M475" i="16"/>
  <c r="M476" i="16"/>
  <c r="M477" i="16"/>
  <c r="M478" i="16"/>
  <c r="M479" i="16"/>
  <c r="M480" i="16"/>
  <c r="M481" i="16"/>
  <c r="M482" i="16"/>
  <c r="M483" i="16"/>
  <c r="M484" i="16"/>
  <c r="M485" i="16"/>
  <c r="M486" i="16"/>
  <c r="M487" i="16"/>
  <c r="M488" i="16"/>
  <c r="M489" i="16"/>
  <c r="M490" i="16"/>
  <c r="M491" i="16"/>
  <c r="M492" i="16"/>
  <c r="M493" i="16"/>
  <c r="M494" i="16"/>
  <c r="M495" i="16"/>
  <c r="M496" i="16"/>
  <c r="M497" i="16"/>
  <c r="M498" i="16"/>
  <c r="M499" i="16"/>
  <c r="M500" i="16"/>
  <c r="M501" i="16"/>
  <c r="M502" i="16"/>
  <c r="M503" i="16"/>
  <c r="M504" i="16"/>
  <c r="M505" i="16"/>
  <c r="M506" i="16"/>
  <c r="M507" i="16"/>
  <c r="M508" i="16"/>
  <c r="M509" i="16"/>
  <c r="M510" i="16"/>
  <c r="M511" i="16"/>
  <c r="M512" i="16"/>
  <c r="M513" i="16"/>
  <c r="M514" i="16"/>
  <c r="M515" i="16"/>
  <c r="M516" i="16"/>
  <c r="M517" i="16"/>
  <c r="M518" i="16"/>
  <c r="M519" i="16"/>
  <c r="M520" i="16"/>
  <c r="M521" i="16"/>
  <c r="M522" i="16"/>
  <c r="M523" i="16"/>
  <c r="M524" i="16"/>
  <c r="M525" i="16"/>
  <c r="M526" i="16"/>
  <c r="M527" i="16"/>
  <c r="M528" i="16"/>
  <c r="M529" i="16"/>
  <c r="M530" i="16"/>
  <c r="M531" i="16"/>
  <c r="M532" i="16"/>
  <c r="M533" i="16"/>
  <c r="M534" i="16"/>
  <c r="M535" i="16"/>
  <c r="M536" i="16"/>
  <c r="M537" i="16"/>
  <c r="M538" i="16"/>
  <c r="M539" i="16"/>
  <c r="M540" i="16"/>
  <c r="M541" i="16"/>
  <c r="M542" i="16"/>
  <c r="M543" i="16"/>
  <c r="M544" i="16"/>
  <c r="M545" i="16"/>
  <c r="M546" i="16"/>
  <c r="M547" i="16"/>
  <c r="M548" i="16"/>
  <c r="M549" i="16"/>
  <c r="M550" i="16"/>
  <c r="M551" i="16"/>
  <c r="M552" i="16"/>
  <c r="M553" i="16"/>
  <c r="M554" i="16"/>
  <c r="M555" i="16"/>
  <c r="M556" i="16"/>
  <c r="M557" i="16"/>
  <c r="M558" i="16"/>
  <c r="M559" i="16"/>
  <c r="M560" i="16"/>
  <c r="M561" i="16"/>
  <c r="M562" i="16"/>
  <c r="M563" i="16"/>
  <c r="M564" i="16"/>
  <c r="M565" i="16"/>
  <c r="M566" i="16"/>
  <c r="M567" i="16"/>
  <c r="M568" i="16"/>
  <c r="M569" i="16"/>
  <c r="M570" i="16"/>
  <c r="M571" i="16"/>
  <c r="M572" i="16"/>
  <c r="M573" i="16"/>
  <c r="M574" i="16"/>
  <c r="M575" i="16"/>
  <c r="M576" i="16"/>
  <c r="M577" i="16"/>
  <c r="M578" i="16"/>
  <c r="M579" i="16"/>
  <c r="M580" i="16"/>
  <c r="M581" i="16"/>
  <c r="M582" i="16"/>
  <c r="M583" i="16"/>
  <c r="M584" i="16"/>
  <c r="M585" i="16"/>
  <c r="M586" i="16"/>
  <c r="M587" i="16"/>
  <c r="M588" i="16"/>
  <c r="M589" i="16"/>
  <c r="M590" i="16"/>
  <c r="M591" i="16"/>
  <c r="M592" i="16"/>
  <c r="M593" i="16"/>
  <c r="M594" i="16"/>
  <c r="M595" i="16"/>
  <c r="M596" i="16"/>
  <c r="M597" i="16"/>
  <c r="M598" i="16"/>
  <c r="M599" i="16"/>
  <c r="M600" i="16"/>
  <c r="M601" i="16"/>
  <c r="M602" i="16"/>
  <c r="M603" i="16"/>
  <c r="M604" i="16"/>
  <c r="M605" i="16"/>
  <c r="M606" i="16"/>
  <c r="M607" i="16"/>
  <c r="M608" i="16"/>
  <c r="M609" i="16"/>
  <c r="M610" i="16"/>
  <c r="M611" i="16"/>
  <c r="M612" i="16"/>
  <c r="M613" i="16"/>
  <c r="M614" i="16"/>
  <c r="M615" i="16"/>
  <c r="M616" i="16"/>
  <c r="M617" i="16"/>
  <c r="M618" i="16"/>
  <c r="M619" i="16"/>
  <c r="M620" i="16"/>
  <c r="M621" i="16"/>
  <c r="M622" i="16"/>
  <c r="M623" i="16"/>
  <c r="M624" i="16"/>
  <c r="M625" i="16"/>
  <c r="M626" i="16"/>
  <c r="M627" i="16"/>
  <c r="M628" i="16"/>
  <c r="M629" i="16"/>
  <c r="M630" i="16"/>
  <c r="M631" i="16"/>
  <c r="M632" i="16"/>
  <c r="M633" i="16"/>
  <c r="M634" i="16"/>
  <c r="M635" i="16"/>
  <c r="M636" i="16"/>
  <c r="M637" i="16"/>
  <c r="M638" i="16"/>
  <c r="M639" i="16"/>
  <c r="M640" i="16"/>
  <c r="M641" i="16"/>
  <c r="M642" i="16"/>
  <c r="M643" i="16"/>
  <c r="M644" i="16"/>
  <c r="M645" i="16"/>
  <c r="M646" i="16"/>
  <c r="M647" i="16"/>
  <c r="M648" i="16"/>
  <c r="M649" i="16"/>
  <c r="M650" i="16"/>
  <c r="M651" i="16"/>
  <c r="M652" i="16"/>
  <c r="M653" i="16"/>
  <c r="M654" i="16"/>
  <c r="M655" i="16"/>
  <c r="M656" i="16"/>
  <c r="M657" i="16"/>
  <c r="M658" i="16"/>
  <c r="M659" i="16"/>
  <c r="M660" i="16"/>
  <c r="M661" i="16"/>
  <c r="M662" i="16"/>
  <c r="M663" i="16"/>
  <c r="M664" i="16"/>
  <c r="M665" i="16"/>
  <c r="M666" i="16"/>
  <c r="M667" i="16"/>
  <c r="M668" i="16"/>
  <c r="M669" i="16"/>
  <c r="M121" i="16"/>
  <c r="L122" i="16"/>
  <c r="L123" i="16"/>
  <c r="L124" i="16"/>
  <c r="L125" i="16"/>
  <c r="L126" i="16"/>
  <c r="L127" i="16"/>
  <c r="L128" i="16"/>
  <c r="L129" i="16"/>
  <c r="L130" i="16"/>
  <c r="L131" i="16"/>
  <c r="L132" i="16"/>
  <c r="L133" i="16"/>
  <c r="L134" i="16"/>
  <c r="L135" i="16"/>
  <c r="L136" i="16"/>
  <c r="L137" i="16"/>
  <c r="L138" i="16"/>
  <c r="L139" i="16"/>
  <c r="L140" i="16"/>
  <c r="L141" i="16"/>
  <c r="L142" i="16"/>
  <c r="L143" i="16"/>
  <c r="L144" i="16"/>
  <c r="L145" i="16"/>
  <c r="L146" i="16"/>
  <c r="L147" i="16"/>
  <c r="L148" i="16"/>
  <c r="L149" i="16"/>
  <c r="L150" i="16"/>
  <c r="L151" i="16"/>
  <c r="L152" i="16"/>
  <c r="L153" i="16"/>
  <c r="L154" i="16"/>
  <c r="L155" i="16"/>
  <c r="L156" i="16"/>
  <c r="L157" i="16"/>
  <c r="L158" i="16"/>
  <c r="L159" i="16"/>
  <c r="L160" i="16"/>
  <c r="L161" i="16"/>
  <c r="L162" i="16"/>
  <c r="L163" i="16"/>
  <c r="L164" i="16"/>
  <c r="L165" i="16"/>
  <c r="L166" i="16"/>
  <c r="L167" i="16"/>
  <c r="L168" i="16"/>
  <c r="L169" i="16"/>
  <c r="L170" i="16"/>
  <c r="L171" i="16"/>
  <c r="L172" i="16"/>
  <c r="L173" i="16"/>
  <c r="L174" i="16"/>
  <c r="L175" i="16"/>
  <c r="L176" i="16"/>
  <c r="L177" i="16"/>
  <c r="L178" i="16"/>
  <c r="L179" i="16"/>
  <c r="L180" i="16"/>
  <c r="L181" i="16"/>
  <c r="L182" i="16"/>
  <c r="L183" i="16"/>
  <c r="L184" i="16"/>
  <c r="L185" i="16"/>
  <c r="L186" i="16"/>
  <c r="L187" i="16"/>
  <c r="L188" i="16"/>
  <c r="L189" i="16"/>
  <c r="L190" i="16"/>
  <c r="L191" i="16"/>
  <c r="L192" i="16"/>
  <c r="L193" i="16"/>
  <c r="L194" i="16"/>
  <c r="L195" i="16"/>
  <c r="L196" i="16"/>
  <c r="L197" i="16"/>
  <c r="L198" i="16"/>
  <c r="L199" i="16"/>
  <c r="L200" i="16"/>
  <c r="L201" i="16"/>
  <c r="L202" i="16"/>
  <c r="L203" i="16"/>
  <c r="L204" i="16"/>
  <c r="L205" i="16"/>
  <c r="L206" i="16"/>
  <c r="L207" i="16"/>
  <c r="L208" i="16"/>
  <c r="L209" i="16"/>
  <c r="L210" i="16"/>
  <c r="L211" i="16"/>
  <c r="L212" i="16"/>
  <c r="L213" i="16"/>
  <c r="L214" i="16"/>
  <c r="L215" i="16"/>
  <c r="L216" i="16"/>
  <c r="L217" i="16"/>
  <c r="L218" i="16"/>
  <c r="L219" i="16"/>
  <c r="L220" i="16"/>
  <c r="L221" i="16"/>
  <c r="L222" i="16"/>
  <c r="L223" i="16"/>
  <c r="L224" i="16"/>
  <c r="L225" i="16"/>
  <c r="L226" i="16"/>
  <c r="L227" i="16"/>
  <c r="L228" i="16"/>
  <c r="L229" i="16"/>
  <c r="L230" i="16"/>
  <c r="L231" i="16"/>
  <c r="L232" i="16"/>
  <c r="L233" i="16"/>
  <c r="L234" i="16"/>
  <c r="L235" i="16"/>
  <c r="L236" i="16"/>
  <c r="L237" i="16"/>
  <c r="L238" i="16"/>
  <c r="L239" i="16"/>
  <c r="L240" i="16"/>
  <c r="L241" i="16"/>
  <c r="L242" i="16"/>
  <c r="L243" i="16"/>
  <c r="L244" i="16"/>
  <c r="L245" i="16"/>
  <c r="L246" i="16"/>
  <c r="L247" i="16"/>
  <c r="L248" i="16"/>
  <c r="L249" i="16"/>
  <c r="L250" i="16"/>
  <c r="L251" i="16"/>
  <c r="L252" i="16"/>
  <c r="L253" i="16"/>
  <c r="L254" i="16"/>
  <c r="L255" i="16"/>
  <c r="L256" i="16"/>
  <c r="L257" i="16"/>
  <c r="L258" i="16"/>
  <c r="L259" i="16"/>
  <c r="L260" i="16"/>
  <c r="L261" i="16"/>
  <c r="L262" i="16"/>
  <c r="L263" i="16"/>
  <c r="L264" i="16"/>
  <c r="L265" i="16"/>
  <c r="L266" i="16"/>
  <c r="L267" i="16"/>
  <c r="L268" i="16"/>
  <c r="L269" i="16"/>
  <c r="L270" i="16"/>
  <c r="L271" i="16"/>
  <c r="L272" i="16"/>
  <c r="L273" i="16"/>
  <c r="L274" i="16"/>
  <c r="L275" i="16"/>
  <c r="L276" i="16"/>
  <c r="L277" i="16"/>
  <c r="L278" i="16"/>
  <c r="L279" i="16"/>
  <c r="L280" i="16"/>
  <c r="L281" i="16"/>
  <c r="L282" i="16"/>
  <c r="L283" i="16"/>
  <c r="L284" i="16"/>
  <c r="L285" i="16"/>
  <c r="L286" i="16"/>
  <c r="L287" i="16"/>
  <c r="L288" i="16"/>
  <c r="L289" i="16"/>
  <c r="L290" i="16"/>
  <c r="L291" i="16"/>
  <c r="L292" i="16"/>
  <c r="L293" i="16"/>
  <c r="L294" i="16"/>
  <c r="L295" i="16"/>
  <c r="L296" i="16"/>
  <c r="L297" i="16"/>
  <c r="L298" i="16"/>
  <c r="L299" i="16"/>
  <c r="L300" i="16"/>
  <c r="L301" i="16"/>
  <c r="L302" i="16"/>
  <c r="L303" i="16"/>
  <c r="L304" i="16"/>
  <c r="L305" i="16"/>
  <c r="L306" i="16"/>
  <c r="L307" i="16"/>
  <c r="L308" i="16"/>
  <c r="L309" i="16"/>
  <c r="L310" i="16"/>
  <c r="L311" i="16"/>
  <c r="L312" i="16"/>
  <c r="L313" i="16"/>
  <c r="L314" i="16"/>
  <c r="L315" i="16"/>
  <c r="L316" i="16"/>
  <c r="L317" i="16"/>
  <c r="L318" i="16"/>
  <c r="L319" i="16"/>
  <c r="L320" i="16"/>
  <c r="L321" i="16"/>
  <c r="L322" i="16"/>
  <c r="L323" i="16"/>
  <c r="L324" i="16"/>
  <c r="L325" i="16"/>
  <c r="L326" i="16"/>
  <c r="L327" i="16"/>
  <c r="L328" i="16"/>
  <c r="L329" i="16"/>
  <c r="L330" i="16"/>
  <c r="L331" i="16"/>
  <c r="L332" i="16"/>
  <c r="L333" i="16"/>
  <c r="L334" i="16"/>
  <c r="L335" i="16"/>
  <c r="L336" i="16"/>
  <c r="L337" i="16"/>
  <c r="L338" i="16"/>
  <c r="L339" i="16"/>
  <c r="L340" i="16"/>
  <c r="L341" i="16"/>
  <c r="L342" i="16"/>
  <c r="L343" i="16"/>
  <c r="L344" i="16"/>
  <c r="L345" i="16"/>
  <c r="L346" i="16"/>
  <c r="L347" i="16"/>
  <c r="L348" i="16"/>
  <c r="L349" i="16"/>
  <c r="L350" i="16"/>
  <c r="L351" i="16"/>
  <c r="L352" i="16"/>
  <c r="L353" i="16"/>
  <c r="L354" i="16"/>
  <c r="L355" i="16"/>
  <c r="L356" i="16"/>
  <c r="L357" i="16"/>
  <c r="L358" i="16"/>
  <c r="L359" i="16"/>
  <c r="L360" i="16"/>
  <c r="L361" i="16"/>
  <c r="L362" i="16"/>
  <c r="L363" i="16"/>
  <c r="L364" i="16"/>
  <c r="L365" i="16"/>
  <c r="L366" i="16"/>
  <c r="L367" i="16"/>
  <c r="L368" i="16"/>
  <c r="L369" i="16"/>
  <c r="L370" i="16"/>
  <c r="L371" i="16"/>
  <c r="L372" i="16"/>
  <c r="L373" i="16"/>
  <c r="L374" i="16"/>
  <c r="L375" i="16"/>
  <c r="L376" i="16"/>
  <c r="L377" i="16"/>
  <c r="L378" i="16"/>
  <c r="L379" i="16"/>
  <c r="L380" i="16"/>
  <c r="L381" i="16"/>
  <c r="L382" i="16"/>
  <c r="L383" i="16"/>
  <c r="L384" i="16"/>
  <c r="L385" i="16"/>
  <c r="L386" i="16"/>
  <c r="L387" i="16"/>
  <c r="L388" i="16"/>
  <c r="L389" i="16"/>
  <c r="L390" i="16"/>
  <c r="L391" i="16"/>
  <c r="L392" i="16"/>
  <c r="L393" i="16"/>
  <c r="L394" i="16"/>
  <c r="L395" i="16"/>
  <c r="L396" i="16"/>
  <c r="L397" i="16"/>
  <c r="L398" i="16"/>
  <c r="L399" i="16"/>
  <c r="L400" i="16"/>
  <c r="L401" i="16"/>
  <c r="L402" i="16"/>
  <c r="L403" i="16"/>
  <c r="L404" i="16"/>
  <c r="L405" i="16"/>
  <c r="L406" i="16"/>
  <c r="L407" i="16"/>
  <c r="L408" i="16"/>
  <c r="L409" i="16"/>
  <c r="L410" i="16"/>
  <c r="L411" i="16"/>
  <c r="L412" i="16"/>
  <c r="L413" i="16"/>
  <c r="L414" i="16"/>
  <c r="L415" i="16"/>
  <c r="L416" i="16"/>
  <c r="L417" i="16"/>
  <c r="L418" i="16"/>
  <c r="L419" i="16"/>
  <c r="L420" i="16"/>
  <c r="L421" i="16"/>
  <c r="L422" i="16"/>
  <c r="L423" i="16"/>
  <c r="L424" i="16"/>
  <c r="L425" i="16"/>
  <c r="L426" i="16"/>
  <c r="L427" i="16"/>
  <c r="L428" i="16"/>
  <c r="L429" i="16"/>
  <c r="L430" i="16"/>
  <c r="L431" i="16"/>
  <c r="L432" i="16"/>
  <c r="L433" i="16"/>
  <c r="L434" i="16"/>
  <c r="L435" i="16"/>
  <c r="L436" i="16"/>
  <c r="L437" i="16"/>
  <c r="L438" i="16"/>
  <c r="L439" i="16"/>
  <c r="L440" i="16"/>
  <c r="L441" i="16"/>
  <c r="L442" i="16"/>
  <c r="L443" i="16"/>
  <c r="L444" i="16"/>
  <c r="L445" i="16"/>
  <c r="L446" i="16"/>
  <c r="L447" i="16"/>
  <c r="L448" i="16"/>
  <c r="L449" i="16"/>
  <c r="L450" i="16"/>
  <c r="L451" i="16"/>
  <c r="L452" i="16"/>
  <c r="L453" i="16"/>
  <c r="L454" i="16"/>
  <c r="L455" i="16"/>
  <c r="L456" i="16"/>
  <c r="L457" i="16"/>
  <c r="L458" i="16"/>
  <c r="L459" i="16"/>
  <c r="L460" i="16"/>
  <c r="L461" i="16"/>
  <c r="L462" i="16"/>
  <c r="L463" i="16"/>
  <c r="L464" i="16"/>
  <c r="L465" i="16"/>
  <c r="L466" i="16"/>
  <c r="L467" i="16"/>
  <c r="L468" i="16"/>
  <c r="L469" i="16"/>
  <c r="L470" i="16"/>
  <c r="L471" i="16"/>
  <c r="L472" i="16"/>
  <c r="L473" i="16"/>
  <c r="L474" i="16"/>
  <c r="L475" i="16"/>
  <c r="L476" i="16"/>
  <c r="L477" i="16"/>
  <c r="L478" i="16"/>
  <c r="L479" i="16"/>
  <c r="L480" i="16"/>
  <c r="L481" i="16"/>
  <c r="L482" i="16"/>
  <c r="L483" i="16"/>
  <c r="L484" i="16"/>
  <c r="L485" i="16"/>
  <c r="L486" i="16"/>
  <c r="L487" i="16"/>
  <c r="L488" i="16"/>
  <c r="L489" i="16"/>
  <c r="L490" i="16"/>
  <c r="L491" i="16"/>
  <c r="L492" i="16"/>
  <c r="L493" i="16"/>
  <c r="L494" i="16"/>
  <c r="L495" i="16"/>
  <c r="L496" i="16"/>
  <c r="L497" i="16"/>
  <c r="L498" i="16"/>
  <c r="L499" i="16"/>
  <c r="L500" i="16"/>
  <c r="L501" i="16"/>
  <c r="L502" i="16"/>
  <c r="L503" i="16"/>
  <c r="L504" i="16"/>
  <c r="L505" i="16"/>
  <c r="L506" i="16"/>
  <c r="L507" i="16"/>
  <c r="L508" i="16"/>
  <c r="L509" i="16"/>
  <c r="L510" i="16"/>
  <c r="L511" i="16"/>
  <c r="L512" i="16"/>
  <c r="L513" i="16"/>
  <c r="L514" i="16"/>
  <c r="L515" i="16"/>
  <c r="L516" i="16"/>
  <c r="L517" i="16"/>
  <c r="L518" i="16"/>
  <c r="L519" i="16"/>
  <c r="L520" i="16"/>
  <c r="L521" i="16"/>
  <c r="L522" i="16"/>
  <c r="L523" i="16"/>
  <c r="L524" i="16"/>
  <c r="L525" i="16"/>
  <c r="L526" i="16"/>
  <c r="L527" i="16"/>
  <c r="L528" i="16"/>
  <c r="L529" i="16"/>
  <c r="L530" i="16"/>
  <c r="L531" i="16"/>
  <c r="L532" i="16"/>
  <c r="L533" i="16"/>
  <c r="L534" i="16"/>
  <c r="L535" i="16"/>
  <c r="L536" i="16"/>
  <c r="L537" i="16"/>
  <c r="L538" i="16"/>
  <c r="L539" i="16"/>
  <c r="L540" i="16"/>
  <c r="L541" i="16"/>
  <c r="L542" i="16"/>
  <c r="L543" i="16"/>
  <c r="L544" i="16"/>
  <c r="L545" i="16"/>
  <c r="L546" i="16"/>
  <c r="L547" i="16"/>
  <c r="L548" i="16"/>
  <c r="L549" i="16"/>
  <c r="L550" i="16"/>
  <c r="L551" i="16"/>
  <c r="L552" i="16"/>
  <c r="L553" i="16"/>
  <c r="L554" i="16"/>
  <c r="L555" i="16"/>
  <c r="L556" i="16"/>
  <c r="L557" i="16"/>
  <c r="L558" i="16"/>
  <c r="L559" i="16"/>
  <c r="L560" i="16"/>
  <c r="L561" i="16"/>
  <c r="L562" i="16"/>
  <c r="L563" i="16"/>
  <c r="L564" i="16"/>
  <c r="L565" i="16"/>
  <c r="L566" i="16"/>
  <c r="L567" i="16"/>
  <c r="L568" i="16"/>
  <c r="L569" i="16"/>
  <c r="L570" i="16"/>
  <c r="L571" i="16"/>
  <c r="L572" i="16"/>
  <c r="L573" i="16"/>
  <c r="L574" i="16"/>
  <c r="L575" i="16"/>
  <c r="L576" i="16"/>
  <c r="L577" i="16"/>
  <c r="L578" i="16"/>
  <c r="L579" i="16"/>
  <c r="L580" i="16"/>
  <c r="L581" i="16"/>
  <c r="L582" i="16"/>
  <c r="L583" i="16"/>
  <c r="L584" i="16"/>
  <c r="L585" i="16"/>
  <c r="L586" i="16"/>
  <c r="L587" i="16"/>
  <c r="L588" i="16"/>
  <c r="L589" i="16"/>
  <c r="L590" i="16"/>
  <c r="L591" i="16"/>
  <c r="L592" i="16"/>
  <c r="L593" i="16"/>
  <c r="L594" i="16"/>
  <c r="L595" i="16"/>
  <c r="L596" i="16"/>
  <c r="L597" i="16"/>
  <c r="L598" i="16"/>
  <c r="L599" i="16"/>
  <c r="L600" i="16"/>
  <c r="L601" i="16"/>
  <c r="L602" i="16"/>
  <c r="L603" i="16"/>
  <c r="L604" i="16"/>
  <c r="L605" i="16"/>
  <c r="L606" i="16"/>
  <c r="L607" i="16"/>
  <c r="L608" i="16"/>
  <c r="L609" i="16"/>
  <c r="L610" i="16"/>
  <c r="L611" i="16"/>
  <c r="L612" i="16"/>
  <c r="L613" i="16"/>
  <c r="L614" i="16"/>
  <c r="L615" i="16"/>
  <c r="L616" i="16"/>
  <c r="L617" i="16"/>
  <c r="L618" i="16"/>
  <c r="L619" i="16"/>
  <c r="L620" i="16"/>
  <c r="L621" i="16"/>
  <c r="L622" i="16"/>
  <c r="L623" i="16"/>
  <c r="L624" i="16"/>
  <c r="L625" i="16"/>
  <c r="L626" i="16"/>
  <c r="L627" i="16"/>
  <c r="L628" i="16"/>
  <c r="L629" i="16"/>
  <c r="L630" i="16"/>
  <c r="L631" i="16"/>
  <c r="L632" i="16"/>
  <c r="L633" i="16"/>
  <c r="L634" i="16"/>
  <c r="L635" i="16"/>
  <c r="L636" i="16"/>
  <c r="L637" i="16"/>
  <c r="L638" i="16"/>
  <c r="L639" i="16"/>
  <c r="L640" i="16"/>
  <c r="L641" i="16"/>
  <c r="L642" i="16"/>
  <c r="L643" i="16"/>
  <c r="L644" i="16"/>
  <c r="L645" i="16"/>
  <c r="L646" i="16"/>
  <c r="L647" i="16"/>
  <c r="L648" i="16"/>
  <c r="L649" i="16"/>
  <c r="L650" i="16"/>
  <c r="L651" i="16"/>
  <c r="L652" i="16"/>
  <c r="L653" i="16"/>
  <c r="L654" i="16"/>
  <c r="L655" i="16"/>
  <c r="L656" i="16"/>
  <c r="L657" i="16"/>
  <c r="L658" i="16"/>
  <c r="L659" i="16"/>
  <c r="L660" i="16"/>
  <c r="L661" i="16"/>
  <c r="L662" i="16"/>
  <c r="L663" i="16"/>
  <c r="L664" i="16"/>
  <c r="L665" i="16"/>
  <c r="L666" i="16"/>
  <c r="L667" i="16"/>
  <c r="L668" i="16"/>
  <c r="L669" i="16"/>
  <c r="L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257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E303" i="16"/>
  <c r="E304" i="16"/>
  <c r="E305" i="16"/>
  <c r="E306" i="16"/>
  <c r="E307" i="16"/>
  <c r="E308" i="16"/>
  <c r="E309" i="16"/>
  <c r="E310" i="16"/>
  <c r="E311" i="16"/>
  <c r="E312" i="16"/>
  <c r="E313" i="16"/>
  <c r="E314" i="16"/>
  <c r="E315" i="16"/>
  <c r="E316" i="16"/>
  <c r="E317" i="16"/>
  <c r="E318" i="16"/>
  <c r="E319" i="16"/>
  <c r="E320" i="16"/>
  <c r="E321" i="16"/>
  <c r="E322" i="16"/>
  <c r="E323" i="16"/>
  <c r="E324" i="16"/>
  <c r="E325" i="16"/>
  <c r="E326" i="16"/>
  <c r="E327" i="16"/>
  <c r="E328" i="16"/>
  <c r="E329" i="16"/>
  <c r="E330" i="16"/>
  <c r="E331" i="16"/>
  <c r="E332" i="16"/>
  <c r="E333" i="16"/>
  <c r="E334" i="16"/>
  <c r="E335" i="16"/>
  <c r="E336" i="16"/>
  <c r="E337" i="16"/>
  <c r="E338" i="16"/>
  <c r="E339" i="16"/>
  <c r="E340" i="16"/>
  <c r="E341" i="16"/>
  <c r="E342" i="16"/>
  <c r="E343" i="16"/>
  <c r="E344" i="16"/>
  <c r="E345" i="16"/>
  <c r="E346" i="16"/>
  <c r="E347" i="16"/>
  <c r="E348" i="16"/>
  <c r="E349" i="16"/>
  <c r="E350" i="16"/>
  <c r="E351" i="16"/>
  <c r="E352" i="16"/>
  <c r="E353" i="16"/>
  <c r="E354" i="16"/>
  <c r="E355" i="16"/>
  <c r="E356" i="16"/>
  <c r="E357" i="16"/>
  <c r="E358" i="16"/>
  <c r="E359" i="16"/>
  <c r="E360" i="16"/>
  <c r="E361" i="16"/>
  <c r="E362" i="16"/>
  <c r="E363" i="16"/>
  <c r="E364" i="16"/>
  <c r="E365" i="16"/>
  <c r="E366" i="16"/>
  <c r="E367" i="16"/>
  <c r="E368" i="16"/>
  <c r="E369" i="16"/>
  <c r="E370" i="16"/>
  <c r="E371" i="16"/>
  <c r="E372" i="16"/>
  <c r="E373" i="16"/>
  <c r="E374" i="16"/>
  <c r="E375" i="16"/>
  <c r="E376" i="16"/>
  <c r="E377" i="16"/>
  <c r="E378" i="16"/>
  <c r="E379" i="16"/>
  <c r="E380" i="16"/>
  <c r="E381" i="16"/>
  <c r="E382" i="16"/>
  <c r="E383" i="16"/>
  <c r="E384" i="16"/>
  <c r="E385" i="16"/>
  <c r="E386" i="16"/>
  <c r="E387" i="16"/>
  <c r="E388" i="16"/>
  <c r="E389" i="16"/>
  <c r="E390" i="16"/>
  <c r="E391" i="16"/>
  <c r="E392" i="16"/>
  <c r="E393" i="16"/>
  <c r="E394" i="16"/>
  <c r="E395" i="16"/>
  <c r="E396" i="16"/>
  <c r="E397" i="16"/>
  <c r="E398" i="16"/>
  <c r="E399" i="16"/>
  <c r="E400" i="16"/>
  <c r="E401" i="16"/>
  <c r="E402" i="16"/>
  <c r="E403" i="16"/>
  <c r="E404" i="16"/>
  <c r="E405" i="16"/>
  <c r="E406" i="16"/>
  <c r="E407" i="16"/>
  <c r="E408" i="16"/>
  <c r="E409" i="16"/>
  <c r="E410" i="16"/>
  <c r="E411" i="16"/>
  <c r="E412" i="16"/>
  <c r="E413" i="16"/>
  <c r="E414" i="16"/>
  <c r="E415" i="16"/>
  <c r="E416" i="16"/>
  <c r="E417" i="16"/>
  <c r="E418" i="16"/>
  <c r="E419" i="16"/>
  <c r="E420" i="16"/>
  <c r="E421" i="16"/>
  <c r="E422" i="16"/>
  <c r="E423" i="16"/>
  <c r="E424" i="16"/>
  <c r="E425" i="16"/>
  <c r="E426" i="16"/>
  <c r="E427" i="16"/>
  <c r="E428" i="16"/>
  <c r="E429" i="16"/>
  <c r="E430" i="16"/>
  <c r="E431" i="16"/>
  <c r="E432" i="16"/>
  <c r="E433" i="16"/>
  <c r="E434" i="16"/>
  <c r="E435" i="16"/>
  <c r="E436" i="16"/>
  <c r="E437" i="16"/>
  <c r="E438" i="16"/>
  <c r="E439" i="16"/>
  <c r="E440" i="16"/>
  <c r="E441" i="16"/>
  <c r="E442" i="16"/>
  <c r="E443" i="16"/>
  <c r="E444" i="16"/>
  <c r="E445" i="16"/>
  <c r="E446" i="16"/>
  <c r="E447" i="16"/>
  <c r="E448" i="16"/>
  <c r="E449" i="16"/>
  <c r="E450" i="16"/>
  <c r="E451" i="16"/>
  <c r="E452" i="16"/>
  <c r="E453" i="16"/>
  <c r="E454" i="16"/>
  <c r="E455" i="16"/>
  <c r="E456" i="16"/>
  <c r="E457" i="16"/>
  <c r="E458" i="16"/>
  <c r="E459" i="16"/>
  <c r="E460" i="16"/>
  <c r="E461" i="16"/>
  <c r="E462" i="16"/>
  <c r="E463" i="16"/>
  <c r="E464" i="16"/>
  <c r="E465" i="16"/>
  <c r="E466" i="16"/>
  <c r="E467" i="16"/>
  <c r="E468" i="16"/>
  <c r="E469" i="16"/>
  <c r="E470" i="16"/>
  <c r="E471" i="16"/>
  <c r="E472" i="16"/>
  <c r="E473" i="16"/>
  <c r="E474" i="16"/>
  <c r="E475" i="16"/>
  <c r="E476" i="16"/>
  <c r="E477" i="16"/>
  <c r="E478" i="16"/>
  <c r="E479" i="16"/>
  <c r="E480" i="16"/>
  <c r="E481" i="16"/>
  <c r="E482" i="16"/>
  <c r="E483" i="16"/>
  <c r="E484" i="16"/>
  <c r="E485" i="16"/>
  <c r="E486" i="16"/>
  <c r="E487" i="16"/>
  <c r="E488" i="16"/>
  <c r="E489" i="16"/>
  <c r="E490" i="16"/>
  <c r="E491" i="16"/>
  <c r="E492" i="16"/>
  <c r="E493" i="16"/>
  <c r="E494" i="16"/>
  <c r="E495" i="16"/>
  <c r="E496" i="16"/>
  <c r="E497" i="16"/>
  <c r="E498" i="16"/>
  <c r="E499" i="16"/>
  <c r="E500" i="16"/>
  <c r="E501" i="16"/>
  <c r="E502" i="16"/>
  <c r="E503" i="16"/>
  <c r="E504" i="16"/>
  <c r="E505" i="16"/>
  <c r="E506" i="16"/>
  <c r="E507" i="16"/>
  <c r="E508" i="16"/>
  <c r="E509" i="16"/>
  <c r="E510" i="16"/>
  <c r="E511" i="16"/>
  <c r="E512" i="16"/>
  <c r="E513" i="16"/>
  <c r="E514" i="16"/>
  <c r="E515" i="16"/>
  <c r="E516" i="16"/>
  <c r="E517" i="16"/>
  <c r="E518" i="16"/>
  <c r="E519" i="16"/>
  <c r="E520" i="16"/>
  <c r="E521" i="16"/>
  <c r="E522" i="16"/>
  <c r="E523" i="16"/>
  <c r="E524" i="16"/>
  <c r="E525" i="16"/>
  <c r="E526" i="16"/>
  <c r="E527" i="16"/>
  <c r="E528" i="16"/>
  <c r="E529" i="16"/>
  <c r="E530" i="16"/>
  <c r="E531" i="16"/>
  <c r="E532" i="16"/>
  <c r="E533" i="16"/>
  <c r="E534" i="16"/>
  <c r="E535" i="16"/>
  <c r="E536" i="16"/>
  <c r="E537" i="16"/>
  <c r="E538" i="16"/>
  <c r="E539" i="16"/>
  <c r="E540" i="16"/>
  <c r="E541" i="16"/>
  <c r="E542" i="16"/>
  <c r="E543" i="16"/>
  <c r="E544" i="16"/>
  <c r="E545" i="16"/>
  <c r="E546" i="16"/>
  <c r="E547" i="16"/>
  <c r="E548" i="16"/>
  <c r="E549" i="16"/>
  <c r="E550" i="16"/>
  <c r="E551" i="16"/>
  <c r="E552" i="16"/>
  <c r="E553" i="16"/>
  <c r="E554" i="16"/>
  <c r="E555" i="16"/>
  <c r="E556" i="16"/>
  <c r="E557" i="16"/>
  <c r="E558" i="16"/>
  <c r="E559" i="16"/>
  <c r="E560" i="16"/>
  <c r="E561" i="16"/>
  <c r="E562" i="16"/>
  <c r="E563" i="16"/>
  <c r="E564" i="16"/>
  <c r="E565" i="16"/>
  <c r="E566" i="16"/>
  <c r="E567" i="16"/>
  <c r="E568" i="16"/>
  <c r="E569" i="16"/>
  <c r="E570" i="16"/>
  <c r="E571" i="16"/>
  <c r="E572" i="16"/>
  <c r="E573" i="16"/>
  <c r="E574" i="16"/>
  <c r="E575" i="16"/>
  <c r="E576" i="16"/>
  <c r="E577" i="16"/>
  <c r="E578" i="16"/>
  <c r="E579" i="16"/>
  <c r="E580" i="16"/>
  <c r="E581" i="16"/>
  <c r="E582" i="16"/>
  <c r="E583" i="16"/>
  <c r="E584" i="16"/>
  <c r="E585" i="16"/>
  <c r="E586" i="16"/>
  <c r="E587" i="16"/>
  <c r="E588" i="16"/>
  <c r="E589" i="16"/>
  <c r="E590" i="16"/>
  <c r="E591" i="16"/>
  <c r="E592" i="16"/>
  <c r="E593" i="16"/>
  <c r="E594" i="16"/>
  <c r="E595" i="16"/>
  <c r="E596" i="16"/>
  <c r="E597" i="16"/>
  <c r="E598" i="16"/>
  <c r="E599" i="16"/>
  <c r="E600" i="16"/>
  <c r="E601" i="16"/>
  <c r="E602" i="16"/>
  <c r="E603" i="16"/>
  <c r="E604" i="16"/>
  <c r="E605" i="16"/>
  <c r="E606" i="16"/>
  <c r="E607" i="16"/>
  <c r="E608" i="16"/>
  <c r="E609" i="16"/>
  <c r="E610" i="16"/>
  <c r="E611" i="16"/>
  <c r="E612" i="16"/>
  <c r="E613" i="16"/>
  <c r="E614" i="16"/>
  <c r="E615" i="16"/>
  <c r="E616" i="16"/>
  <c r="E617" i="16"/>
  <c r="E618" i="16"/>
  <c r="E619" i="16"/>
  <c r="E620" i="16"/>
  <c r="E621" i="16"/>
  <c r="E622" i="16"/>
  <c r="E623" i="16"/>
  <c r="E624" i="16"/>
  <c r="E625" i="16"/>
  <c r="E626" i="16"/>
  <c r="E627" i="16"/>
  <c r="E628" i="16"/>
  <c r="E629" i="16"/>
  <c r="E630" i="16"/>
  <c r="E631" i="16"/>
  <c r="E632" i="16"/>
  <c r="E633" i="16"/>
  <c r="E634" i="16"/>
  <c r="E635" i="16"/>
  <c r="E636" i="16"/>
  <c r="E637" i="16"/>
  <c r="E638" i="16"/>
  <c r="E639" i="16"/>
  <c r="E640" i="16"/>
  <c r="E641" i="16"/>
  <c r="E642" i="16"/>
  <c r="E643" i="16"/>
  <c r="E644" i="16"/>
  <c r="E645" i="16"/>
  <c r="E646" i="16"/>
  <c r="E647" i="16"/>
  <c r="E648" i="16"/>
  <c r="E649" i="16"/>
  <c r="E650" i="16"/>
  <c r="E651" i="16"/>
  <c r="E652" i="16"/>
  <c r="E653" i="16"/>
  <c r="E654" i="16"/>
  <c r="E655" i="16"/>
  <c r="E656" i="16"/>
  <c r="E657" i="16"/>
  <c r="E658" i="16"/>
  <c r="E659" i="16"/>
  <c r="E660" i="16"/>
  <c r="E661" i="16"/>
  <c r="E662" i="16"/>
  <c r="E663" i="16"/>
  <c r="E664" i="16"/>
  <c r="E665" i="16"/>
  <c r="E666" i="16"/>
  <c r="E667" i="16"/>
  <c r="E668" i="16"/>
  <c r="E669" i="16"/>
  <c r="E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D214" i="16"/>
  <c r="D215" i="16"/>
  <c r="D216" i="16"/>
  <c r="D217" i="16"/>
  <c r="D218" i="16"/>
  <c r="D219" i="16"/>
  <c r="D220" i="16"/>
  <c r="D221" i="16"/>
  <c r="D222" i="16"/>
  <c r="D223" i="16"/>
  <c r="D224" i="16"/>
  <c r="D225" i="16"/>
  <c r="D226" i="16"/>
  <c r="D227" i="16"/>
  <c r="D228" i="16"/>
  <c r="D229" i="16"/>
  <c r="D230" i="16"/>
  <c r="D231" i="16"/>
  <c r="D232" i="16"/>
  <c r="D233" i="16"/>
  <c r="D234" i="16"/>
  <c r="D235" i="16"/>
  <c r="D236" i="16"/>
  <c r="D237" i="16"/>
  <c r="D238" i="16"/>
  <c r="D239" i="16"/>
  <c r="D240" i="16"/>
  <c r="D241" i="16"/>
  <c r="D242" i="16"/>
  <c r="D243" i="16"/>
  <c r="D244" i="16"/>
  <c r="D245" i="16"/>
  <c r="D246" i="16"/>
  <c r="D247" i="16"/>
  <c r="D248" i="16"/>
  <c r="D249" i="16"/>
  <c r="D250" i="16"/>
  <c r="D251" i="16"/>
  <c r="D252" i="16"/>
  <c r="D253" i="16"/>
  <c r="D254" i="16"/>
  <c r="D255" i="16"/>
  <c r="D256" i="16"/>
  <c r="D257" i="16"/>
  <c r="D258" i="16"/>
  <c r="D259" i="16"/>
  <c r="D260" i="16"/>
  <c r="D261" i="16"/>
  <c r="D262" i="16"/>
  <c r="D263" i="16"/>
  <c r="D264" i="16"/>
  <c r="D265" i="16"/>
  <c r="D266" i="16"/>
  <c r="D267" i="16"/>
  <c r="D268" i="16"/>
  <c r="D269" i="16"/>
  <c r="D270" i="16"/>
  <c r="D271" i="16"/>
  <c r="D272" i="16"/>
  <c r="D273" i="16"/>
  <c r="D274" i="16"/>
  <c r="D275" i="16"/>
  <c r="D276" i="16"/>
  <c r="D277" i="16"/>
  <c r="D278" i="16"/>
  <c r="D279" i="16"/>
  <c r="D280" i="16"/>
  <c r="D281" i="16"/>
  <c r="D282" i="16"/>
  <c r="D283" i="16"/>
  <c r="D284" i="16"/>
  <c r="D285" i="16"/>
  <c r="D286" i="16"/>
  <c r="D287" i="16"/>
  <c r="D288" i="16"/>
  <c r="D289" i="16"/>
  <c r="D290" i="16"/>
  <c r="D291" i="16"/>
  <c r="D292" i="16"/>
  <c r="D293" i="16"/>
  <c r="D294" i="16"/>
  <c r="D295" i="16"/>
  <c r="D296" i="16"/>
  <c r="D297" i="16"/>
  <c r="D298" i="16"/>
  <c r="D299" i="16"/>
  <c r="D300" i="16"/>
  <c r="D301" i="16"/>
  <c r="D302" i="16"/>
  <c r="D303" i="16"/>
  <c r="D304" i="16"/>
  <c r="D305" i="16"/>
  <c r="D306" i="16"/>
  <c r="D307" i="16"/>
  <c r="D308" i="16"/>
  <c r="D309" i="16"/>
  <c r="D310" i="16"/>
  <c r="D311" i="16"/>
  <c r="D312" i="16"/>
  <c r="D313" i="16"/>
  <c r="D314" i="16"/>
  <c r="D315" i="16"/>
  <c r="D316" i="16"/>
  <c r="D317" i="16"/>
  <c r="D318" i="16"/>
  <c r="D319" i="16"/>
  <c r="D320" i="16"/>
  <c r="D321" i="16"/>
  <c r="D322" i="16"/>
  <c r="D323" i="16"/>
  <c r="D324" i="16"/>
  <c r="D325" i="16"/>
  <c r="D326" i="16"/>
  <c r="D327" i="16"/>
  <c r="D328" i="16"/>
  <c r="D329" i="16"/>
  <c r="D330" i="16"/>
  <c r="D331" i="16"/>
  <c r="D332" i="16"/>
  <c r="D333" i="16"/>
  <c r="D334" i="16"/>
  <c r="D335" i="16"/>
  <c r="D336" i="16"/>
  <c r="D337" i="16"/>
  <c r="D338" i="16"/>
  <c r="D339" i="16"/>
  <c r="D340" i="16"/>
  <c r="D341" i="16"/>
  <c r="D342" i="16"/>
  <c r="D343" i="16"/>
  <c r="D344" i="16"/>
  <c r="D345" i="16"/>
  <c r="D346" i="16"/>
  <c r="D347" i="16"/>
  <c r="D348" i="16"/>
  <c r="D349" i="16"/>
  <c r="D350" i="16"/>
  <c r="D351" i="16"/>
  <c r="D352" i="16"/>
  <c r="D353" i="16"/>
  <c r="D354" i="16"/>
  <c r="D355" i="16"/>
  <c r="D356" i="16"/>
  <c r="D357" i="16"/>
  <c r="D358" i="16"/>
  <c r="D359" i="16"/>
  <c r="D360" i="16"/>
  <c r="D361" i="16"/>
  <c r="D362" i="16"/>
  <c r="D363" i="16"/>
  <c r="D364" i="16"/>
  <c r="D365" i="16"/>
  <c r="D366" i="16"/>
  <c r="D367" i="16"/>
  <c r="D368" i="16"/>
  <c r="D369" i="16"/>
  <c r="D370" i="16"/>
  <c r="D371" i="16"/>
  <c r="D372" i="16"/>
  <c r="D373" i="16"/>
  <c r="D374" i="16"/>
  <c r="D375" i="16"/>
  <c r="D376" i="16"/>
  <c r="D377" i="16"/>
  <c r="D378" i="16"/>
  <c r="D379" i="16"/>
  <c r="D380" i="16"/>
  <c r="D381" i="16"/>
  <c r="D382" i="16"/>
  <c r="D383" i="16"/>
  <c r="D384" i="16"/>
  <c r="D385" i="16"/>
  <c r="D386" i="16"/>
  <c r="D387" i="16"/>
  <c r="D388" i="16"/>
  <c r="D389" i="16"/>
  <c r="D390" i="16"/>
  <c r="D391" i="16"/>
  <c r="D392" i="16"/>
  <c r="D393" i="16"/>
  <c r="D394" i="16"/>
  <c r="D395" i="16"/>
  <c r="D396" i="16"/>
  <c r="D397" i="16"/>
  <c r="D398" i="16"/>
  <c r="D399" i="16"/>
  <c r="D400" i="16"/>
  <c r="D401" i="16"/>
  <c r="D402" i="16"/>
  <c r="D403" i="16"/>
  <c r="D404" i="16"/>
  <c r="D405" i="16"/>
  <c r="D406" i="16"/>
  <c r="D407" i="16"/>
  <c r="D408" i="16"/>
  <c r="D409" i="16"/>
  <c r="D410" i="16"/>
  <c r="D411" i="16"/>
  <c r="D412" i="16"/>
  <c r="D413" i="16"/>
  <c r="D414" i="16"/>
  <c r="D415" i="16"/>
  <c r="D416" i="16"/>
  <c r="D417" i="16"/>
  <c r="D418" i="16"/>
  <c r="D419" i="16"/>
  <c r="D420" i="16"/>
  <c r="D421" i="16"/>
  <c r="D422" i="16"/>
  <c r="D423" i="16"/>
  <c r="D424" i="16"/>
  <c r="D425" i="16"/>
  <c r="D426" i="16"/>
  <c r="D427" i="16"/>
  <c r="D428" i="16"/>
  <c r="D429" i="16"/>
  <c r="D430" i="16"/>
  <c r="D431" i="16"/>
  <c r="D432" i="16"/>
  <c r="D433" i="16"/>
  <c r="D434" i="16"/>
  <c r="D435" i="16"/>
  <c r="D436" i="16"/>
  <c r="D437" i="16"/>
  <c r="D438" i="16"/>
  <c r="D439" i="16"/>
  <c r="D440" i="16"/>
  <c r="D441" i="16"/>
  <c r="D442" i="16"/>
  <c r="D443" i="16"/>
  <c r="D444" i="16"/>
  <c r="D445" i="16"/>
  <c r="D446" i="16"/>
  <c r="D447" i="16"/>
  <c r="D448" i="16"/>
  <c r="D449" i="16"/>
  <c r="D450" i="16"/>
  <c r="D451" i="16"/>
  <c r="D452" i="16"/>
  <c r="D453" i="16"/>
  <c r="D454" i="16"/>
  <c r="D455" i="16"/>
  <c r="D456" i="16"/>
  <c r="D457" i="16"/>
  <c r="D458" i="16"/>
  <c r="D459" i="16"/>
  <c r="D460" i="16"/>
  <c r="D461" i="16"/>
  <c r="D462" i="16"/>
  <c r="D463" i="16"/>
  <c r="D464" i="16"/>
  <c r="D465" i="16"/>
  <c r="D466" i="16"/>
  <c r="D467" i="16"/>
  <c r="D468" i="16"/>
  <c r="D469" i="16"/>
  <c r="D470" i="16"/>
  <c r="D471" i="16"/>
  <c r="D472" i="16"/>
  <c r="D473" i="16"/>
  <c r="D474" i="16"/>
  <c r="D475" i="16"/>
  <c r="D476" i="16"/>
  <c r="D477" i="16"/>
  <c r="D478" i="16"/>
  <c r="D479" i="16"/>
  <c r="D480" i="16"/>
  <c r="D481" i="16"/>
  <c r="D482" i="16"/>
  <c r="D483" i="16"/>
  <c r="D484" i="16"/>
  <c r="D485" i="16"/>
  <c r="D486" i="16"/>
  <c r="D487" i="16"/>
  <c r="D488" i="16"/>
  <c r="D489" i="16"/>
  <c r="D490" i="16"/>
  <c r="D491" i="16"/>
  <c r="D492" i="16"/>
  <c r="D493" i="16"/>
  <c r="D494" i="16"/>
  <c r="D495" i="16"/>
  <c r="D496" i="16"/>
  <c r="D497" i="16"/>
  <c r="D498" i="16"/>
  <c r="D499" i="16"/>
  <c r="D500" i="16"/>
  <c r="D501" i="16"/>
  <c r="D502" i="16"/>
  <c r="D503" i="16"/>
  <c r="D504" i="16"/>
  <c r="D505" i="16"/>
  <c r="D506" i="16"/>
  <c r="D507" i="16"/>
  <c r="D508" i="16"/>
  <c r="D509" i="16"/>
  <c r="D510" i="16"/>
  <c r="D511" i="16"/>
  <c r="D512" i="16"/>
  <c r="D513" i="16"/>
  <c r="D514" i="16"/>
  <c r="D515" i="16"/>
  <c r="D516" i="16"/>
  <c r="D517" i="16"/>
  <c r="D518" i="16"/>
  <c r="D519" i="16"/>
  <c r="D520" i="16"/>
  <c r="D521" i="16"/>
  <c r="D522" i="16"/>
  <c r="D523" i="16"/>
  <c r="D524" i="16"/>
  <c r="D525" i="16"/>
  <c r="D526" i="16"/>
  <c r="D527" i="16"/>
  <c r="D528" i="16"/>
  <c r="D529" i="16"/>
  <c r="D530" i="16"/>
  <c r="D531" i="16"/>
  <c r="D532" i="16"/>
  <c r="D533" i="16"/>
  <c r="D534" i="16"/>
  <c r="D535" i="16"/>
  <c r="D536" i="16"/>
  <c r="D537" i="16"/>
  <c r="D538" i="16"/>
  <c r="D539" i="16"/>
  <c r="D540" i="16"/>
  <c r="D541" i="16"/>
  <c r="D542" i="16"/>
  <c r="D543" i="16"/>
  <c r="D544" i="16"/>
  <c r="D545" i="16"/>
  <c r="D546" i="16"/>
  <c r="D547" i="16"/>
  <c r="D548" i="16"/>
  <c r="D549" i="16"/>
  <c r="D550" i="16"/>
  <c r="D551" i="16"/>
  <c r="D552" i="16"/>
  <c r="D553" i="16"/>
  <c r="D554" i="16"/>
  <c r="D555" i="16"/>
  <c r="D556" i="16"/>
  <c r="D557" i="16"/>
  <c r="D558" i="16"/>
  <c r="D559" i="16"/>
  <c r="D560" i="16"/>
  <c r="D561" i="16"/>
  <c r="D562" i="16"/>
  <c r="D563" i="16"/>
  <c r="D564" i="16"/>
  <c r="D565" i="16"/>
  <c r="D566" i="16"/>
  <c r="D567" i="16"/>
  <c r="D568" i="16"/>
  <c r="D569" i="16"/>
  <c r="D570" i="16"/>
  <c r="D571" i="16"/>
  <c r="D572" i="16"/>
  <c r="D573" i="16"/>
  <c r="D574" i="16"/>
  <c r="D575" i="16"/>
  <c r="D576" i="16"/>
  <c r="D577" i="16"/>
  <c r="D578" i="16"/>
  <c r="D579" i="16"/>
  <c r="D580" i="16"/>
  <c r="D581" i="16"/>
  <c r="D582" i="16"/>
  <c r="D583" i="16"/>
  <c r="D584" i="16"/>
  <c r="D585" i="16"/>
  <c r="D586" i="16"/>
  <c r="D587" i="16"/>
  <c r="D588" i="16"/>
  <c r="D589" i="16"/>
  <c r="D590" i="16"/>
  <c r="D591" i="16"/>
  <c r="D592" i="16"/>
  <c r="D593" i="16"/>
  <c r="D594" i="16"/>
  <c r="D595" i="16"/>
  <c r="D596" i="16"/>
  <c r="D597" i="16"/>
  <c r="D598" i="16"/>
  <c r="D599" i="16"/>
  <c r="D600" i="16"/>
  <c r="D601" i="16"/>
  <c r="D602" i="16"/>
  <c r="D603" i="16"/>
  <c r="D604" i="16"/>
  <c r="D605" i="16"/>
  <c r="D606" i="16"/>
  <c r="D607" i="16"/>
  <c r="D608" i="16"/>
  <c r="D609" i="16"/>
  <c r="D610" i="16"/>
  <c r="D611" i="16"/>
  <c r="D612" i="16"/>
  <c r="D613" i="16"/>
  <c r="D614" i="16"/>
  <c r="D615" i="16"/>
  <c r="D616" i="16"/>
  <c r="D617" i="16"/>
  <c r="D618" i="16"/>
  <c r="D619" i="16"/>
  <c r="D620" i="16"/>
  <c r="D621" i="16"/>
  <c r="D622" i="16"/>
  <c r="D623" i="16"/>
  <c r="D624" i="16"/>
  <c r="D625" i="16"/>
  <c r="D626" i="16"/>
  <c r="D627" i="16"/>
  <c r="D628" i="16"/>
  <c r="D629" i="16"/>
  <c r="D630" i="16"/>
  <c r="D631" i="16"/>
  <c r="D632" i="16"/>
  <c r="D633" i="16"/>
  <c r="D634" i="16"/>
  <c r="D635" i="16"/>
  <c r="D636" i="16"/>
  <c r="D637" i="16"/>
  <c r="D638" i="16"/>
  <c r="D639" i="16"/>
  <c r="D640" i="16"/>
  <c r="D641" i="16"/>
  <c r="D642" i="16"/>
  <c r="D643" i="16"/>
  <c r="D644" i="16"/>
  <c r="D645" i="16"/>
  <c r="D646" i="16"/>
  <c r="D647" i="16"/>
  <c r="D648" i="16"/>
  <c r="D649" i="16"/>
  <c r="D650" i="16"/>
  <c r="D651" i="16"/>
  <c r="D652" i="16"/>
  <c r="D653" i="16"/>
  <c r="D654" i="16"/>
  <c r="D655" i="16"/>
  <c r="D656" i="16"/>
  <c r="D657" i="16"/>
  <c r="D658" i="16"/>
  <c r="D659" i="16"/>
  <c r="D660" i="16"/>
  <c r="D661" i="16"/>
  <c r="D662" i="16"/>
  <c r="D663" i="16"/>
  <c r="D664" i="16"/>
  <c r="D665" i="16"/>
  <c r="D666" i="16"/>
  <c r="D667" i="16"/>
  <c r="D668" i="16"/>
  <c r="D669" i="16"/>
  <c r="D121" i="16"/>
  <c r="C122" i="16"/>
  <c r="C123" i="16"/>
  <c r="C124" i="16"/>
  <c r="C125" i="16"/>
  <c r="C126" i="16"/>
  <c r="C127" i="16"/>
  <c r="C128" i="16"/>
  <c r="C129" i="16"/>
  <c r="C130" i="16"/>
  <c r="C131" i="16"/>
  <c r="C132" i="16"/>
  <c r="C133" i="16"/>
  <c r="C134" i="16"/>
  <c r="C135" i="16"/>
  <c r="C136" i="16"/>
  <c r="C137" i="16"/>
  <c r="C138" i="16"/>
  <c r="C139" i="16"/>
  <c r="C140" i="16"/>
  <c r="C141" i="16"/>
  <c r="C142" i="16"/>
  <c r="C143" i="16"/>
  <c r="C144" i="16"/>
  <c r="C145" i="16"/>
  <c r="C146" i="16"/>
  <c r="C147" i="16"/>
  <c r="C148" i="16"/>
  <c r="C149" i="16"/>
  <c r="C150" i="16"/>
  <c r="C151" i="16"/>
  <c r="C152" i="16"/>
  <c r="C153" i="16"/>
  <c r="C154" i="16"/>
  <c r="C155" i="16"/>
  <c r="C156" i="16"/>
  <c r="C157" i="16"/>
  <c r="C158" i="16"/>
  <c r="C159" i="16"/>
  <c r="C160" i="16"/>
  <c r="C161" i="16"/>
  <c r="C162" i="16"/>
  <c r="C163" i="16"/>
  <c r="C164" i="16"/>
  <c r="C165" i="16"/>
  <c r="C166" i="16"/>
  <c r="C167" i="16"/>
  <c r="C168" i="16"/>
  <c r="C169" i="16"/>
  <c r="C170" i="16"/>
  <c r="C171" i="16"/>
  <c r="C172" i="16"/>
  <c r="C173" i="16"/>
  <c r="C174" i="16"/>
  <c r="C175" i="16"/>
  <c r="C176" i="16"/>
  <c r="C177" i="16"/>
  <c r="C178" i="16"/>
  <c r="C179" i="16"/>
  <c r="C180" i="16"/>
  <c r="C181" i="16"/>
  <c r="C182" i="16"/>
  <c r="C183" i="16"/>
  <c r="C184" i="16"/>
  <c r="C185" i="16"/>
  <c r="C186" i="16"/>
  <c r="C187" i="16"/>
  <c r="C188" i="16"/>
  <c r="C189" i="16"/>
  <c r="C190" i="16"/>
  <c r="C191" i="16"/>
  <c r="C192" i="16"/>
  <c r="C193" i="16"/>
  <c r="C194" i="16"/>
  <c r="C195" i="16"/>
  <c r="C196" i="16"/>
  <c r="C197" i="16"/>
  <c r="C198" i="16"/>
  <c r="C199" i="16"/>
  <c r="C200" i="16"/>
  <c r="C201" i="16"/>
  <c r="C202" i="16"/>
  <c r="C203" i="16"/>
  <c r="C204" i="16"/>
  <c r="C205" i="16"/>
  <c r="C206" i="16"/>
  <c r="C207" i="16"/>
  <c r="C208" i="16"/>
  <c r="C209" i="16"/>
  <c r="C210" i="16"/>
  <c r="C211" i="16"/>
  <c r="C212" i="16"/>
  <c r="C213" i="16"/>
  <c r="C214" i="16"/>
  <c r="C215" i="16"/>
  <c r="C216" i="16"/>
  <c r="C217" i="16"/>
  <c r="C218" i="16"/>
  <c r="C219" i="16"/>
  <c r="C220" i="16"/>
  <c r="C221" i="16"/>
  <c r="C222" i="16"/>
  <c r="C223" i="16"/>
  <c r="C224" i="16"/>
  <c r="C225" i="16"/>
  <c r="C226" i="16"/>
  <c r="C227" i="16"/>
  <c r="C228" i="16"/>
  <c r="C229" i="16"/>
  <c r="C230" i="16"/>
  <c r="C231" i="16"/>
  <c r="C232" i="16"/>
  <c r="C233" i="16"/>
  <c r="C234" i="16"/>
  <c r="C235" i="16"/>
  <c r="C236" i="16"/>
  <c r="C237" i="16"/>
  <c r="C238" i="16"/>
  <c r="C239" i="16"/>
  <c r="C240" i="16"/>
  <c r="C241" i="16"/>
  <c r="C242" i="16"/>
  <c r="C243" i="16"/>
  <c r="C244" i="16"/>
  <c r="C245" i="16"/>
  <c r="C246" i="16"/>
  <c r="C247" i="16"/>
  <c r="C248" i="16"/>
  <c r="C249" i="16"/>
  <c r="C250" i="16"/>
  <c r="C251" i="16"/>
  <c r="C252" i="16"/>
  <c r="C253" i="16"/>
  <c r="C254" i="16"/>
  <c r="C255" i="16"/>
  <c r="C256" i="16"/>
  <c r="C257" i="16"/>
  <c r="C258" i="16"/>
  <c r="C259" i="16"/>
  <c r="C260" i="16"/>
  <c r="C261" i="16"/>
  <c r="C262" i="16"/>
  <c r="C263" i="16"/>
  <c r="C264" i="16"/>
  <c r="C265" i="16"/>
  <c r="C266" i="16"/>
  <c r="C267" i="16"/>
  <c r="C268" i="16"/>
  <c r="C269" i="16"/>
  <c r="C270" i="16"/>
  <c r="C271" i="16"/>
  <c r="C272" i="16"/>
  <c r="C273" i="16"/>
  <c r="C274" i="16"/>
  <c r="C275" i="16"/>
  <c r="C276" i="16"/>
  <c r="C277" i="16"/>
  <c r="C278" i="16"/>
  <c r="C279" i="16"/>
  <c r="C280" i="16"/>
  <c r="C281" i="16"/>
  <c r="C282" i="16"/>
  <c r="C283" i="16"/>
  <c r="C284" i="16"/>
  <c r="C285" i="16"/>
  <c r="C286" i="16"/>
  <c r="C287" i="16"/>
  <c r="C288" i="16"/>
  <c r="C289" i="16"/>
  <c r="C290" i="16"/>
  <c r="C291" i="16"/>
  <c r="C292" i="16"/>
  <c r="C293" i="16"/>
  <c r="C294" i="16"/>
  <c r="C295" i="16"/>
  <c r="C296" i="16"/>
  <c r="C297" i="16"/>
  <c r="C298" i="16"/>
  <c r="C299" i="16"/>
  <c r="C300" i="16"/>
  <c r="C301" i="16"/>
  <c r="C302" i="16"/>
  <c r="C303" i="16"/>
  <c r="C304" i="16"/>
  <c r="C305" i="16"/>
  <c r="C306" i="16"/>
  <c r="C307" i="16"/>
  <c r="C308" i="16"/>
  <c r="C309" i="16"/>
  <c r="C310" i="16"/>
  <c r="C311" i="16"/>
  <c r="C312" i="16"/>
  <c r="C313" i="16"/>
  <c r="C314" i="16"/>
  <c r="C315" i="16"/>
  <c r="C316" i="16"/>
  <c r="C317" i="16"/>
  <c r="C318" i="16"/>
  <c r="C319" i="16"/>
  <c r="C320" i="16"/>
  <c r="C321" i="16"/>
  <c r="C322" i="16"/>
  <c r="C323" i="16"/>
  <c r="C324" i="16"/>
  <c r="C325" i="16"/>
  <c r="C326" i="16"/>
  <c r="C327" i="16"/>
  <c r="C328" i="16"/>
  <c r="C329" i="16"/>
  <c r="C330" i="16"/>
  <c r="C331" i="16"/>
  <c r="C332" i="16"/>
  <c r="C333" i="16"/>
  <c r="C334" i="16"/>
  <c r="C335" i="16"/>
  <c r="C336" i="16"/>
  <c r="C337" i="16"/>
  <c r="C338" i="16"/>
  <c r="C339" i="16"/>
  <c r="C340" i="16"/>
  <c r="C341" i="16"/>
  <c r="C342" i="16"/>
  <c r="C343" i="16"/>
  <c r="C344" i="16"/>
  <c r="C345" i="16"/>
  <c r="C346" i="16"/>
  <c r="C347" i="16"/>
  <c r="C348" i="16"/>
  <c r="C349" i="16"/>
  <c r="C350" i="16"/>
  <c r="C351" i="16"/>
  <c r="C352" i="16"/>
  <c r="C353" i="16"/>
  <c r="C354" i="16"/>
  <c r="C355" i="16"/>
  <c r="C356" i="16"/>
  <c r="C357" i="16"/>
  <c r="C358" i="16"/>
  <c r="C359" i="16"/>
  <c r="C360" i="16"/>
  <c r="C361" i="16"/>
  <c r="C362" i="16"/>
  <c r="C363" i="16"/>
  <c r="C364" i="16"/>
  <c r="C365" i="16"/>
  <c r="C366" i="16"/>
  <c r="C367" i="16"/>
  <c r="C368" i="16"/>
  <c r="C369" i="16"/>
  <c r="C370" i="16"/>
  <c r="C371" i="16"/>
  <c r="C372" i="16"/>
  <c r="C373" i="16"/>
  <c r="C374" i="16"/>
  <c r="C375" i="16"/>
  <c r="C376" i="16"/>
  <c r="C377" i="16"/>
  <c r="C378" i="16"/>
  <c r="C379" i="16"/>
  <c r="C380" i="16"/>
  <c r="C381" i="16"/>
  <c r="C382" i="16"/>
  <c r="C383" i="16"/>
  <c r="C384" i="16"/>
  <c r="C385" i="16"/>
  <c r="C386" i="16"/>
  <c r="C387" i="16"/>
  <c r="C388" i="16"/>
  <c r="C389" i="16"/>
  <c r="C390" i="16"/>
  <c r="C391" i="16"/>
  <c r="C392" i="16"/>
  <c r="C393" i="16"/>
  <c r="C394" i="16"/>
  <c r="C395" i="16"/>
  <c r="C396" i="16"/>
  <c r="C397" i="16"/>
  <c r="C398" i="16"/>
  <c r="C399" i="16"/>
  <c r="C400" i="16"/>
  <c r="C401" i="16"/>
  <c r="C402" i="16"/>
  <c r="C403" i="16"/>
  <c r="C404" i="16"/>
  <c r="C405" i="16"/>
  <c r="C406" i="16"/>
  <c r="C407" i="16"/>
  <c r="C408" i="16"/>
  <c r="C409" i="16"/>
  <c r="C410" i="16"/>
  <c r="C411" i="16"/>
  <c r="C412" i="16"/>
  <c r="C413" i="16"/>
  <c r="C414" i="16"/>
  <c r="C415" i="16"/>
  <c r="C416" i="16"/>
  <c r="C417" i="16"/>
  <c r="C418" i="16"/>
  <c r="C419" i="16"/>
  <c r="C420" i="16"/>
  <c r="C421" i="16"/>
  <c r="C422" i="16"/>
  <c r="C423" i="16"/>
  <c r="C424" i="16"/>
  <c r="C425" i="16"/>
  <c r="C426" i="16"/>
  <c r="C427" i="16"/>
  <c r="C428" i="16"/>
  <c r="C429" i="16"/>
  <c r="C430" i="16"/>
  <c r="C431" i="16"/>
  <c r="C432" i="16"/>
  <c r="C433" i="16"/>
  <c r="C434" i="16"/>
  <c r="C435" i="16"/>
  <c r="C436" i="16"/>
  <c r="C437" i="16"/>
  <c r="C438" i="16"/>
  <c r="C439" i="16"/>
  <c r="C440" i="16"/>
  <c r="C441" i="16"/>
  <c r="C442" i="16"/>
  <c r="C443" i="16"/>
  <c r="C444" i="16"/>
  <c r="C445" i="16"/>
  <c r="C446" i="16"/>
  <c r="C447" i="16"/>
  <c r="C448" i="16"/>
  <c r="C449" i="16"/>
  <c r="C450" i="16"/>
  <c r="C451" i="16"/>
  <c r="C452" i="16"/>
  <c r="C453" i="16"/>
  <c r="C454" i="16"/>
  <c r="C455" i="16"/>
  <c r="C456" i="16"/>
  <c r="C457" i="16"/>
  <c r="C458" i="16"/>
  <c r="C459" i="16"/>
  <c r="C460" i="16"/>
  <c r="C461" i="16"/>
  <c r="C462" i="16"/>
  <c r="C463" i="16"/>
  <c r="C464" i="16"/>
  <c r="C465" i="16"/>
  <c r="C466" i="16"/>
  <c r="C467" i="16"/>
  <c r="C468" i="16"/>
  <c r="C469" i="16"/>
  <c r="C470" i="16"/>
  <c r="C471" i="16"/>
  <c r="C472" i="16"/>
  <c r="C473" i="16"/>
  <c r="C474" i="16"/>
  <c r="C475" i="16"/>
  <c r="C476" i="16"/>
  <c r="C477" i="16"/>
  <c r="C478" i="16"/>
  <c r="C479" i="16"/>
  <c r="C480" i="16"/>
  <c r="C481" i="16"/>
  <c r="C482" i="16"/>
  <c r="C483" i="16"/>
  <c r="C484" i="16"/>
  <c r="C485" i="16"/>
  <c r="C486" i="16"/>
  <c r="C487" i="16"/>
  <c r="C488" i="16"/>
  <c r="C489" i="16"/>
  <c r="C490" i="16"/>
  <c r="C491" i="16"/>
  <c r="C492" i="16"/>
  <c r="C493" i="16"/>
  <c r="C494" i="16"/>
  <c r="C495" i="16"/>
  <c r="C496" i="16"/>
  <c r="C497" i="16"/>
  <c r="C498" i="16"/>
  <c r="C499" i="16"/>
  <c r="C500" i="16"/>
  <c r="C501" i="16"/>
  <c r="C502" i="16"/>
  <c r="C503" i="16"/>
  <c r="C504" i="16"/>
  <c r="C505" i="16"/>
  <c r="C506" i="16"/>
  <c r="C507" i="16"/>
  <c r="C508" i="16"/>
  <c r="C509" i="16"/>
  <c r="C510" i="16"/>
  <c r="C511" i="16"/>
  <c r="C512" i="16"/>
  <c r="C513" i="16"/>
  <c r="C514" i="16"/>
  <c r="C515" i="16"/>
  <c r="C516" i="16"/>
  <c r="C517" i="16"/>
  <c r="C518" i="16"/>
  <c r="C519" i="16"/>
  <c r="C520" i="16"/>
  <c r="C521" i="16"/>
  <c r="C522" i="16"/>
  <c r="C523" i="16"/>
  <c r="C524" i="16"/>
  <c r="C525" i="16"/>
  <c r="C526" i="16"/>
  <c r="C527" i="16"/>
  <c r="C528" i="16"/>
  <c r="C529" i="16"/>
  <c r="C530" i="16"/>
  <c r="C531" i="16"/>
  <c r="C532" i="16"/>
  <c r="C533" i="16"/>
  <c r="C534" i="16"/>
  <c r="C535" i="16"/>
  <c r="C536" i="16"/>
  <c r="C537" i="16"/>
  <c r="C538" i="16"/>
  <c r="C539" i="16"/>
  <c r="C540" i="16"/>
  <c r="C541" i="16"/>
  <c r="C542" i="16"/>
  <c r="C543" i="16"/>
  <c r="C544" i="16"/>
  <c r="C545" i="16"/>
  <c r="C546" i="16"/>
  <c r="C547" i="16"/>
  <c r="C548" i="16"/>
  <c r="C549" i="16"/>
  <c r="C550" i="16"/>
  <c r="C551" i="16"/>
  <c r="C552" i="16"/>
  <c r="C553" i="16"/>
  <c r="C554" i="16"/>
  <c r="C555" i="16"/>
  <c r="C556" i="16"/>
  <c r="C557" i="16"/>
  <c r="C558" i="16"/>
  <c r="C559" i="16"/>
  <c r="C560" i="16"/>
  <c r="C561" i="16"/>
  <c r="C562" i="16"/>
  <c r="C563" i="16"/>
  <c r="C564" i="16"/>
  <c r="C565" i="16"/>
  <c r="C566" i="16"/>
  <c r="C567" i="16"/>
  <c r="C568" i="16"/>
  <c r="C569" i="16"/>
  <c r="C570" i="16"/>
  <c r="C571" i="16"/>
  <c r="C572" i="16"/>
  <c r="C573" i="16"/>
  <c r="C574" i="16"/>
  <c r="C575" i="16"/>
  <c r="C576" i="16"/>
  <c r="C577" i="16"/>
  <c r="C578" i="16"/>
  <c r="C579" i="16"/>
  <c r="C580" i="16"/>
  <c r="C581" i="16"/>
  <c r="C582" i="16"/>
  <c r="C583" i="16"/>
  <c r="C584" i="16"/>
  <c r="C585" i="16"/>
  <c r="C586" i="16"/>
  <c r="C587" i="16"/>
  <c r="C588" i="16"/>
  <c r="C589" i="16"/>
  <c r="C590" i="16"/>
  <c r="C591" i="16"/>
  <c r="C592" i="16"/>
  <c r="C593" i="16"/>
  <c r="C594" i="16"/>
  <c r="C595" i="16"/>
  <c r="C596" i="16"/>
  <c r="C597" i="16"/>
  <c r="C598" i="16"/>
  <c r="C599" i="16"/>
  <c r="C600" i="16"/>
  <c r="C601" i="16"/>
  <c r="C602" i="16"/>
  <c r="C603" i="16"/>
  <c r="C604" i="16"/>
  <c r="C605" i="16"/>
  <c r="C606" i="16"/>
  <c r="C607" i="16"/>
  <c r="C608" i="16"/>
  <c r="C609" i="16"/>
  <c r="C610" i="16"/>
  <c r="C611" i="16"/>
  <c r="C612" i="16"/>
  <c r="C613" i="16"/>
  <c r="C614" i="16"/>
  <c r="C615" i="16"/>
  <c r="C616" i="16"/>
  <c r="C617" i="16"/>
  <c r="C618" i="16"/>
  <c r="C619" i="16"/>
  <c r="C620" i="16"/>
  <c r="C621" i="16"/>
  <c r="C622" i="16"/>
  <c r="C623" i="16"/>
  <c r="C624" i="16"/>
  <c r="C625" i="16"/>
  <c r="C626" i="16"/>
  <c r="C627" i="16"/>
  <c r="C628" i="16"/>
  <c r="C629" i="16"/>
  <c r="C630" i="16"/>
  <c r="C631" i="16"/>
  <c r="C632" i="16"/>
  <c r="C633" i="16"/>
  <c r="C634" i="16"/>
  <c r="C635" i="16"/>
  <c r="C636" i="16"/>
  <c r="C637" i="16"/>
  <c r="C638" i="16"/>
  <c r="C639" i="16"/>
  <c r="C640" i="16"/>
  <c r="C641" i="16"/>
  <c r="C642" i="16"/>
  <c r="C643" i="16"/>
  <c r="C644" i="16"/>
  <c r="C645" i="16"/>
  <c r="C646" i="16"/>
  <c r="C647" i="16"/>
  <c r="C648" i="16"/>
  <c r="C649" i="16"/>
  <c r="C650" i="16"/>
  <c r="C651" i="16"/>
  <c r="C652" i="16"/>
  <c r="C653" i="16"/>
  <c r="C654" i="16"/>
  <c r="C655" i="16"/>
  <c r="C656" i="16"/>
  <c r="C657" i="16"/>
  <c r="C658" i="16"/>
  <c r="C659" i="16"/>
  <c r="C660" i="16"/>
  <c r="C661" i="16"/>
  <c r="C662" i="16"/>
  <c r="C663" i="16"/>
  <c r="C664" i="16"/>
  <c r="C665" i="16"/>
  <c r="C666" i="16"/>
  <c r="C667" i="16"/>
  <c r="C668" i="16"/>
  <c r="C669" i="16"/>
  <c r="C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2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4" i="16"/>
  <c r="B245" i="16"/>
  <c r="B246" i="16"/>
  <c r="B247" i="16"/>
  <c r="B248" i="16"/>
  <c r="B249" i="16"/>
  <c r="B250" i="16"/>
  <c r="B251" i="16"/>
  <c r="B252" i="16"/>
  <c r="B253" i="16"/>
  <c r="B254" i="16"/>
  <c r="B255" i="16"/>
  <c r="B256" i="16"/>
  <c r="B257" i="16"/>
  <c r="B258" i="16"/>
  <c r="B259" i="16"/>
  <c r="B260" i="16"/>
  <c r="B261" i="16"/>
  <c r="B262" i="16"/>
  <c r="B263" i="16"/>
  <c r="B264" i="16"/>
  <c r="B265" i="16"/>
  <c r="B266" i="16"/>
  <c r="B267" i="16"/>
  <c r="B268" i="16"/>
  <c r="B269" i="16"/>
  <c r="B270" i="16"/>
  <c r="B271" i="16"/>
  <c r="B272" i="16"/>
  <c r="B273" i="16"/>
  <c r="B274" i="16"/>
  <c r="B275" i="16"/>
  <c r="B276" i="16"/>
  <c r="B277" i="16"/>
  <c r="B278" i="16"/>
  <c r="B279" i="16"/>
  <c r="B280" i="16"/>
  <c r="B281" i="16"/>
  <c r="B282" i="16"/>
  <c r="B283" i="16"/>
  <c r="B284" i="16"/>
  <c r="B285" i="16"/>
  <c r="B286" i="16"/>
  <c r="B287" i="16"/>
  <c r="B288" i="16"/>
  <c r="B289" i="16"/>
  <c r="B290" i="16"/>
  <c r="B291" i="16"/>
  <c r="B292" i="16"/>
  <c r="B293" i="16"/>
  <c r="B294" i="16"/>
  <c r="B295" i="16"/>
  <c r="B296" i="16"/>
  <c r="B297" i="16"/>
  <c r="B298" i="16"/>
  <c r="B299" i="16"/>
  <c r="B300" i="16"/>
  <c r="B301" i="16"/>
  <c r="B302" i="16"/>
  <c r="B303" i="16"/>
  <c r="B304" i="16"/>
  <c r="B305" i="16"/>
  <c r="B306" i="16"/>
  <c r="B307" i="16"/>
  <c r="B308" i="16"/>
  <c r="B309" i="16"/>
  <c r="B310" i="16"/>
  <c r="B311" i="16"/>
  <c r="B312" i="16"/>
  <c r="B313" i="16"/>
  <c r="B314" i="16"/>
  <c r="B315" i="16"/>
  <c r="B316" i="16"/>
  <c r="B317" i="16"/>
  <c r="B318" i="16"/>
  <c r="B319" i="16"/>
  <c r="B320" i="16"/>
  <c r="B321" i="16"/>
  <c r="B322" i="16"/>
  <c r="B323" i="16"/>
  <c r="B324" i="16"/>
  <c r="B325" i="16"/>
  <c r="B326" i="16"/>
  <c r="B327" i="16"/>
  <c r="B328" i="16"/>
  <c r="B329" i="16"/>
  <c r="B330" i="16"/>
  <c r="B331" i="16"/>
  <c r="B332" i="16"/>
  <c r="B333" i="16"/>
  <c r="B334" i="16"/>
  <c r="B335" i="16"/>
  <c r="B336" i="16"/>
  <c r="B337" i="16"/>
  <c r="B338" i="16"/>
  <c r="B339" i="16"/>
  <c r="B340" i="16"/>
  <c r="B341" i="16"/>
  <c r="B342" i="16"/>
  <c r="B343" i="16"/>
  <c r="B344" i="16"/>
  <c r="B345" i="16"/>
  <c r="B346" i="16"/>
  <c r="B347" i="16"/>
  <c r="B348" i="16"/>
  <c r="B349" i="16"/>
  <c r="B350" i="16"/>
  <c r="B351" i="16"/>
  <c r="B352" i="16"/>
  <c r="B353" i="16"/>
  <c r="B354" i="16"/>
  <c r="B355" i="16"/>
  <c r="B356" i="16"/>
  <c r="B357" i="16"/>
  <c r="B358" i="16"/>
  <c r="B359" i="16"/>
  <c r="B360" i="16"/>
  <c r="B361" i="16"/>
  <c r="B362" i="16"/>
  <c r="B363" i="16"/>
  <c r="B364" i="16"/>
  <c r="B365" i="16"/>
  <c r="B366" i="16"/>
  <c r="B367" i="16"/>
  <c r="B368" i="16"/>
  <c r="B369" i="16"/>
  <c r="B370" i="16"/>
  <c r="B371" i="16"/>
  <c r="B372" i="16"/>
  <c r="B373" i="16"/>
  <c r="B374" i="16"/>
  <c r="B375" i="16"/>
  <c r="B376" i="16"/>
  <c r="B377" i="16"/>
  <c r="B378" i="16"/>
  <c r="B379" i="16"/>
  <c r="B380" i="16"/>
  <c r="B381" i="16"/>
  <c r="B382" i="16"/>
  <c r="B383" i="16"/>
  <c r="B384" i="16"/>
  <c r="B385" i="16"/>
  <c r="B386" i="16"/>
  <c r="B387" i="16"/>
  <c r="B388" i="16"/>
  <c r="B389" i="16"/>
  <c r="B390" i="16"/>
  <c r="B391" i="16"/>
  <c r="B392" i="16"/>
  <c r="B393" i="16"/>
  <c r="B394" i="16"/>
  <c r="B395" i="16"/>
  <c r="B396" i="16"/>
  <c r="B397" i="16"/>
  <c r="B398" i="16"/>
  <c r="B399" i="16"/>
  <c r="B400" i="16"/>
  <c r="B401" i="16"/>
  <c r="B402" i="16"/>
  <c r="B403" i="16"/>
  <c r="B404" i="16"/>
  <c r="B405" i="16"/>
  <c r="B406" i="16"/>
  <c r="B407" i="16"/>
  <c r="B408" i="16"/>
  <c r="B409" i="16"/>
  <c r="B410" i="16"/>
  <c r="B411" i="16"/>
  <c r="B412" i="16"/>
  <c r="B413" i="16"/>
  <c r="B414" i="16"/>
  <c r="B415" i="16"/>
  <c r="B416" i="16"/>
  <c r="B417" i="16"/>
  <c r="B418" i="16"/>
  <c r="B419" i="16"/>
  <c r="B420" i="16"/>
  <c r="B421" i="16"/>
  <c r="B422" i="16"/>
  <c r="B423" i="16"/>
  <c r="B424" i="16"/>
  <c r="B425" i="16"/>
  <c r="B426" i="16"/>
  <c r="B427" i="16"/>
  <c r="B428" i="16"/>
  <c r="B429" i="16"/>
  <c r="B430" i="16"/>
  <c r="B431" i="16"/>
  <c r="B432" i="16"/>
  <c r="B433" i="16"/>
  <c r="B434" i="16"/>
  <c r="B435" i="16"/>
  <c r="B436" i="16"/>
  <c r="B437" i="16"/>
  <c r="B438" i="16"/>
  <c r="B439" i="16"/>
  <c r="B440" i="16"/>
  <c r="B441" i="16"/>
  <c r="B442" i="16"/>
  <c r="B443" i="16"/>
  <c r="B444" i="16"/>
  <c r="B445" i="16"/>
  <c r="B446" i="16"/>
  <c r="B447" i="16"/>
  <c r="B448" i="16"/>
  <c r="B449" i="16"/>
  <c r="B450" i="16"/>
  <c r="B451" i="16"/>
  <c r="B452" i="16"/>
  <c r="B453" i="16"/>
  <c r="B454" i="16"/>
  <c r="B455" i="16"/>
  <c r="B456" i="16"/>
  <c r="B457" i="16"/>
  <c r="B458" i="16"/>
  <c r="B459" i="16"/>
  <c r="B460" i="16"/>
  <c r="B461" i="16"/>
  <c r="B462" i="16"/>
  <c r="B463" i="16"/>
  <c r="B464" i="16"/>
  <c r="B465" i="16"/>
  <c r="B466" i="16"/>
  <c r="B467" i="16"/>
  <c r="B468" i="16"/>
  <c r="B469" i="16"/>
  <c r="B470" i="16"/>
  <c r="B471" i="16"/>
  <c r="B472" i="16"/>
  <c r="B473" i="16"/>
  <c r="B474" i="16"/>
  <c r="B475" i="16"/>
  <c r="B476" i="16"/>
  <c r="B477" i="16"/>
  <c r="B478" i="16"/>
  <c r="B479" i="16"/>
  <c r="B480" i="16"/>
  <c r="B481" i="16"/>
  <c r="B482" i="16"/>
  <c r="B483" i="16"/>
  <c r="B484" i="16"/>
  <c r="B485" i="16"/>
  <c r="B486" i="16"/>
  <c r="B487" i="16"/>
  <c r="B488" i="16"/>
  <c r="B489" i="16"/>
  <c r="B490" i="16"/>
  <c r="B491" i="16"/>
  <c r="B492" i="16"/>
  <c r="B493" i="16"/>
  <c r="B494" i="16"/>
  <c r="B495" i="16"/>
  <c r="B496" i="16"/>
  <c r="B497" i="16"/>
  <c r="B498" i="16"/>
  <c r="B499" i="16"/>
  <c r="B500" i="16"/>
  <c r="B501" i="16"/>
  <c r="B502" i="16"/>
  <c r="B503" i="16"/>
  <c r="B504" i="16"/>
  <c r="B505" i="16"/>
  <c r="B506" i="16"/>
  <c r="B507" i="16"/>
  <c r="B508" i="16"/>
  <c r="B509" i="16"/>
  <c r="B510" i="16"/>
  <c r="B511" i="16"/>
  <c r="B512" i="16"/>
  <c r="B513" i="16"/>
  <c r="B514" i="16"/>
  <c r="B515" i="16"/>
  <c r="B516" i="16"/>
  <c r="B517" i="16"/>
  <c r="B518" i="16"/>
  <c r="B519" i="16"/>
  <c r="B520" i="16"/>
  <c r="B521" i="16"/>
  <c r="B522" i="16"/>
  <c r="B523" i="16"/>
  <c r="B524" i="16"/>
  <c r="B525" i="16"/>
  <c r="B526" i="16"/>
  <c r="B527" i="16"/>
  <c r="B528" i="16"/>
  <c r="B529" i="16"/>
  <c r="B530" i="16"/>
  <c r="B531" i="16"/>
  <c r="B532" i="16"/>
  <c r="B533" i="16"/>
  <c r="B534" i="16"/>
  <c r="B535" i="16"/>
  <c r="B536" i="16"/>
  <c r="B537" i="16"/>
  <c r="B538" i="16"/>
  <c r="B539" i="16"/>
  <c r="B540" i="16"/>
  <c r="B541" i="16"/>
  <c r="B542" i="16"/>
  <c r="B543" i="16"/>
  <c r="B544" i="16"/>
  <c r="B545" i="16"/>
  <c r="B546" i="16"/>
  <c r="B547" i="16"/>
  <c r="B548" i="16"/>
  <c r="B549" i="16"/>
  <c r="B550" i="16"/>
  <c r="B551" i="16"/>
  <c r="B552" i="16"/>
  <c r="B553" i="16"/>
  <c r="B554" i="16"/>
  <c r="B555" i="16"/>
  <c r="B556" i="16"/>
  <c r="B557" i="16"/>
  <c r="B558" i="16"/>
  <c r="B559" i="16"/>
  <c r="B560" i="16"/>
  <c r="B561" i="16"/>
  <c r="B562" i="16"/>
  <c r="B563" i="16"/>
  <c r="B564" i="16"/>
  <c r="B565" i="16"/>
  <c r="B566" i="16"/>
  <c r="B567" i="16"/>
  <c r="B568" i="16"/>
  <c r="B569" i="16"/>
  <c r="B570" i="16"/>
  <c r="B571" i="16"/>
  <c r="B572" i="16"/>
  <c r="B573" i="16"/>
  <c r="B574" i="16"/>
  <c r="B575" i="16"/>
  <c r="B576" i="16"/>
  <c r="B577" i="16"/>
  <c r="B578" i="16"/>
  <c r="B579" i="16"/>
  <c r="B580" i="16"/>
  <c r="B581" i="16"/>
  <c r="B582" i="16"/>
  <c r="B583" i="16"/>
  <c r="B584" i="16"/>
  <c r="B585" i="16"/>
  <c r="B586" i="16"/>
  <c r="B587" i="16"/>
  <c r="B588" i="16"/>
  <c r="B589" i="16"/>
  <c r="B590" i="16"/>
  <c r="B591" i="16"/>
  <c r="B592" i="16"/>
  <c r="B593" i="16"/>
  <c r="B594" i="16"/>
  <c r="B595" i="16"/>
  <c r="B596" i="16"/>
  <c r="B597" i="16"/>
  <c r="B598" i="16"/>
  <c r="B599" i="16"/>
  <c r="B600" i="16"/>
  <c r="B601" i="16"/>
  <c r="B602" i="16"/>
  <c r="B603" i="16"/>
  <c r="B604" i="16"/>
  <c r="B605" i="16"/>
  <c r="B606" i="16"/>
  <c r="B607" i="16"/>
  <c r="B608" i="16"/>
  <c r="B609" i="16"/>
  <c r="B610" i="16"/>
  <c r="B611" i="16"/>
  <c r="B612" i="16"/>
  <c r="B613" i="16"/>
  <c r="B614" i="16"/>
  <c r="B615" i="16"/>
  <c r="B616" i="16"/>
  <c r="B617" i="16"/>
  <c r="B618" i="16"/>
  <c r="B619" i="16"/>
  <c r="B620" i="16"/>
  <c r="B621" i="16"/>
  <c r="B622" i="16"/>
  <c r="B623" i="16"/>
  <c r="B624" i="16"/>
  <c r="B625" i="16"/>
  <c r="B626" i="16"/>
  <c r="B627" i="16"/>
  <c r="B628" i="16"/>
  <c r="B629" i="16"/>
  <c r="B630" i="16"/>
  <c r="B631" i="16"/>
  <c r="B632" i="16"/>
  <c r="B633" i="16"/>
  <c r="B634" i="16"/>
  <c r="B635" i="16"/>
  <c r="B636" i="16"/>
  <c r="B637" i="16"/>
  <c r="B638" i="16"/>
  <c r="B639" i="16"/>
  <c r="B640" i="16"/>
  <c r="B641" i="16"/>
  <c r="B642" i="16"/>
  <c r="B643" i="16"/>
  <c r="B644" i="16"/>
  <c r="B645" i="16"/>
  <c r="B646" i="16"/>
  <c r="B647" i="16"/>
  <c r="B648" i="16"/>
  <c r="B649" i="16"/>
  <c r="B650" i="16"/>
  <c r="B651" i="16"/>
  <c r="B652" i="16"/>
  <c r="B653" i="16"/>
  <c r="B654" i="16"/>
  <c r="B655" i="16"/>
  <c r="B656" i="16"/>
  <c r="B657" i="16"/>
  <c r="B658" i="16"/>
  <c r="B659" i="16"/>
  <c r="B660" i="16"/>
  <c r="B661" i="16"/>
  <c r="B662" i="16"/>
  <c r="B663" i="16"/>
  <c r="B664" i="16"/>
  <c r="B665" i="16"/>
  <c r="B666" i="16"/>
  <c r="B667" i="16"/>
  <c r="B668" i="16"/>
  <c r="B669" i="16"/>
  <c r="B121" i="16"/>
  <c r="AY164" i="1" l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W165" i="1"/>
  <c r="AW166" i="1"/>
  <c r="AW167" i="1"/>
  <c r="AW168" i="1"/>
  <c r="AW169" i="1"/>
  <c r="AW170" i="1"/>
  <c r="AW171" i="1"/>
  <c r="AW172" i="1"/>
  <c r="AW173" i="1"/>
  <c r="AW174" i="1"/>
  <c r="AW175" i="1"/>
  <c r="AW176" i="1"/>
  <c r="AW177" i="1"/>
  <c r="AW178" i="1"/>
  <c r="AW179" i="1"/>
  <c r="AW180" i="1"/>
  <c r="AW181" i="1"/>
  <c r="AW182" i="1"/>
  <c r="AW183" i="1"/>
  <c r="AW184" i="1"/>
  <c r="AW185" i="1"/>
  <c r="AW186" i="1"/>
  <c r="AW187" i="1"/>
  <c r="AW188" i="1"/>
  <c r="AU165" i="1"/>
  <c r="CC165" i="1" s="1"/>
  <c r="AU166" i="1"/>
  <c r="CC166" i="1" s="1"/>
  <c r="AU167" i="1"/>
  <c r="CC167" i="1" s="1"/>
  <c r="AU168" i="1"/>
  <c r="CC168" i="1" s="1"/>
  <c r="AU169" i="1"/>
  <c r="CC169" i="1" s="1"/>
  <c r="AU170" i="1"/>
  <c r="CC170" i="1" s="1"/>
  <c r="AU171" i="1"/>
  <c r="CC171" i="1" s="1"/>
  <c r="AU172" i="1"/>
  <c r="CC172" i="1" s="1"/>
  <c r="AU173" i="1"/>
  <c r="CC173" i="1" s="1"/>
  <c r="AU174" i="1"/>
  <c r="CC174" i="1" s="1"/>
  <c r="AU175" i="1"/>
  <c r="CC175" i="1" s="1"/>
  <c r="AU176" i="1"/>
  <c r="CC176" i="1" s="1"/>
  <c r="AU177" i="1"/>
  <c r="CC177" i="1" s="1"/>
  <c r="AU178" i="1"/>
  <c r="CC178" i="1" s="1"/>
  <c r="AU179" i="1"/>
  <c r="CC179" i="1" s="1"/>
  <c r="AU180" i="1"/>
  <c r="CC180" i="1" s="1"/>
  <c r="AU181" i="1"/>
  <c r="CC181" i="1" s="1"/>
  <c r="AU182" i="1"/>
  <c r="CC182" i="1" s="1"/>
  <c r="AU183" i="1"/>
  <c r="CC183" i="1" s="1"/>
  <c r="AU184" i="1"/>
  <c r="CC184" i="1" s="1"/>
  <c r="AU185" i="1"/>
  <c r="CC185" i="1" s="1"/>
  <c r="AU186" i="1"/>
  <c r="CC186" i="1" s="1"/>
  <c r="AU187" i="1"/>
  <c r="CC187" i="1" s="1"/>
  <c r="AU188" i="1"/>
  <c r="CC188" i="1" s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O165" i="1"/>
  <c r="BW165" i="1" s="1"/>
  <c r="AO166" i="1"/>
  <c r="BW166" i="1" s="1"/>
  <c r="AO167" i="1"/>
  <c r="BW167" i="1" s="1"/>
  <c r="AO168" i="1"/>
  <c r="BW168" i="1" s="1"/>
  <c r="AO169" i="1"/>
  <c r="BW169" i="1" s="1"/>
  <c r="AO170" i="1"/>
  <c r="BW170" i="1" s="1"/>
  <c r="AO171" i="1"/>
  <c r="BW171" i="1" s="1"/>
  <c r="AO172" i="1"/>
  <c r="BW172" i="1" s="1"/>
  <c r="AO173" i="1"/>
  <c r="BW173" i="1" s="1"/>
  <c r="AO174" i="1"/>
  <c r="BW174" i="1" s="1"/>
  <c r="AO175" i="1"/>
  <c r="BW175" i="1" s="1"/>
  <c r="AO176" i="1"/>
  <c r="BW176" i="1" s="1"/>
  <c r="AO177" i="1"/>
  <c r="BW177" i="1" s="1"/>
  <c r="AO178" i="1"/>
  <c r="BW178" i="1" s="1"/>
  <c r="AO179" i="1"/>
  <c r="BW179" i="1" s="1"/>
  <c r="AO180" i="1"/>
  <c r="BW180" i="1" s="1"/>
  <c r="AO181" i="1"/>
  <c r="BW181" i="1" s="1"/>
  <c r="AO182" i="1"/>
  <c r="BW182" i="1" s="1"/>
  <c r="AO183" i="1"/>
  <c r="BW183" i="1" s="1"/>
  <c r="AO184" i="1"/>
  <c r="BW184" i="1" s="1"/>
  <c r="AO185" i="1"/>
  <c r="BW185" i="1" s="1"/>
  <c r="AO186" i="1"/>
  <c r="BW186" i="1" s="1"/>
  <c r="AO187" i="1"/>
  <c r="BW187" i="1" s="1"/>
  <c r="AO188" i="1"/>
  <c r="BW188" i="1" s="1"/>
  <c r="AM165" i="1"/>
  <c r="AM166" i="1"/>
  <c r="AM167" i="1"/>
  <c r="AM168" i="1"/>
  <c r="AM169" i="1"/>
  <c r="AM170" i="1"/>
  <c r="AM171" i="1"/>
  <c r="AM172" i="1"/>
  <c r="AM173" i="1"/>
  <c r="AM174" i="1"/>
  <c r="AM175" i="1"/>
  <c r="AM176" i="1"/>
  <c r="AM177" i="1"/>
  <c r="AM178" i="1"/>
  <c r="AM179" i="1"/>
  <c r="AM180" i="1"/>
  <c r="AM181" i="1"/>
  <c r="AM182" i="1"/>
  <c r="AM183" i="1"/>
  <c r="AM184" i="1"/>
  <c r="AM185" i="1"/>
  <c r="AM186" i="1"/>
  <c r="AM187" i="1"/>
  <c r="AM188" i="1"/>
  <c r="AK165" i="1"/>
  <c r="AK166" i="1"/>
  <c r="AK167" i="1"/>
  <c r="AK168" i="1"/>
  <c r="AK169" i="1"/>
  <c r="AK170" i="1"/>
  <c r="AK171" i="1"/>
  <c r="AK172" i="1"/>
  <c r="AK173" i="1"/>
  <c r="AK174" i="1"/>
  <c r="AK175" i="1"/>
  <c r="AK176" i="1"/>
  <c r="AK177" i="1"/>
  <c r="AK178" i="1"/>
  <c r="AK179" i="1"/>
  <c r="AK180" i="1"/>
  <c r="AK181" i="1"/>
  <c r="AK182" i="1"/>
  <c r="AK183" i="1"/>
  <c r="AK184" i="1"/>
  <c r="AK185" i="1"/>
  <c r="AK186" i="1"/>
  <c r="AK187" i="1"/>
  <c r="AK188" i="1"/>
  <c r="AI165" i="1"/>
  <c r="BQ165" i="1" s="1"/>
  <c r="AI166" i="1"/>
  <c r="BQ166" i="1" s="1"/>
  <c r="AI167" i="1"/>
  <c r="BQ167" i="1" s="1"/>
  <c r="AI168" i="1"/>
  <c r="BQ168" i="1" s="1"/>
  <c r="AI169" i="1"/>
  <c r="BQ169" i="1" s="1"/>
  <c r="AI170" i="1"/>
  <c r="BQ170" i="1" s="1"/>
  <c r="AI171" i="1"/>
  <c r="BQ171" i="1" s="1"/>
  <c r="AI172" i="1"/>
  <c r="BQ172" i="1" s="1"/>
  <c r="AI173" i="1"/>
  <c r="BQ173" i="1" s="1"/>
  <c r="AI174" i="1"/>
  <c r="BQ174" i="1" s="1"/>
  <c r="AI175" i="1"/>
  <c r="BQ175" i="1" s="1"/>
  <c r="AI176" i="1"/>
  <c r="BQ176" i="1" s="1"/>
  <c r="AI177" i="1"/>
  <c r="BQ177" i="1" s="1"/>
  <c r="AI178" i="1"/>
  <c r="BQ178" i="1" s="1"/>
  <c r="AI179" i="1"/>
  <c r="BQ179" i="1" s="1"/>
  <c r="AI180" i="1"/>
  <c r="BQ180" i="1" s="1"/>
  <c r="AI181" i="1"/>
  <c r="BQ181" i="1" s="1"/>
  <c r="AI182" i="1"/>
  <c r="BQ182" i="1" s="1"/>
  <c r="AI183" i="1"/>
  <c r="BQ183" i="1" s="1"/>
  <c r="AI184" i="1"/>
  <c r="BQ184" i="1" s="1"/>
  <c r="AI185" i="1"/>
  <c r="BQ185" i="1" s="1"/>
  <c r="AI186" i="1"/>
  <c r="BQ186" i="1" s="1"/>
  <c r="AI187" i="1"/>
  <c r="BQ187" i="1" s="1"/>
  <c r="AI188" i="1"/>
  <c r="BQ188" i="1" s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Y190" i="1"/>
  <c r="AZ190" i="1" s="1"/>
  <c r="AY191" i="1"/>
  <c r="BK185" i="1" l="1"/>
  <c r="BK169" i="1"/>
  <c r="BK171" i="1"/>
  <c r="BK182" i="1"/>
  <c r="BK166" i="1"/>
  <c r="BK181" i="1"/>
  <c r="BK165" i="1"/>
  <c r="BK187" i="1"/>
  <c r="BK168" i="1"/>
  <c r="BK180" i="1"/>
  <c r="BK167" i="1"/>
  <c r="BK179" i="1"/>
  <c r="BK178" i="1"/>
  <c r="BK177" i="1"/>
  <c r="BK184" i="1"/>
  <c r="BK176" i="1"/>
  <c r="BK186" i="1"/>
  <c r="BK175" i="1"/>
  <c r="BK170" i="1"/>
  <c r="BK183" i="1"/>
  <c r="BK174" i="1"/>
  <c r="BK173" i="1"/>
  <c r="BK188" i="1"/>
  <c r="BK172" i="1"/>
  <c r="W174" i="1"/>
  <c r="W167" i="1"/>
  <c r="W165" i="1"/>
  <c r="W173" i="1"/>
  <c r="W169" i="1"/>
  <c r="W176" i="1"/>
  <c r="W178" i="1"/>
  <c r="W172" i="1"/>
  <c r="W171" i="1"/>
  <c r="W180" i="1"/>
  <c r="W166" i="1"/>
  <c r="W179" i="1"/>
  <c r="W177" i="1"/>
  <c r="W187" i="1"/>
  <c r="W175" i="1"/>
  <c r="W188" i="1"/>
  <c r="W186" i="1"/>
  <c r="W170" i="1"/>
  <c r="W185" i="1"/>
  <c r="W184" i="1"/>
  <c r="W168" i="1"/>
  <c r="W183" i="1"/>
  <c r="W182" i="1"/>
  <c r="W181" i="1"/>
  <c r="AW12" i="1"/>
  <c r="AW13" i="1"/>
  <c r="AW14" i="1"/>
  <c r="AW15" i="1"/>
  <c r="AW16" i="1"/>
  <c r="AW17" i="1"/>
  <c r="AW18" i="1"/>
  <c r="AW20" i="1"/>
  <c r="AW21" i="1"/>
  <c r="AW22" i="1"/>
  <c r="AW23" i="1"/>
  <c r="AW24" i="1"/>
  <c r="AW25" i="1"/>
  <c r="AW27" i="1"/>
  <c r="AW28" i="1"/>
  <c r="AW29" i="1"/>
  <c r="AW30" i="1"/>
  <c r="AW31" i="1"/>
  <c r="AW32" i="1"/>
  <c r="AW33" i="1"/>
  <c r="AW34" i="1"/>
  <c r="AW35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130" i="1"/>
  <c r="AW131" i="1"/>
  <c r="AW132" i="1"/>
  <c r="AW133" i="1"/>
  <c r="AW134" i="1"/>
  <c r="AW135" i="1"/>
  <c r="AW137" i="1"/>
  <c r="AW138" i="1"/>
  <c r="AW139" i="1"/>
  <c r="AW140" i="1"/>
  <c r="AW141" i="1"/>
  <c r="AW142" i="1"/>
  <c r="AW143" i="1"/>
  <c r="AW144" i="1"/>
  <c r="AW145" i="1"/>
  <c r="AW146" i="1"/>
  <c r="AW147" i="1"/>
  <c r="AW148" i="1"/>
  <c r="AW149" i="1"/>
  <c r="AW150" i="1"/>
  <c r="AW151" i="1"/>
  <c r="AW152" i="1"/>
  <c r="AW153" i="1"/>
  <c r="AW154" i="1"/>
  <c r="AW155" i="1"/>
  <c r="AW156" i="1"/>
  <c r="AW157" i="1"/>
  <c r="AW158" i="1"/>
  <c r="AW159" i="1"/>
  <c r="AW160" i="1"/>
  <c r="AW161" i="1"/>
  <c r="AW162" i="1"/>
  <c r="AW163" i="1"/>
  <c r="AW164" i="1"/>
  <c r="AU12" i="1"/>
  <c r="CC12" i="1" s="1"/>
  <c r="AU13" i="1"/>
  <c r="CC13" i="1" s="1"/>
  <c r="AU14" i="1"/>
  <c r="CC14" i="1" s="1"/>
  <c r="AU15" i="1"/>
  <c r="CC15" i="1" s="1"/>
  <c r="AU16" i="1"/>
  <c r="CC16" i="1" s="1"/>
  <c r="AU17" i="1"/>
  <c r="CC17" i="1" s="1"/>
  <c r="AU18" i="1"/>
  <c r="CC18" i="1" s="1"/>
  <c r="AU20" i="1"/>
  <c r="CC20" i="1" s="1"/>
  <c r="AU21" i="1"/>
  <c r="CC21" i="1" s="1"/>
  <c r="AU22" i="1"/>
  <c r="CC22" i="1" s="1"/>
  <c r="AU23" i="1"/>
  <c r="CC23" i="1" s="1"/>
  <c r="AU24" i="1"/>
  <c r="CC24" i="1" s="1"/>
  <c r="AU25" i="1"/>
  <c r="CC25" i="1" s="1"/>
  <c r="AU27" i="1"/>
  <c r="CC27" i="1" s="1"/>
  <c r="AU28" i="1"/>
  <c r="CC28" i="1" s="1"/>
  <c r="AU29" i="1"/>
  <c r="CC29" i="1" s="1"/>
  <c r="AU30" i="1"/>
  <c r="CC30" i="1" s="1"/>
  <c r="AU31" i="1"/>
  <c r="CC31" i="1" s="1"/>
  <c r="AU32" i="1"/>
  <c r="CC32" i="1" s="1"/>
  <c r="AU33" i="1"/>
  <c r="CC33" i="1" s="1"/>
  <c r="AU34" i="1"/>
  <c r="CC34" i="1" s="1"/>
  <c r="AU35" i="1"/>
  <c r="CC35" i="1" s="1"/>
  <c r="AU37" i="1"/>
  <c r="CC37" i="1" s="1"/>
  <c r="AU38" i="1"/>
  <c r="CC38" i="1" s="1"/>
  <c r="AU39" i="1"/>
  <c r="CC39" i="1" s="1"/>
  <c r="AU40" i="1"/>
  <c r="CC40" i="1" s="1"/>
  <c r="AU41" i="1"/>
  <c r="CC41" i="1" s="1"/>
  <c r="AU42" i="1"/>
  <c r="CC42" i="1" s="1"/>
  <c r="AU43" i="1"/>
  <c r="CC43" i="1" s="1"/>
  <c r="AU44" i="1"/>
  <c r="CC44" i="1" s="1"/>
  <c r="AU45" i="1"/>
  <c r="CC45" i="1" s="1"/>
  <c r="AU46" i="1"/>
  <c r="CC46" i="1" s="1"/>
  <c r="AU47" i="1"/>
  <c r="CC47" i="1" s="1"/>
  <c r="AU48" i="1"/>
  <c r="CC48" i="1" s="1"/>
  <c r="AU49" i="1"/>
  <c r="CC49" i="1" s="1"/>
  <c r="AU50" i="1"/>
  <c r="CC50" i="1" s="1"/>
  <c r="AU51" i="1"/>
  <c r="CC51" i="1" s="1"/>
  <c r="AU52" i="1"/>
  <c r="CC52" i="1" s="1"/>
  <c r="AU54" i="1"/>
  <c r="CC54" i="1" s="1"/>
  <c r="AU55" i="1"/>
  <c r="CC55" i="1" s="1"/>
  <c r="AU56" i="1"/>
  <c r="CC56" i="1" s="1"/>
  <c r="AU57" i="1"/>
  <c r="CC57" i="1" s="1"/>
  <c r="AU58" i="1"/>
  <c r="CC58" i="1" s="1"/>
  <c r="AU59" i="1"/>
  <c r="CC59" i="1" s="1"/>
  <c r="AU60" i="1"/>
  <c r="CC60" i="1" s="1"/>
  <c r="AU61" i="1"/>
  <c r="CC61" i="1" s="1"/>
  <c r="AU62" i="1"/>
  <c r="CC62" i="1" s="1"/>
  <c r="AU63" i="1"/>
  <c r="CC63" i="1" s="1"/>
  <c r="AU64" i="1"/>
  <c r="CC64" i="1" s="1"/>
  <c r="AU65" i="1"/>
  <c r="CC65" i="1" s="1"/>
  <c r="AU66" i="1"/>
  <c r="CC66" i="1" s="1"/>
  <c r="AU67" i="1"/>
  <c r="CC67" i="1" s="1"/>
  <c r="AU68" i="1"/>
  <c r="CC68" i="1" s="1"/>
  <c r="AU69" i="1"/>
  <c r="CC69" i="1" s="1"/>
  <c r="AU70" i="1"/>
  <c r="CC70" i="1" s="1"/>
  <c r="AU71" i="1"/>
  <c r="CC71" i="1" s="1"/>
  <c r="AU72" i="1"/>
  <c r="CC72" i="1" s="1"/>
  <c r="AU73" i="1"/>
  <c r="CC73" i="1" s="1"/>
  <c r="AU74" i="1"/>
  <c r="CC74" i="1" s="1"/>
  <c r="AU75" i="1"/>
  <c r="CC75" i="1" s="1"/>
  <c r="AU76" i="1"/>
  <c r="CC76" i="1" s="1"/>
  <c r="AU77" i="1"/>
  <c r="CC77" i="1" s="1"/>
  <c r="AU78" i="1"/>
  <c r="CC78" i="1" s="1"/>
  <c r="AU79" i="1"/>
  <c r="CC79" i="1" s="1"/>
  <c r="AU80" i="1"/>
  <c r="CC80" i="1" s="1"/>
  <c r="AU81" i="1"/>
  <c r="CC81" i="1" s="1"/>
  <c r="AU82" i="1"/>
  <c r="CC82" i="1" s="1"/>
  <c r="AU83" i="1"/>
  <c r="CC83" i="1" s="1"/>
  <c r="AU84" i="1"/>
  <c r="CC84" i="1" s="1"/>
  <c r="AU85" i="1"/>
  <c r="CC85" i="1" s="1"/>
  <c r="AU86" i="1"/>
  <c r="CC86" i="1" s="1"/>
  <c r="AU87" i="1"/>
  <c r="CC87" i="1" s="1"/>
  <c r="AU88" i="1"/>
  <c r="CC88" i="1" s="1"/>
  <c r="AU89" i="1"/>
  <c r="CC89" i="1" s="1"/>
  <c r="AU90" i="1"/>
  <c r="CC90" i="1" s="1"/>
  <c r="AU91" i="1"/>
  <c r="CC91" i="1" s="1"/>
  <c r="AU92" i="1"/>
  <c r="CC92" i="1" s="1"/>
  <c r="AU93" i="1"/>
  <c r="CC93" i="1" s="1"/>
  <c r="AU94" i="1"/>
  <c r="CC94" i="1" s="1"/>
  <c r="AU95" i="1"/>
  <c r="CC95" i="1" s="1"/>
  <c r="AU96" i="1"/>
  <c r="CC96" i="1" s="1"/>
  <c r="AU97" i="1"/>
  <c r="CC97" i="1" s="1"/>
  <c r="AU98" i="1"/>
  <c r="CC98" i="1" s="1"/>
  <c r="AU99" i="1"/>
  <c r="CC99" i="1" s="1"/>
  <c r="AU100" i="1"/>
  <c r="CC100" i="1" s="1"/>
  <c r="AU101" i="1"/>
  <c r="CC101" i="1" s="1"/>
  <c r="AU102" i="1"/>
  <c r="CC102" i="1" s="1"/>
  <c r="AU103" i="1"/>
  <c r="CC103" i="1" s="1"/>
  <c r="AU104" i="1"/>
  <c r="CC104" i="1" s="1"/>
  <c r="AU105" i="1"/>
  <c r="CC105" i="1" s="1"/>
  <c r="AU106" i="1"/>
  <c r="CC106" i="1" s="1"/>
  <c r="AU107" i="1"/>
  <c r="CC107" i="1" s="1"/>
  <c r="AU108" i="1"/>
  <c r="CC108" i="1" s="1"/>
  <c r="AU109" i="1"/>
  <c r="CC109" i="1" s="1"/>
  <c r="AU110" i="1"/>
  <c r="CC110" i="1" s="1"/>
  <c r="AU111" i="1"/>
  <c r="CC111" i="1" s="1"/>
  <c r="AU112" i="1"/>
  <c r="CC112" i="1" s="1"/>
  <c r="AU113" i="1"/>
  <c r="CC113" i="1" s="1"/>
  <c r="AU114" i="1"/>
  <c r="CC114" i="1" s="1"/>
  <c r="AU115" i="1"/>
  <c r="CC115" i="1" s="1"/>
  <c r="AU116" i="1"/>
  <c r="CC116" i="1" s="1"/>
  <c r="AU117" i="1"/>
  <c r="CC117" i="1" s="1"/>
  <c r="AU118" i="1"/>
  <c r="CC118" i="1" s="1"/>
  <c r="AU119" i="1"/>
  <c r="CC119" i="1" s="1"/>
  <c r="AU120" i="1"/>
  <c r="CC120" i="1" s="1"/>
  <c r="AU121" i="1"/>
  <c r="CC121" i="1" s="1"/>
  <c r="AU122" i="1"/>
  <c r="CC122" i="1" s="1"/>
  <c r="AU123" i="1"/>
  <c r="CC123" i="1" s="1"/>
  <c r="AU124" i="1"/>
  <c r="CC124" i="1" s="1"/>
  <c r="AU125" i="1"/>
  <c r="CC125" i="1" s="1"/>
  <c r="AU126" i="1"/>
  <c r="CC126" i="1" s="1"/>
  <c r="AU127" i="1"/>
  <c r="CC127" i="1" s="1"/>
  <c r="AU128" i="1"/>
  <c r="CC128" i="1" s="1"/>
  <c r="AU129" i="1"/>
  <c r="CC129" i="1" s="1"/>
  <c r="AU130" i="1"/>
  <c r="CC130" i="1" s="1"/>
  <c r="AU131" i="1"/>
  <c r="CC131" i="1" s="1"/>
  <c r="AU132" i="1"/>
  <c r="CC132" i="1" s="1"/>
  <c r="AU133" i="1"/>
  <c r="CC133" i="1" s="1"/>
  <c r="AU134" i="1"/>
  <c r="CC134" i="1" s="1"/>
  <c r="AU135" i="1"/>
  <c r="CC135" i="1" s="1"/>
  <c r="AU136" i="1"/>
  <c r="CC136" i="1" s="1"/>
  <c r="AU137" i="1"/>
  <c r="CC137" i="1" s="1"/>
  <c r="AU138" i="1"/>
  <c r="CC138" i="1" s="1"/>
  <c r="AU139" i="1"/>
  <c r="CC139" i="1" s="1"/>
  <c r="AU140" i="1"/>
  <c r="CC140" i="1" s="1"/>
  <c r="AU141" i="1"/>
  <c r="CC141" i="1" s="1"/>
  <c r="AU142" i="1"/>
  <c r="CC142" i="1" s="1"/>
  <c r="AU143" i="1"/>
  <c r="CC143" i="1" s="1"/>
  <c r="AU144" i="1"/>
  <c r="CC144" i="1" s="1"/>
  <c r="AU145" i="1"/>
  <c r="CC145" i="1" s="1"/>
  <c r="AU146" i="1"/>
  <c r="CC146" i="1" s="1"/>
  <c r="AU147" i="1"/>
  <c r="CC147" i="1" s="1"/>
  <c r="AU148" i="1"/>
  <c r="CC148" i="1" s="1"/>
  <c r="AU149" i="1"/>
  <c r="CC149" i="1" s="1"/>
  <c r="AU150" i="1"/>
  <c r="CC150" i="1" s="1"/>
  <c r="AU151" i="1"/>
  <c r="CC151" i="1" s="1"/>
  <c r="AU152" i="1"/>
  <c r="CC152" i="1" s="1"/>
  <c r="AU153" i="1"/>
  <c r="CC153" i="1" s="1"/>
  <c r="AU154" i="1"/>
  <c r="CC154" i="1" s="1"/>
  <c r="AU155" i="1"/>
  <c r="CC155" i="1" s="1"/>
  <c r="AU156" i="1"/>
  <c r="CC156" i="1" s="1"/>
  <c r="AU157" i="1"/>
  <c r="CC157" i="1" s="1"/>
  <c r="AU158" i="1"/>
  <c r="CC158" i="1" s="1"/>
  <c r="AU159" i="1"/>
  <c r="CC159" i="1" s="1"/>
  <c r="AU160" i="1"/>
  <c r="CC160" i="1" s="1"/>
  <c r="AU161" i="1"/>
  <c r="CC161" i="1" s="1"/>
  <c r="AU162" i="1"/>
  <c r="CC162" i="1" s="1"/>
  <c r="AU163" i="1"/>
  <c r="CC163" i="1" s="1"/>
  <c r="AU164" i="1"/>
  <c r="CC164" i="1" s="1"/>
  <c r="AS12" i="1"/>
  <c r="AS13" i="1"/>
  <c r="AS14" i="1"/>
  <c r="AS15" i="1"/>
  <c r="AS16" i="1"/>
  <c r="AS17" i="1"/>
  <c r="AS18" i="1"/>
  <c r="AS20" i="1"/>
  <c r="AS21" i="1"/>
  <c r="AS22" i="1"/>
  <c r="AS23" i="1"/>
  <c r="AS24" i="1"/>
  <c r="AS25" i="1"/>
  <c r="AS27" i="1"/>
  <c r="AS28" i="1"/>
  <c r="AS29" i="1"/>
  <c r="AS30" i="1"/>
  <c r="AS31" i="1"/>
  <c r="AS32" i="1"/>
  <c r="AS33" i="1"/>
  <c r="AS34" i="1"/>
  <c r="AS35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101" i="1"/>
  <c r="AS102" i="1"/>
  <c r="AS103" i="1"/>
  <c r="AS104" i="1"/>
  <c r="AS105" i="1"/>
  <c r="AS106" i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S144" i="1"/>
  <c r="AS145" i="1"/>
  <c r="AS146" i="1"/>
  <c r="AS147" i="1"/>
  <c r="AS148" i="1"/>
  <c r="AS149" i="1"/>
  <c r="AS150" i="1"/>
  <c r="AS151" i="1"/>
  <c r="AS152" i="1"/>
  <c r="AS153" i="1"/>
  <c r="AS154" i="1"/>
  <c r="AS155" i="1"/>
  <c r="AS156" i="1"/>
  <c r="AS157" i="1"/>
  <c r="AS158" i="1"/>
  <c r="AS159" i="1"/>
  <c r="AS160" i="1"/>
  <c r="AS161" i="1"/>
  <c r="AS162" i="1"/>
  <c r="AS163" i="1"/>
  <c r="AS164" i="1"/>
  <c r="AQ12" i="1"/>
  <c r="AQ13" i="1"/>
  <c r="AQ14" i="1"/>
  <c r="AQ15" i="1"/>
  <c r="AQ16" i="1"/>
  <c r="AQ17" i="1"/>
  <c r="AQ18" i="1"/>
  <c r="AQ20" i="1"/>
  <c r="AQ21" i="1"/>
  <c r="AQ22" i="1"/>
  <c r="AQ23" i="1"/>
  <c r="AQ24" i="1"/>
  <c r="AQ25" i="1"/>
  <c r="AQ27" i="1"/>
  <c r="AQ28" i="1"/>
  <c r="AQ29" i="1"/>
  <c r="AQ31" i="1"/>
  <c r="AQ32" i="1"/>
  <c r="AQ33" i="1"/>
  <c r="AQ34" i="1"/>
  <c r="AQ35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O12" i="1"/>
  <c r="BW12" i="1" s="1"/>
  <c r="AO13" i="1"/>
  <c r="BW13" i="1" s="1"/>
  <c r="AO14" i="1"/>
  <c r="BW14" i="1" s="1"/>
  <c r="AO15" i="1"/>
  <c r="BW15" i="1" s="1"/>
  <c r="AO16" i="1"/>
  <c r="BW16" i="1" s="1"/>
  <c r="AO17" i="1"/>
  <c r="BW17" i="1" s="1"/>
  <c r="AO18" i="1"/>
  <c r="BW18" i="1" s="1"/>
  <c r="AO20" i="1"/>
  <c r="BW20" i="1" s="1"/>
  <c r="AO21" i="1"/>
  <c r="BW21" i="1" s="1"/>
  <c r="AO22" i="1"/>
  <c r="BW22" i="1" s="1"/>
  <c r="AO23" i="1"/>
  <c r="BW23" i="1" s="1"/>
  <c r="AO24" i="1"/>
  <c r="BW24" i="1" s="1"/>
  <c r="AO25" i="1"/>
  <c r="BW25" i="1" s="1"/>
  <c r="AO27" i="1"/>
  <c r="BW27" i="1" s="1"/>
  <c r="AO28" i="1"/>
  <c r="BW28" i="1" s="1"/>
  <c r="AO29" i="1"/>
  <c r="BW29" i="1" s="1"/>
  <c r="AO31" i="1"/>
  <c r="BW31" i="1" s="1"/>
  <c r="AO32" i="1"/>
  <c r="BW32" i="1" s="1"/>
  <c r="AO33" i="1"/>
  <c r="BW33" i="1" s="1"/>
  <c r="AO34" i="1"/>
  <c r="BW34" i="1" s="1"/>
  <c r="AO35" i="1"/>
  <c r="BW35" i="1" s="1"/>
  <c r="AO37" i="1"/>
  <c r="BW37" i="1" s="1"/>
  <c r="AO38" i="1"/>
  <c r="BW38" i="1" s="1"/>
  <c r="AO39" i="1"/>
  <c r="BW39" i="1" s="1"/>
  <c r="AO40" i="1"/>
  <c r="BW40" i="1" s="1"/>
  <c r="AO41" i="1"/>
  <c r="BW41" i="1" s="1"/>
  <c r="AO42" i="1"/>
  <c r="BW42" i="1" s="1"/>
  <c r="AO43" i="1"/>
  <c r="BW43" i="1" s="1"/>
  <c r="AO44" i="1"/>
  <c r="BW44" i="1" s="1"/>
  <c r="AO45" i="1"/>
  <c r="BW45" i="1" s="1"/>
  <c r="AO46" i="1"/>
  <c r="BW46" i="1" s="1"/>
  <c r="AO47" i="1"/>
  <c r="BW47" i="1" s="1"/>
  <c r="AO48" i="1"/>
  <c r="BW48" i="1" s="1"/>
  <c r="AO49" i="1"/>
  <c r="BW49" i="1" s="1"/>
  <c r="AO50" i="1"/>
  <c r="BW50" i="1" s="1"/>
  <c r="AO51" i="1"/>
  <c r="BW51" i="1" s="1"/>
  <c r="AO52" i="1"/>
  <c r="BW52" i="1" s="1"/>
  <c r="AO54" i="1"/>
  <c r="BW54" i="1" s="1"/>
  <c r="AO55" i="1"/>
  <c r="BW55" i="1" s="1"/>
  <c r="AO56" i="1"/>
  <c r="BW56" i="1" s="1"/>
  <c r="AO57" i="1"/>
  <c r="BW57" i="1" s="1"/>
  <c r="AO58" i="1"/>
  <c r="BW58" i="1" s="1"/>
  <c r="AO59" i="1"/>
  <c r="BW59" i="1" s="1"/>
  <c r="AO60" i="1"/>
  <c r="BW60" i="1" s="1"/>
  <c r="AO61" i="1"/>
  <c r="BW61" i="1" s="1"/>
  <c r="AO62" i="1"/>
  <c r="BW62" i="1" s="1"/>
  <c r="AO63" i="1"/>
  <c r="BW63" i="1" s="1"/>
  <c r="AO64" i="1"/>
  <c r="BW64" i="1" s="1"/>
  <c r="AO65" i="1"/>
  <c r="BW65" i="1" s="1"/>
  <c r="AO66" i="1"/>
  <c r="BW66" i="1" s="1"/>
  <c r="AO67" i="1"/>
  <c r="BW67" i="1" s="1"/>
  <c r="AO68" i="1"/>
  <c r="BW68" i="1" s="1"/>
  <c r="AO69" i="1"/>
  <c r="BW69" i="1" s="1"/>
  <c r="AO70" i="1"/>
  <c r="BW70" i="1" s="1"/>
  <c r="AO71" i="1"/>
  <c r="BW71" i="1" s="1"/>
  <c r="AO72" i="1"/>
  <c r="BW72" i="1" s="1"/>
  <c r="AO73" i="1"/>
  <c r="BW73" i="1" s="1"/>
  <c r="AO74" i="1"/>
  <c r="BW74" i="1" s="1"/>
  <c r="AO75" i="1"/>
  <c r="BW75" i="1" s="1"/>
  <c r="AO76" i="1"/>
  <c r="BW76" i="1" s="1"/>
  <c r="AO77" i="1"/>
  <c r="BW77" i="1" s="1"/>
  <c r="AO78" i="1"/>
  <c r="BW78" i="1" s="1"/>
  <c r="AO79" i="1"/>
  <c r="BW79" i="1" s="1"/>
  <c r="AO80" i="1"/>
  <c r="BW80" i="1" s="1"/>
  <c r="AO81" i="1"/>
  <c r="BW81" i="1" s="1"/>
  <c r="AO82" i="1"/>
  <c r="BW82" i="1" s="1"/>
  <c r="AO83" i="1"/>
  <c r="BW83" i="1" s="1"/>
  <c r="AO84" i="1"/>
  <c r="BW84" i="1" s="1"/>
  <c r="AO85" i="1"/>
  <c r="BW85" i="1" s="1"/>
  <c r="AO86" i="1"/>
  <c r="BW86" i="1" s="1"/>
  <c r="AO87" i="1"/>
  <c r="BW87" i="1" s="1"/>
  <c r="AO88" i="1"/>
  <c r="BW88" i="1" s="1"/>
  <c r="AO89" i="1"/>
  <c r="BW89" i="1" s="1"/>
  <c r="AO90" i="1"/>
  <c r="BW90" i="1" s="1"/>
  <c r="AO91" i="1"/>
  <c r="BW91" i="1" s="1"/>
  <c r="AO92" i="1"/>
  <c r="BW92" i="1" s="1"/>
  <c r="AO93" i="1"/>
  <c r="BW93" i="1" s="1"/>
  <c r="AO94" i="1"/>
  <c r="BW94" i="1" s="1"/>
  <c r="AO95" i="1"/>
  <c r="BW95" i="1" s="1"/>
  <c r="AO96" i="1"/>
  <c r="BW96" i="1" s="1"/>
  <c r="AO97" i="1"/>
  <c r="BW97" i="1" s="1"/>
  <c r="AO98" i="1"/>
  <c r="BW98" i="1" s="1"/>
  <c r="AO99" i="1"/>
  <c r="BW99" i="1" s="1"/>
  <c r="AO100" i="1"/>
  <c r="BW100" i="1" s="1"/>
  <c r="AO101" i="1"/>
  <c r="BW101" i="1" s="1"/>
  <c r="AO102" i="1"/>
  <c r="BW102" i="1" s="1"/>
  <c r="AO103" i="1"/>
  <c r="BW103" i="1" s="1"/>
  <c r="AO104" i="1"/>
  <c r="BW104" i="1" s="1"/>
  <c r="AO105" i="1"/>
  <c r="BW105" i="1" s="1"/>
  <c r="AO106" i="1"/>
  <c r="BW106" i="1" s="1"/>
  <c r="AO107" i="1"/>
  <c r="BW107" i="1" s="1"/>
  <c r="AO108" i="1"/>
  <c r="BW108" i="1" s="1"/>
  <c r="AO109" i="1"/>
  <c r="BW109" i="1" s="1"/>
  <c r="AO110" i="1"/>
  <c r="BW110" i="1" s="1"/>
  <c r="AO111" i="1"/>
  <c r="BW111" i="1" s="1"/>
  <c r="AO112" i="1"/>
  <c r="BW112" i="1" s="1"/>
  <c r="AO113" i="1"/>
  <c r="BW113" i="1" s="1"/>
  <c r="AO114" i="1"/>
  <c r="BW114" i="1" s="1"/>
  <c r="AO115" i="1"/>
  <c r="BW115" i="1" s="1"/>
  <c r="AO116" i="1"/>
  <c r="BW116" i="1" s="1"/>
  <c r="AO117" i="1"/>
  <c r="BW117" i="1" s="1"/>
  <c r="AO118" i="1"/>
  <c r="BW118" i="1" s="1"/>
  <c r="AO119" i="1"/>
  <c r="BW119" i="1" s="1"/>
  <c r="AO120" i="1"/>
  <c r="BW120" i="1" s="1"/>
  <c r="AO121" i="1"/>
  <c r="BW121" i="1" s="1"/>
  <c r="AO122" i="1"/>
  <c r="BW122" i="1" s="1"/>
  <c r="AO123" i="1"/>
  <c r="BW123" i="1" s="1"/>
  <c r="AO124" i="1"/>
  <c r="BW124" i="1" s="1"/>
  <c r="AO125" i="1"/>
  <c r="BW125" i="1" s="1"/>
  <c r="AO126" i="1"/>
  <c r="BW126" i="1" s="1"/>
  <c r="AO127" i="1"/>
  <c r="BW127" i="1" s="1"/>
  <c r="AO128" i="1"/>
  <c r="BW128" i="1" s="1"/>
  <c r="AO129" i="1"/>
  <c r="BW129" i="1" s="1"/>
  <c r="AO130" i="1"/>
  <c r="BW130" i="1" s="1"/>
  <c r="AO131" i="1"/>
  <c r="BW131" i="1" s="1"/>
  <c r="AO132" i="1"/>
  <c r="BW132" i="1" s="1"/>
  <c r="AO133" i="1"/>
  <c r="BW133" i="1" s="1"/>
  <c r="AO134" i="1"/>
  <c r="BW134" i="1" s="1"/>
  <c r="AO135" i="1"/>
  <c r="BW135" i="1" s="1"/>
  <c r="AO136" i="1"/>
  <c r="BW136" i="1" s="1"/>
  <c r="AO137" i="1"/>
  <c r="BW137" i="1" s="1"/>
  <c r="AO138" i="1"/>
  <c r="BW138" i="1" s="1"/>
  <c r="AO139" i="1"/>
  <c r="BW139" i="1" s="1"/>
  <c r="AO140" i="1"/>
  <c r="BW140" i="1" s="1"/>
  <c r="AO141" i="1"/>
  <c r="BW141" i="1" s="1"/>
  <c r="AO142" i="1"/>
  <c r="BW142" i="1" s="1"/>
  <c r="AO143" i="1"/>
  <c r="BW143" i="1" s="1"/>
  <c r="AO144" i="1"/>
  <c r="BW144" i="1" s="1"/>
  <c r="AO145" i="1"/>
  <c r="BW145" i="1" s="1"/>
  <c r="AO146" i="1"/>
  <c r="BW146" i="1" s="1"/>
  <c r="AO147" i="1"/>
  <c r="BW147" i="1" s="1"/>
  <c r="AO148" i="1"/>
  <c r="BW148" i="1" s="1"/>
  <c r="AO149" i="1"/>
  <c r="BW149" i="1" s="1"/>
  <c r="AO150" i="1"/>
  <c r="BW150" i="1" s="1"/>
  <c r="AO151" i="1"/>
  <c r="BW151" i="1" s="1"/>
  <c r="AO152" i="1"/>
  <c r="BW152" i="1" s="1"/>
  <c r="AO153" i="1"/>
  <c r="BW153" i="1" s="1"/>
  <c r="AO154" i="1"/>
  <c r="BW154" i="1" s="1"/>
  <c r="AO155" i="1"/>
  <c r="BW155" i="1" s="1"/>
  <c r="AO156" i="1"/>
  <c r="BW156" i="1" s="1"/>
  <c r="AO157" i="1"/>
  <c r="BW157" i="1" s="1"/>
  <c r="AO158" i="1"/>
  <c r="BW158" i="1" s="1"/>
  <c r="AO159" i="1"/>
  <c r="BW159" i="1" s="1"/>
  <c r="AO160" i="1"/>
  <c r="BW160" i="1" s="1"/>
  <c r="AO161" i="1"/>
  <c r="BW161" i="1" s="1"/>
  <c r="AO162" i="1"/>
  <c r="BW162" i="1" s="1"/>
  <c r="AO163" i="1"/>
  <c r="BW163" i="1" s="1"/>
  <c r="AO164" i="1"/>
  <c r="BW164" i="1" s="1"/>
  <c r="AM12" i="1"/>
  <c r="AM13" i="1"/>
  <c r="AM14" i="1"/>
  <c r="AM15" i="1"/>
  <c r="AM16" i="1"/>
  <c r="AM17" i="1"/>
  <c r="AM18" i="1"/>
  <c r="AM20" i="1"/>
  <c r="AM21" i="1"/>
  <c r="AM22" i="1"/>
  <c r="AM23" i="1"/>
  <c r="AM24" i="1"/>
  <c r="AM25" i="1"/>
  <c r="AM27" i="1"/>
  <c r="AM28" i="1"/>
  <c r="AM29" i="1"/>
  <c r="AM31" i="1"/>
  <c r="AM32" i="1"/>
  <c r="AM33" i="1"/>
  <c r="AM34" i="1"/>
  <c r="AM35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112" i="1"/>
  <c r="AM113" i="1"/>
  <c r="AM114" i="1"/>
  <c r="AM115" i="1"/>
  <c r="AM116" i="1"/>
  <c r="AM117" i="1"/>
  <c r="AM118" i="1"/>
  <c r="AM119" i="1"/>
  <c r="AM120" i="1"/>
  <c r="AM121" i="1"/>
  <c r="AM122" i="1"/>
  <c r="AM123" i="1"/>
  <c r="AM124" i="1"/>
  <c r="AM125" i="1"/>
  <c r="AM126" i="1"/>
  <c r="AM127" i="1"/>
  <c r="AM128" i="1"/>
  <c r="AM129" i="1"/>
  <c r="AM130" i="1"/>
  <c r="AM131" i="1"/>
  <c r="AM132" i="1"/>
  <c r="AM133" i="1"/>
  <c r="AM134" i="1"/>
  <c r="AM135" i="1"/>
  <c r="AM136" i="1"/>
  <c r="AM137" i="1"/>
  <c r="AM138" i="1"/>
  <c r="AM139" i="1"/>
  <c r="AM140" i="1"/>
  <c r="AM141" i="1"/>
  <c r="AM142" i="1"/>
  <c r="AM143" i="1"/>
  <c r="AM144" i="1"/>
  <c r="AM145" i="1"/>
  <c r="AM146" i="1"/>
  <c r="AM147" i="1"/>
  <c r="AM148" i="1"/>
  <c r="AM149" i="1"/>
  <c r="AM150" i="1"/>
  <c r="AM151" i="1"/>
  <c r="AM152" i="1"/>
  <c r="AM153" i="1"/>
  <c r="AM154" i="1"/>
  <c r="AM155" i="1"/>
  <c r="AM156" i="1"/>
  <c r="AM157" i="1"/>
  <c r="AM158" i="1"/>
  <c r="AM159" i="1"/>
  <c r="AM160" i="1"/>
  <c r="AM161" i="1"/>
  <c r="AM162" i="1"/>
  <c r="AM163" i="1"/>
  <c r="AM164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8" i="1"/>
  <c r="AK29" i="1"/>
  <c r="AK31" i="1"/>
  <c r="AK32" i="1"/>
  <c r="AK33" i="1"/>
  <c r="AK35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122" i="1"/>
  <c r="AK124" i="1"/>
  <c r="AK125" i="1"/>
  <c r="AK126" i="1"/>
  <c r="AK127" i="1"/>
  <c r="AK128" i="1"/>
  <c r="AK129" i="1"/>
  <c r="AK130" i="1"/>
  <c r="AK131" i="1"/>
  <c r="AK132" i="1"/>
  <c r="AK133" i="1"/>
  <c r="AK134" i="1"/>
  <c r="AK135" i="1"/>
  <c r="AK136" i="1"/>
  <c r="AK137" i="1"/>
  <c r="AK138" i="1"/>
  <c r="AK139" i="1"/>
  <c r="AK140" i="1"/>
  <c r="AK141" i="1"/>
  <c r="AK142" i="1"/>
  <c r="AK143" i="1"/>
  <c r="AK144" i="1"/>
  <c r="AK145" i="1"/>
  <c r="AK146" i="1"/>
  <c r="AK147" i="1"/>
  <c r="AK148" i="1"/>
  <c r="AK149" i="1"/>
  <c r="AK150" i="1"/>
  <c r="AK151" i="1"/>
  <c r="AK152" i="1"/>
  <c r="AK153" i="1"/>
  <c r="AK154" i="1"/>
  <c r="AK155" i="1"/>
  <c r="AK156" i="1"/>
  <c r="AK157" i="1"/>
  <c r="AK158" i="1"/>
  <c r="AK159" i="1"/>
  <c r="AK160" i="1"/>
  <c r="AK161" i="1"/>
  <c r="AK162" i="1"/>
  <c r="AK163" i="1"/>
  <c r="AK164" i="1"/>
  <c r="AI12" i="1"/>
  <c r="BQ12" i="1" s="1"/>
  <c r="AI13" i="1"/>
  <c r="BQ13" i="1" s="1"/>
  <c r="AI14" i="1"/>
  <c r="BQ14" i="1" s="1"/>
  <c r="AI15" i="1"/>
  <c r="BQ15" i="1" s="1"/>
  <c r="AI16" i="1"/>
  <c r="BQ16" i="1" s="1"/>
  <c r="AI17" i="1"/>
  <c r="BQ17" i="1" s="1"/>
  <c r="AI18" i="1"/>
  <c r="BQ18" i="1" s="1"/>
  <c r="AI19" i="1"/>
  <c r="BQ19" i="1" s="1"/>
  <c r="AI20" i="1"/>
  <c r="BQ20" i="1" s="1"/>
  <c r="AI21" i="1"/>
  <c r="BQ21" i="1" s="1"/>
  <c r="AI22" i="1"/>
  <c r="BQ22" i="1" s="1"/>
  <c r="AI23" i="1"/>
  <c r="BQ23" i="1" s="1"/>
  <c r="AI24" i="1"/>
  <c r="BQ24" i="1" s="1"/>
  <c r="AI25" i="1"/>
  <c r="BQ25" i="1" s="1"/>
  <c r="AI28" i="1"/>
  <c r="BQ28" i="1" s="1"/>
  <c r="AI29" i="1"/>
  <c r="BQ29" i="1" s="1"/>
  <c r="AI31" i="1"/>
  <c r="BQ31" i="1" s="1"/>
  <c r="AI32" i="1"/>
  <c r="BQ32" i="1" s="1"/>
  <c r="AI33" i="1"/>
  <c r="BQ33" i="1" s="1"/>
  <c r="AI35" i="1"/>
  <c r="BQ35" i="1" s="1"/>
  <c r="AI37" i="1"/>
  <c r="BQ37" i="1" s="1"/>
  <c r="AI38" i="1"/>
  <c r="BQ38" i="1" s="1"/>
  <c r="AI39" i="1"/>
  <c r="BQ39" i="1" s="1"/>
  <c r="AI40" i="1"/>
  <c r="BQ40" i="1" s="1"/>
  <c r="AI41" i="1"/>
  <c r="BQ41" i="1" s="1"/>
  <c r="AI42" i="1"/>
  <c r="BQ42" i="1" s="1"/>
  <c r="AI43" i="1"/>
  <c r="BQ43" i="1" s="1"/>
  <c r="AI44" i="1"/>
  <c r="BQ44" i="1" s="1"/>
  <c r="AI45" i="1"/>
  <c r="BQ45" i="1" s="1"/>
  <c r="AI46" i="1"/>
  <c r="BQ46" i="1" s="1"/>
  <c r="AI47" i="1"/>
  <c r="BQ47" i="1" s="1"/>
  <c r="AI48" i="1"/>
  <c r="BQ48" i="1" s="1"/>
  <c r="AI49" i="1"/>
  <c r="BQ49" i="1" s="1"/>
  <c r="AI50" i="1"/>
  <c r="BQ50" i="1" s="1"/>
  <c r="AI51" i="1"/>
  <c r="BQ51" i="1" s="1"/>
  <c r="AI52" i="1"/>
  <c r="BQ52" i="1" s="1"/>
  <c r="AI54" i="1"/>
  <c r="BQ54" i="1" s="1"/>
  <c r="AI55" i="1"/>
  <c r="BQ55" i="1" s="1"/>
  <c r="AI56" i="1"/>
  <c r="BQ56" i="1" s="1"/>
  <c r="AI57" i="1"/>
  <c r="BQ57" i="1" s="1"/>
  <c r="AI58" i="1"/>
  <c r="BQ58" i="1" s="1"/>
  <c r="AI59" i="1"/>
  <c r="BQ59" i="1" s="1"/>
  <c r="AI60" i="1"/>
  <c r="BQ60" i="1" s="1"/>
  <c r="AI61" i="1"/>
  <c r="BQ61" i="1" s="1"/>
  <c r="AI62" i="1"/>
  <c r="BQ62" i="1" s="1"/>
  <c r="AI63" i="1"/>
  <c r="BQ63" i="1" s="1"/>
  <c r="AI64" i="1"/>
  <c r="BQ64" i="1" s="1"/>
  <c r="AI65" i="1"/>
  <c r="BQ65" i="1" s="1"/>
  <c r="AI66" i="1"/>
  <c r="BQ66" i="1" s="1"/>
  <c r="AI67" i="1"/>
  <c r="BQ67" i="1" s="1"/>
  <c r="AI68" i="1"/>
  <c r="BQ68" i="1" s="1"/>
  <c r="AI69" i="1"/>
  <c r="BQ69" i="1" s="1"/>
  <c r="AI70" i="1"/>
  <c r="BQ70" i="1" s="1"/>
  <c r="AI71" i="1"/>
  <c r="BQ71" i="1" s="1"/>
  <c r="AI72" i="1"/>
  <c r="BQ72" i="1" s="1"/>
  <c r="AI73" i="1"/>
  <c r="BQ73" i="1" s="1"/>
  <c r="AI74" i="1"/>
  <c r="BQ74" i="1" s="1"/>
  <c r="AI75" i="1"/>
  <c r="BQ75" i="1" s="1"/>
  <c r="AI76" i="1"/>
  <c r="BQ76" i="1" s="1"/>
  <c r="AI77" i="1"/>
  <c r="BQ77" i="1" s="1"/>
  <c r="AI78" i="1"/>
  <c r="BQ78" i="1" s="1"/>
  <c r="AI79" i="1"/>
  <c r="BQ79" i="1" s="1"/>
  <c r="AI80" i="1"/>
  <c r="BQ80" i="1" s="1"/>
  <c r="AI81" i="1"/>
  <c r="BQ81" i="1" s="1"/>
  <c r="AI82" i="1"/>
  <c r="BQ82" i="1" s="1"/>
  <c r="AI83" i="1"/>
  <c r="BQ83" i="1" s="1"/>
  <c r="AI84" i="1"/>
  <c r="BQ84" i="1" s="1"/>
  <c r="AI85" i="1"/>
  <c r="BQ85" i="1" s="1"/>
  <c r="AI86" i="1"/>
  <c r="BQ86" i="1" s="1"/>
  <c r="AI87" i="1"/>
  <c r="BQ87" i="1" s="1"/>
  <c r="AI88" i="1"/>
  <c r="BQ88" i="1" s="1"/>
  <c r="AI89" i="1"/>
  <c r="BQ89" i="1" s="1"/>
  <c r="AI90" i="1"/>
  <c r="BQ90" i="1" s="1"/>
  <c r="AI91" i="1"/>
  <c r="BQ91" i="1" s="1"/>
  <c r="AI92" i="1"/>
  <c r="BQ92" i="1" s="1"/>
  <c r="AI93" i="1"/>
  <c r="BQ93" i="1" s="1"/>
  <c r="AI94" i="1"/>
  <c r="BQ94" i="1" s="1"/>
  <c r="AI95" i="1"/>
  <c r="BQ95" i="1" s="1"/>
  <c r="AI96" i="1"/>
  <c r="BQ96" i="1" s="1"/>
  <c r="AI97" i="1"/>
  <c r="BQ97" i="1" s="1"/>
  <c r="AI98" i="1"/>
  <c r="BQ98" i="1" s="1"/>
  <c r="AI99" i="1"/>
  <c r="BQ99" i="1" s="1"/>
  <c r="AI100" i="1"/>
  <c r="BQ100" i="1" s="1"/>
  <c r="AI101" i="1"/>
  <c r="BQ101" i="1" s="1"/>
  <c r="AI102" i="1"/>
  <c r="BQ102" i="1" s="1"/>
  <c r="AI103" i="1"/>
  <c r="BQ103" i="1" s="1"/>
  <c r="AI104" i="1"/>
  <c r="BQ104" i="1" s="1"/>
  <c r="AI105" i="1"/>
  <c r="BQ105" i="1" s="1"/>
  <c r="AI106" i="1"/>
  <c r="BQ106" i="1" s="1"/>
  <c r="AI107" i="1"/>
  <c r="BQ107" i="1" s="1"/>
  <c r="AI108" i="1"/>
  <c r="BQ108" i="1" s="1"/>
  <c r="AI109" i="1"/>
  <c r="BQ109" i="1" s="1"/>
  <c r="AI110" i="1"/>
  <c r="BQ110" i="1" s="1"/>
  <c r="AI111" i="1"/>
  <c r="BQ111" i="1" s="1"/>
  <c r="AI112" i="1"/>
  <c r="BQ112" i="1" s="1"/>
  <c r="AI113" i="1"/>
  <c r="BQ113" i="1" s="1"/>
  <c r="AI114" i="1"/>
  <c r="BQ114" i="1" s="1"/>
  <c r="AI115" i="1"/>
  <c r="BQ115" i="1" s="1"/>
  <c r="AI116" i="1"/>
  <c r="BQ116" i="1" s="1"/>
  <c r="AI117" i="1"/>
  <c r="BQ117" i="1" s="1"/>
  <c r="AI118" i="1"/>
  <c r="BQ118" i="1" s="1"/>
  <c r="AI119" i="1"/>
  <c r="BQ119" i="1" s="1"/>
  <c r="AI120" i="1"/>
  <c r="BQ120" i="1" s="1"/>
  <c r="AI121" i="1"/>
  <c r="BQ121" i="1" s="1"/>
  <c r="AI122" i="1"/>
  <c r="BQ122" i="1" s="1"/>
  <c r="AI124" i="1"/>
  <c r="BQ124" i="1" s="1"/>
  <c r="AI125" i="1"/>
  <c r="BQ125" i="1" s="1"/>
  <c r="AI126" i="1"/>
  <c r="BQ126" i="1" s="1"/>
  <c r="AI127" i="1"/>
  <c r="BQ127" i="1" s="1"/>
  <c r="AI128" i="1"/>
  <c r="BQ128" i="1" s="1"/>
  <c r="AI129" i="1"/>
  <c r="BQ129" i="1" s="1"/>
  <c r="AI130" i="1"/>
  <c r="BQ130" i="1" s="1"/>
  <c r="AI131" i="1"/>
  <c r="BQ131" i="1" s="1"/>
  <c r="AI132" i="1"/>
  <c r="BQ132" i="1" s="1"/>
  <c r="AI133" i="1"/>
  <c r="BQ133" i="1" s="1"/>
  <c r="AI134" i="1"/>
  <c r="BQ134" i="1" s="1"/>
  <c r="AI135" i="1"/>
  <c r="BQ135" i="1" s="1"/>
  <c r="AI136" i="1"/>
  <c r="BQ136" i="1" s="1"/>
  <c r="AI137" i="1"/>
  <c r="BQ137" i="1" s="1"/>
  <c r="AI138" i="1"/>
  <c r="BQ138" i="1" s="1"/>
  <c r="AI139" i="1"/>
  <c r="BQ139" i="1" s="1"/>
  <c r="AI140" i="1"/>
  <c r="BQ140" i="1" s="1"/>
  <c r="AI141" i="1"/>
  <c r="BQ141" i="1" s="1"/>
  <c r="AI142" i="1"/>
  <c r="BQ142" i="1" s="1"/>
  <c r="AI143" i="1"/>
  <c r="BQ143" i="1" s="1"/>
  <c r="AI144" i="1"/>
  <c r="BQ144" i="1" s="1"/>
  <c r="AI145" i="1"/>
  <c r="BQ145" i="1" s="1"/>
  <c r="AI146" i="1"/>
  <c r="BQ146" i="1" s="1"/>
  <c r="AI147" i="1"/>
  <c r="BQ147" i="1" s="1"/>
  <c r="AI148" i="1"/>
  <c r="BQ148" i="1" s="1"/>
  <c r="AI149" i="1"/>
  <c r="BQ149" i="1" s="1"/>
  <c r="AI150" i="1"/>
  <c r="BQ150" i="1" s="1"/>
  <c r="AI151" i="1"/>
  <c r="BQ151" i="1" s="1"/>
  <c r="AI152" i="1"/>
  <c r="BQ152" i="1" s="1"/>
  <c r="AI153" i="1"/>
  <c r="BQ153" i="1" s="1"/>
  <c r="AI154" i="1"/>
  <c r="BQ154" i="1" s="1"/>
  <c r="AI155" i="1"/>
  <c r="BQ155" i="1" s="1"/>
  <c r="AI156" i="1"/>
  <c r="BQ156" i="1" s="1"/>
  <c r="AI157" i="1"/>
  <c r="BQ157" i="1" s="1"/>
  <c r="AI158" i="1"/>
  <c r="BQ158" i="1" s="1"/>
  <c r="AI159" i="1"/>
  <c r="BQ159" i="1" s="1"/>
  <c r="AI160" i="1"/>
  <c r="BQ160" i="1" s="1"/>
  <c r="AI161" i="1"/>
  <c r="BQ161" i="1" s="1"/>
  <c r="AI162" i="1"/>
  <c r="BQ162" i="1" s="1"/>
  <c r="AI163" i="1"/>
  <c r="BQ163" i="1" s="1"/>
  <c r="AI164" i="1"/>
  <c r="BQ164" i="1" s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8" i="1"/>
  <c r="AG29" i="1"/>
  <c r="AG31" i="1"/>
  <c r="AG32" i="1"/>
  <c r="AG33" i="1"/>
  <c r="AG35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8" i="1"/>
  <c r="AG111" i="1"/>
  <c r="AG112" i="1"/>
  <c r="AG113" i="1"/>
  <c r="AG118" i="1"/>
  <c r="AG119" i="1"/>
  <c r="AG120" i="1"/>
  <c r="AG121" i="1"/>
  <c r="AG122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8" i="1"/>
  <c r="AE29" i="1"/>
  <c r="AE30" i="1"/>
  <c r="AE31" i="1"/>
  <c r="AE32" i="1"/>
  <c r="AE33" i="1"/>
  <c r="AE35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8" i="1"/>
  <c r="AE111" i="1"/>
  <c r="AE112" i="1"/>
  <c r="AE113" i="1"/>
  <c r="AE118" i="1"/>
  <c r="AE119" i="1"/>
  <c r="AE120" i="1"/>
  <c r="AE121" i="1"/>
  <c r="AE122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8" i="1"/>
  <c r="AC29" i="1"/>
  <c r="AC30" i="1"/>
  <c r="AC31" i="1"/>
  <c r="AC32" i="1"/>
  <c r="AC33" i="1"/>
  <c r="AC35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8" i="1"/>
  <c r="AC111" i="1"/>
  <c r="AC112" i="1"/>
  <c r="AC113" i="1"/>
  <c r="AC118" i="1"/>
  <c r="AC119" i="1"/>
  <c r="AC120" i="1"/>
  <c r="AC121" i="1"/>
  <c r="AC122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8" i="1"/>
  <c r="AA29" i="1"/>
  <c r="AA30" i="1"/>
  <c r="AA31" i="1"/>
  <c r="AA32" i="1"/>
  <c r="AA33" i="1"/>
  <c r="AA35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8" i="1"/>
  <c r="AA111" i="1"/>
  <c r="AA112" i="1"/>
  <c r="AA113" i="1"/>
  <c r="AA118" i="1"/>
  <c r="AA119" i="1"/>
  <c r="AA120" i="1"/>
  <c r="AA121" i="1"/>
  <c r="AA122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DY176" i="1" l="1"/>
  <c r="DX176" i="1"/>
  <c r="DY169" i="1"/>
  <c r="DX169" i="1"/>
  <c r="DY181" i="1"/>
  <c r="DX181" i="1"/>
  <c r="DY172" i="1"/>
  <c r="DX172" i="1"/>
  <c r="DY184" i="1"/>
  <c r="DX184" i="1"/>
  <c r="DY173" i="1"/>
  <c r="DX173" i="1"/>
  <c r="DY178" i="1"/>
  <c r="DX178" i="1"/>
  <c r="DY185" i="1"/>
  <c r="DX185" i="1"/>
  <c r="DY165" i="1"/>
  <c r="DX165" i="1"/>
  <c r="DY170" i="1"/>
  <c r="DX170" i="1"/>
  <c r="DY167" i="1"/>
  <c r="DX167" i="1"/>
  <c r="DY186" i="1"/>
  <c r="DX186" i="1"/>
  <c r="DY174" i="1"/>
  <c r="DX174" i="1"/>
  <c r="DY188" i="1"/>
  <c r="DX188" i="1"/>
  <c r="DY175" i="1"/>
  <c r="DX175" i="1"/>
  <c r="DY168" i="1"/>
  <c r="DX168" i="1"/>
  <c r="DY187" i="1"/>
  <c r="DX187" i="1"/>
  <c r="DY177" i="1"/>
  <c r="DX177" i="1"/>
  <c r="DY179" i="1"/>
  <c r="DX179" i="1"/>
  <c r="DY183" i="1"/>
  <c r="DX183" i="1"/>
  <c r="DY166" i="1"/>
  <c r="DX166" i="1"/>
  <c r="DY182" i="1"/>
  <c r="DX182" i="1"/>
  <c r="DY180" i="1"/>
  <c r="DX180" i="1"/>
  <c r="DY171" i="1"/>
  <c r="DX171" i="1"/>
  <c r="BJ168" i="1"/>
  <c r="BE181" i="1"/>
  <c r="BE172" i="1"/>
  <c r="BE182" i="1"/>
  <c r="BE183" i="1"/>
  <c r="BE168" i="1"/>
  <c r="BE169" i="1"/>
  <c r="BE184" i="1"/>
  <c r="BE173" i="1"/>
  <c r="BE185" i="1"/>
  <c r="BE165" i="1"/>
  <c r="BE170" i="1"/>
  <c r="BE167" i="1"/>
  <c r="BE186" i="1"/>
  <c r="BE174" i="1"/>
  <c r="BE188" i="1"/>
  <c r="BE175" i="1"/>
  <c r="BE187" i="1"/>
  <c r="BE176" i="1"/>
  <c r="BE177" i="1"/>
  <c r="BE178" i="1"/>
  <c r="BE179" i="1"/>
  <c r="BE166" i="1"/>
  <c r="BE180" i="1"/>
  <c r="BE171" i="1"/>
  <c r="BK63" i="1"/>
  <c r="BK76" i="1"/>
  <c r="BK108" i="1"/>
  <c r="BK155" i="1"/>
  <c r="BK139" i="1"/>
  <c r="BK122" i="1"/>
  <c r="BK99" i="1"/>
  <c r="BK83" i="1"/>
  <c r="BK67" i="1"/>
  <c r="BK50" i="1"/>
  <c r="BK32" i="1"/>
  <c r="BK14" i="1"/>
  <c r="BK82" i="1"/>
  <c r="BK153" i="1"/>
  <c r="BK137" i="1"/>
  <c r="BK120" i="1"/>
  <c r="BK97" i="1"/>
  <c r="BK81" i="1"/>
  <c r="BK65" i="1"/>
  <c r="BK48" i="1"/>
  <c r="BK30" i="1"/>
  <c r="BK12" i="1"/>
  <c r="BK154" i="1"/>
  <c r="BK13" i="1"/>
  <c r="BK119" i="1"/>
  <c r="BK46" i="1"/>
  <c r="BK29" i="1"/>
  <c r="BK150" i="1"/>
  <c r="BK134" i="1"/>
  <c r="BK113" i="1"/>
  <c r="BK94" i="1"/>
  <c r="BK78" i="1"/>
  <c r="BK62" i="1"/>
  <c r="BK45" i="1"/>
  <c r="BK25" i="1"/>
  <c r="BK96" i="1"/>
  <c r="BK95" i="1"/>
  <c r="BK149" i="1"/>
  <c r="BK133" i="1"/>
  <c r="BK112" i="1"/>
  <c r="BK93" i="1"/>
  <c r="BK77" i="1"/>
  <c r="BK61" i="1"/>
  <c r="BK44" i="1"/>
  <c r="BK24" i="1"/>
  <c r="BK138" i="1"/>
  <c r="BK118" i="1"/>
  <c r="BK92" i="1"/>
  <c r="BK49" i="1"/>
  <c r="BK151" i="1"/>
  <c r="BK111" i="1"/>
  <c r="BK147" i="1"/>
  <c r="BK80" i="1"/>
  <c r="BK148" i="1"/>
  <c r="BK163" i="1"/>
  <c r="BK22" i="1"/>
  <c r="BK162" i="1"/>
  <c r="BK146" i="1"/>
  <c r="BK130" i="1"/>
  <c r="BK106" i="1"/>
  <c r="BK90" i="1"/>
  <c r="BK74" i="1"/>
  <c r="BK58" i="1"/>
  <c r="BK41" i="1"/>
  <c r="BK21" i="1"/>
  <c r="BK152" i="1"/>
  <c r="BK28" i="1"/>
  <c r="BK23" i="1"/>
  <c r="BK75" i="1"/>
  <c r="BK161" i="1"/>
  <c r="BK145" i="1"/>
  <c r="BK129" i="1"/>
  <c r="BK105" i="1"/>
  <c r="BK89" i="1"/>
  <c r="BK73" i="1"/>
  <c r="BK57" i="1"/>
  <c r="BK40" i="1"/>
  <c r="BK20" i="1"/>
  <c r="BK136" i="1"/>
  <c r="BK164" i="1"/>
  <c r="BK42" i="1"/>
  <c r="BK160" i="1"/>
  <c r="BK144" i="1"/>
  <c r="BK128" i="1"/>
  <c r="BK104" i="1"/>
  <c r="BK88" i="1"/>
  <c r="BK72" i="1"/>
  <c r="BK56" i="1"/>
  <c r="BK39" i="1"/>
  <c r="BK19" i="1"/>
  <c r="BK121" i="1"/>
  <c r="BK47" i="1"/>
  <c r="BK59" i="1"/>
  <c r="BK159" i="1"/>
  <c r="BK143" i="1"/>
  <c r="BK127" i="1"/>
  <c r="BK103" i="1"/>
  <c r="BK87" i="1"/>
  <c r="BK71" i="1"/>
  <c r="BK55" i="1"/>
  <c r="BK38" i="1"/>
  <c r="BK18" i="1"/>
  <c r="BK66" i="1"/>
  <c r="BK64" i="1"/>
  <c r="BK79" i="1"/>
  <c r="BK60" i="1"/>
  <c r="BK131" i="1"/>
  <c r="BK158" i="1"/>
  <c r="BK142" i="1"/>
  <c r="BK126" i="1"/>
  <c r="BK102" i="1"/>
  <c r="BK86" i="1"/>
  <c r="BK70" i="1"/>
  <c r="BK54" i="1"/>
  <c r="BK37" i="1"/>
  <c r="BK17" i="1"/>
  <c r="BK98" i="1"/>
  <c r="BK135" i="1"/>
  <c r="BK43" i="1"/>
  <c r="BK91" i="1"/>
  <c r="BK157" i="1"/>
  <c r="BK141" i="1"/>
  <c r="BK125" i="1"/>
  <c r="BK101" i="1"/>
  <c r="BK85" i="1"/>
  <c r="BK69" i="1"/>
  <c r="BK52" i="1"/>
  <c r="BK35" i="1"/>
  <c r="BK16" i="1"/>
  <c r="BK31" i="1"/>
  <c r="BK132" i="1"/>
  <c r="BK156" i="1"/>
  <c r="BK140" i="1"/>
  <c r="BK124" i="1"/>
  <c r="BK100" i="1"/>
  <c r="BK84" i="1"/>
  <c r="BK68" i="1"/>
  <c r="BK51" i="1"/>
  <c r="BK33" i="1"/>
  <c r="BK15" i="1"/>
  <c r="AX187" i="1"/>
  <c r="AX173" i="1"/>
  <c r="AX177" i="1"/>
  <c r="AX181" i="1"/>
  <c r="AX184" i="1"/>
  <c r="AX169" i="1"/>
  <c r="AX186" i="1"/>
  <c r="AX168" i="1"/>
  <c r="AX185" i="1"/>
  <c r="AX170" i="1"/>
  <c r="AX172" i="1"/>
  <c r="AX180" i="1"/>
  <c r="AX188" i="1"/>
  <c r="AX182" i="1"/>
  <c r="AX167" i="1"/>
  <c r="AX175" i="1"/>
  <c r="AX165" i="1"/>
  <c r="AX174" i="1"/>
  <c r="AX176" i="1"/>
  <c r="AX166" i="1"/>
  <c r="AX179" i="1"/>
  <c r="AX171" i="1"/>
  <c r="AX183" i="1"/>
  <c r="AX178" i="1"/>
  <c r="AZ188" i="1"/>
  <c r="BD188" i="1"/>
  <c r="AZ175" i="1"/>
  <c r="BD175" i="1"/>
  <c r="AZ187" i="1"/>
  <c r="BD187" i="1"/>
  <c r="AZ177" i="1"/>
  <c r="BD177" i="1"/>
  <c r="AZ179" i="1"/>
  <c r="BD179" i="1"/>
  <c r="AZ166" i="1"/>
  <c r="BD166" i="1"/>
  <c r="AZ180" i="1"/>
  <c r="BD180" i="1"/>
  <c r="AZ171" i="1"/>
  <c r="BD171" i="1"/>
  <c r="AZ181" i="1"/>
  <c r="BD181" i="1"/>
  <c r="AZ172" i="1"/>
  <c r="BD172" i="1"/>
  <c r="AZ182" i="1"/>
  <c r="BD182" i="1"/>
  <c r="AZ178" i="1"/>
  <c r="BD178" i="1"/>
  <c r="AZ183" i="1"/>
  <c r="BD183" i="1"/>
  <c r="AZ176" i="1"/>
  <c r="BD176" i="1"/>
  <c r="AZ168" i="1"/>
  <c r="BD168" i="1"/>
  <c r="AZ169" i="1"/>
  <c r="BD169" i="1"/>
  <c r="AZ184" i="1"/>
  <c r="BD184" i="1"/>
  <c r="AZ173" i="1"/>
  <c r="BD173" i="1"/>
  <c r="AZ185" i="1"/>
  <c r="BD185" i="1"/>
  <c r="AZ165" i="1"/>
  <c r="BD165" i="1"/>
  <c r="AZ170" i="1"/>
  <c r="BD170" i="1"/>
  <c r="AZ167" i="1"/>
  <c r="BD167" i="1"/>
  <c r="AZ186" i="1"/>
  <c r="BD186" i="1"/>
  <c r="AZ174" i="1"/>
  <c r="BD174" i="1"/>
  <c r="W47" i="1"/>
  <c r="W29" i="1"/>
  <c r="W96" i="1"/>
  <c r="W137" i="1"/>
  <c r="W49" i="1"/>
  <c r="W97" i="1"/>
  <c r="W65" i="1"/>
  <c r="W31" i="1"/>
  <c r="W80" i="1"/>
  <c r="W48" i="1"/>
  <c r="W81" i="1"/>
  <c r="W119" i="1"/>
  <c r="W149" i="1"/>
  <c r="W23" i="1"/>
  <c r="W154" i="1"/>
  <c r="W138" i="1"/>
  <c r="W121" i="1"/>
  <c r="W98" i="1"/>
  <c r="W82" i="1"/>
  <c r="W66" i="1"/>
  <c r="W50" i="1"/>
  <c r="W32" i="1"/>
  <c r="W14" i="1"/>
  <c r="W79" i="1"/>
  <c r="W150" i="1"/>
  <c r="W134" i="1"/>
  <c r="W113" i="1"/>
  <c r="W94" i="1"/>
  <c r="W78" i="1"/>
  <c r="DX78" i="1" s="1"/>
  <c r="W62" i="1"/>
  <c r="W46" i="1"/>
  <c r="W28" i="1"/>
  <c r="W13" i="1"/>
  <c r="W153" i="1"/>
  <c r="W112" i="1"/>
  <c r="W164" i="1"/>
  <c r="W148" i="1"/>
  <c r="W132" i="1"/>
  <c r="W111" i="1"/>
  <c r="W92" i="1"/>
  <c r="W76" i="1"/>
  <c r="W60" i="1"/>
  <c r="W44" i="1"/>
  <c r="W24" i="1"/>
  <c r="W63" i="1"/>
  <c r="W93" i="1"/>
  <c r="W75" i="1"/>
  <c r="W162" i="1"/>
  <c r="W146" i="1"/>
  <c r="W130" i="1"/>
  <c r="W106" i="1"/>
  <c r="W90" i="1"/>
  <c r="W74" i="1"/>
  <c r="W58" i="1"/>
  <c r="W42" i="1"/>
  <c r="W22" i="1"/>
  <c r="W95" i="1"/>
  <c r="W25" i="1"/>
  <c r="W108" i="1"/>
  <c r="W145" i="1"/>
  <c r="W129" i="1"/>
  <c r="W105" i="1"/>
  <c r="W89" i="1"/>
  <c r="W73" i="1"/>
  <c r="W57" i="1"/>
  <c r="W41" i="1"/>
  <c r="W21" i="1"/>
  <c r="W163" i="1"/>
  <c r="W128" i="1"/>
  <c r="W104" i="1"/>
  <c r="W88" i="1"/>
  <c r="W72" i="1"/>
  <c r="W56" i="1"/>
  <c r="W40" i="1"/>
  <c r="W20" i="1"/>
  <c r="W120" i="1"/>
  <c r="W12" i="1"/>
  <c r="W135" i="1"/>
  <c r="W45" i="1"/>
  <c r="W43" i="1"/>
  <c r="W143" i="1"/>
  <c r="W127" i="1"/>
  <c r="W103" i="1"/>
  <c r="W87" i="1"/>
  <c r="W71" i="1"/>
  <c r="W55" i="1"/>
  <c r="W39" i="1"/>
  <c r="W147" i="1"/>
  <c r="W144" i="1"/>
  <c r="W158" i="1"/>
  <c r="W126" i="1"/>
  <c r="W102" i="1"/>
  <c r="W86" i="1"/>
  <c r="W70" i="1"/>
  <c r="W54" i="1"/>
  <c r="W38" i="1"/>
  <c r="W18" i="1"/>
  <c r="W64" i="1"/>
  <c r="W151" i="1"/>
  <c r="W61" i="1"/>
  <c r="W59" i="1"/>
  <c r="W161" i="1"/>
  <c r="W159" i="1"/>
  <c r="W142" i="1"/>
  <c r="W157" i="1"/>
  <c r="W141" i="1"/>
  <c r="W125" i="1"/>
  <c r="W101" i="1"/>
  <c r="W85" i="1"/>
  <c r="W69" i="1"/>
  <c r="W37" i="1"/>
  <c r="W17" i="1"/>
  <c r="W152" i="1"/>
  <c r="W77" i="1"/>
  <c r="W131" i="1"/>
  <c r="W160" i="1"/>
  <c r="W156" i="1"/>
  <c r="W140" i="1"/>
  <c r="W124" i="1"/>
  <c r="W100" i="1"/>
  <c r="W84" i="1"/>
  <c r="W68" i="1"/>
  <c r="W52" i="1"/>
  <c r="W35" i="1"/>
  <c r="W16" i="1"/>
  <c r="W118" i="1"/>
  <c r="W133" i="1"/>
  <c r="W91" i="1"/>
  <c r="W155" i="1"/>
  <c r="W139" i="1"/>
  <c r="W122" i="1"/>
  <c r="W99" i="1"/>
  <c r="W83" i="1"/>
  <c r="W67" i="1"/>
  <c r="W51" i="1"/>
  <c r="W33" i="1"/>
  <c r="W15" i="1"/>
  <c r="A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DY153" i="1" l="1"/>
  <c r="DX153" i="1"/>
  <c r="DY18" i="1"/>
  <c r="DX18" i="1"/>
  <c r="DY122" i="1"/>
  <c r="DX122" i="1"/>
  <c r="DY131" i="1"/>
  <c r="DX131" i="1"/>
  <c r="DY151" i="1"/>
  <c r="DX151" i="1"/>
  <c r="DY103" i="1"/>
  <c r="DX103" i="1"/>
  <c r="DY21" i="1"/>
  <c r="DX21" i="1"/>
  <c r="DY106" i="1"/>
  <c r="DX106" i="1"/>
  <c r="DY112" i="1"/>
  <c r="DX112" i="1"/>
  <c r="DY82" i="1"/>
  <c r="DX82" i="1"/>
  <c r="DY96" i="1"/>
  <c r="DX96" i="1"/>
  <c r="DY47" i="1"/>
  <c r="DX47" i="1"/>
  <c r="DY133" i="1"/>
  <c r="DX133" i="1"/>
  <c r="DY37" i="1"/>
  <c r="DX37" i="1"/>
  <c r="DY54" i="1"/>
  <c r="DX54" i="1"/>
  <c r="DY45" i="1"/>
  <c r="DX45" i="1"/>
  <c r="DY89" i="1"/>
  <c r="DX89" i="1"/>
  <c r="DY75" i="1"/>
  <c r="DX75" i="1"/>
  <c r="DY46" i="1"/>
  <c r="DX46" i="1"/>
  <c r="DY154" i="1"/>
  <c r="DX154" i="1"/>
  <c r="DY77" i="1"/>
  <c r="DX77" i="1"/>
  <c r="DY118" i="1"/>
  <c r="DX118" i="1"/>
  <c r="DY69" i="1"/>
  <c r="DX69" i="1"/>
  <c r="DY70" i="1"/>
  <c r="DX70" i="1"/>
  <c r="DY135" i="1"/>
  <c r="DX135" i="1"/>
  <c r="DY105" i="1"/>
  <c r="DX105" i="1"/>
  <c r="DY93" i="1"/>
  <c r="DX93" i="1"/>
  <c r="DY62" i="1"/>
  <c r="DX62" i="1"/>
  <c r="DY23" i="1"/>
  <c r="DX23" i="1"/>
  <c r="DY98" i="1"/>
  <c r="DX98" i="1"/>
  <c r="DY155" i="1"/>
  <c r="DX155" i="1"/>
  <c r="DY16" i="1"/>
  <c r="DX16" i="1"/>
  <c r="DY85" i="1"/>
  <c r="DX85" i="1"/>
  <c r="DY86" i="1"/>
  <c r="DX86" i="1"/>
  <c r="DY12" i="1"/>
  <c r="DX12" i="1"/>
  <c r="DY129" i="1"/>
  <c r="DX129" i="1"/>
  <c r="DY63" i="1"/>
  <c r="DX63" i="1"/>
  <c r="DY149" i="1"/>
  <c r="DX149" i="1"/>
  <c r="DY130" i="1"/>
  <c r="DX130" i="1"/>
  <c r="DY121" i="1"/>
  <c r="DX121" i="1"/>
  <c r="DY101" i="1"/>
  <c r="DX101" i="1"/>
  <c r="DY102" i="1"/>
  <c r="DX102" i="1"/>
  <c r="DY120" i="1"/>
  <c r="DX120" i="1"/>
  <c r="DY145" i="1"/>
  <c r="DX145" i="1"/>
  <c r="DY24" i="1"/>
  <c r="DX24" i="1"/>
  <c r="DY94" i="1"/>
  <c r="DX94" i="1"/>
  <c r="DY119" i="1"/>
  <c r="DX119" i="1"/>
  <c r="DY29" i="1"/>
  <c r="DX29" i="1"/>
  <c r="DY143" i="1"/>
  <c r="DX143" i="1"/>
  <c r="DY52" i="1"/>
  <c r="DX52" i="1"/>
  <c r="DY125" i="1"/>
  <c r="DX125" i="1"/>
  <c r="DY126" i="1"/>
  <c r="DX126" i="1"/>
  <c r="DY20" i="1"/>
  <c r="DX20" i="1"/>
  <c r="DY108" i="1"/>
  <c r="DX108" i="1"/>
  <c r="DY44" i="1"/>
  <c r="DX44" i="1"/>
  <c r="DY113" i="1"/>
  <c r="DX113" i="1"/>
  <c r="DY81" i="1"/>
  <c r="DX81" i="1"/>
  <c r="DY127" i="1"/>
  <c r="DX127" i="1"/>
  <c r="DY152" i="1"/>
  <c r="DX152" i="1"/>
  <c r="DY68" i="1"/>
  <c r="DX68" i="1"/>
  <c r="DY141" i="1"/>
  <c r="DX141" i="1"/>
  <c r="DY158" i="1"/>
  <c r="DX158" i="1"/>
  <c r="DY40" i="1"/>
  <c r="DX40" i="1"/>
  <c r="DY25" i="1"/>
  <c r="DX25" i="1"/>
  <c r="DY60" i="1"/>
  <c r="DX60" i="1"/>
  <c r="DY134" i="1"/>
  <c r="DX134" i="1"/>
  <c r="DY48" i="1"/>
  <c r="DX48" i="1"/>
  <c r="DY41" i="1"/>
  <c r="DX41" i="1"/>
  <c r="DY146" i="1"/>
  <c r="DX146" i="1"/>
  <c r="DY91" i="1"/>
  <c r="DX91" i="1"/>
  <c r="DY43" i="1"/>
  <c r="DX43" i="1"/>
  <c r="DY138" i="1"/>
  <c r="DX138" i="1"/>
  <c r="DY35" i="1"/>
  <c r="DX35" i="1"/>
  <c r="DY15" i="1"/>
  <c r="DX15" i="1"/>
  <c r="DY84" i="1"/>
  <c r="DX84" i="1"/>
  <c r="DY157" i="1"/>
  <c r="DX157" i="1"/>
  <c r="DY144" i="1"/>
  <c r="DX144" i="1"/>
  <c r="DY56" i="1"/>
  <c r="DX56" i="1"/>
  <c r="DY95" i="1"/>
  <c r="DX95" i="1"/>
  <c r="DY76" i="1"/>
  <c r="DX76" i="1"/>
  <c r="DY150" i="1"/>
  <c r="DX150" i="1"/>
  <c r="DY80" i="1"/>
  <c r="DX80" i="1"/>
  <c r="DY57" i="1"/>
  <c r="DX57" i="1"/>
  <c r="DY17" i="1"/>
  <c r="DX17" i="1"/>
  <c r="DY73" i="1"/>
  <c r="DX73" i="1"/>
  <c r="DY162" i="1"/>
  <c r="DX162" i="1"/>
  <c r="DY33" i="1"/>
  <c r="DX33" i="1"/>
  <c r="DY142" i="1"/>
  <c r="DX142" i="1"/>
  <c r="DY72" i="1"/>
  <c r="DX72" i="1"/>
  <c r="DY92" i="1"/>
  <c r="DX92" i="1"/>
  <c r="DY79" i="1"/>
  <c r="DX79" i="1"/>
  <c r="DY31" i="1"/>
  <c r="DX31" i="1"/>
  <c r="DY38" i="1"/>
  <c r="DX38" i="1"/>
  <c r="DY28" i="1"/>
  <c r="DX28" i="1"/>
  <c r="DY100" i="1"/>
  <c r="DX100" i="1"/>
  <c r="DY147" i="1"/>
  <c r="DX147" i="1"/>
  <c r="DY22" i="1"/>
  <c r="DX22" i="1"/>
  <c r="DY51" i="1"/>
  <c r="DX51" i="1"/>
  <c r="DY124" i="1"/>
  <c r="DX124" i="1"/>
  <c r="DY159" i="1"/>
  <c r="DX159" i="1"/>
  <c r="DY39" i="1"/>
  <c r="DX39" i="1"/>
  <c r="DY88" i="1"/>
  <c r="DX88" i="1"/>
  <c r="DY42" i="1"/>
  <c r="DX42" i="1"/>
  <c r="DY111" i="1"/>
  <c r="DX111" i="1"/>
  <c r="DY14" i="1"/>
  <c r="DX14" i="1"/>
  <c r="DY65" i="1"/>
  <c r="DX65" i="1"/>
  <c r="DY67" i="1"/>
  <c r="DX67" i="1"/>
  <c r="DY140" i="1"/>
  <c r="DX140" i="1"/>
  <c r="DY161" i="1"/>
  <c r="DX161" i="1"/>
  <c r="DY55" i="1"/>
  <c r="DX55" i="1"/>
  <c r="DY104" i="1"/>
  <c r="DX104" i="1"/>
  <c r="DY58" i="1"/>
  <c r="DX58" i="1"/>
  <c r="DY132" i="1"/>
  <c r="DX132" i="1"/>
  <c r="DY32" i="1"/>
  <c r="DX32" i="1"/>
  <c r="DY97" i="1"/>
  <c r="DX97" i="1"/>
  <c r="DY64" i="1"/>
  <c r="DX64" i="1"/>
  <c r="DY13" i="1"/>
  <c r="DX13" i="1"/>
  <c r="DY83" i="1"/>
  <c r="DX83" i="1"/>
  <c r="DY156" i="1"/>
  <c r="DX156" i="1"/>
  <c r="DY59" i="1"/>
  <c r="DX59" i="1"/>
  <c r="DY71" i="1"/>
  <c r="DX71" i="1"/>
  <c r="DY128" i="1"/>
  <c r="DX128" i="1"/>
  <c r="DY74" i="1"/>
  <c r="DX74" i="1"/>
  <c r="DY148" i="1"/>
  <c r="DX148" i="1"/>
  <c r="DY50" i="1"/>
  <c r="DX50" i="1"/>
  <c r="DY49" i="1"/>
  <c r="DX49" i="1"/>
  <c r="DY139" i="1"/>
  <c r="DX139" i="1"/>
  <c r="DY99" i="1"/>
  <c r="DX99" i="1"/>
  <c r="DY160" i="1"/>
  <c r="DX160" i="1"/>
  <c r="DY61" i="1"/>
  <c r="DX61" i="1"/>
  <c r="DY87" i="1"/>
  <c r="DX87" i="1"/>
  <c r="DY163" i="1"/>
  <c r="DX163" i="1"/>
  <c r="DY90" i="1"/>
  <c r="DX90" i="1"/>
  <c r="DY164" i="1"/>
  <c r="DX164" i="1"/>
  <c r="DY66" i="1"/>
  <c r="DX66" i="1"/>
  <c r="DY137" i="1"/>
  <c r="DX137" i="1"/>
  <c r="DY78" i="1"/>
  <c r="BJ82" i="1"/>
  <c r="BJ91" i="1"/>
  <c r="BJ73" i="1"/>
  <c r="BJ89" i="1"/>
  <c r="BJ75" i="1"/>
  <c r="BJ70" i="1"/>
  <c r="BJ93" i="1"/>
  <c r="BJ85" i="1"/>
  <c r="BJ86" i="1"/>
  <c r="BJ78" i="1"/>
  <c r="BJ77" i="1"/>
  <c r="BJ81" i="1"/>
  <c r="BJ84" i="1"/>
  <c r="BJ76" i="1"/>
  <c r="BJ80" i="1"/>
  <c r="BJ72" i="1"/>
  <c r="BJ92" i="1"/>
  <c r="BJ79" i="1"/>
  <c r="BJ88" i="1"/>
  <c r="BJ83" i="1"/>
  <c r="BJ71" i="1"/>
  <c r="BJ74" i="1"/>
  <c r="BJ87" i="1"/>
  <c r="BJ90" i="1"/>
  <c r="BE158" i="1"/>
  <c r="BE60" i="1"/>
  <c r="BE15" i="1"/>
  <c r="BE84" i="1"/>
  <c r="BE157" i="1"/>
  <c r="BE144" i="1"/>
  <c r="BE56" i="1"/>
  <c r="BE95" i="1"/>
  <c r="BE76" i="1"/>
  <c r="BE150" i="1"/>
  <c r="BE80" i="1"/>
  <c r="BE145" i="1"/>
  <c r="BE20" i="1"/>
  <c r="BE68" i="1"/>
  <c r="BE40" i="1"/>
  <c r="BE134" i="1"/>
  <c r="BE33" i="1"/>
  <c r="BE147" i="1"/>
  <c r="BE22" i="1"/>
  <c r="BE92" i="1"/>
  <c r="BE79" i="1"/>
  <c r="BE31" i="1"/>
  <c r="BE101" i="1"/>
  <c r="BE24" i="1"/>
  <c r="BE126" i="1"/>
  <c r="BE113" i="1"/>
  <c r="BE141" i="1"/>
  <c r="BE25" i="1"/>
  <c r="BE48" i="1"/>
  <c r="BE100" i="1"/>
  <c r="BE142" i="1"/>
  <c r="BE72" i="1"/>
  <c r="BE51" i="1"/>
  <c r="BE124" i="1"/>
  <c r="BE159" i="1"/>
  <c r="BE39" i="1"/>
  <c r="BE88" i="1"/>
  <c r="BE42" i="1"/>
  <c r="BE111" i="1"/>
  <c r="BE14" i="1"/>
  <c r="BE65" i="1"/>
  <c r="BE67" i="1"/>
  <c r="BE140" i="1"/>
  <c r="BE161" i="1"/>
  <c r="BE55" i="1"/>
  <c r="BE104" i="1"/>
  <c r="BE58" i="1"/>
  <c r="BE132" i="1"/>
  <c r="BE32" i="1"/>
  <c r="BE97" i="1"/>
  <c r="BE83" i="1"/>
  <c r="BE156" i="1"/>
  <c r="BE59" i="1"/>
  <c r="BE71" i="1"/>
  <c r="BE128" i="1"/>
  <c r="BE74" i="1"/>
  <c r="BE148" i="1"/>
  <c r="BE50" i="1"/>
  <c r="BE49" i="1"/>
  <c r="BE99" i="1"/>
  <c r="BE160" i="1"/>
  <c r="BE61" i="1"/>
  <c r="BE87" i="1"/>
  <c r="BE163" i="1"/>
  <c r="BE90" i="1"/>
  <c r="BE66" i="1"/>
  <c r="BE137" i="1"/>
  <c r="BE35" i="1"/>
  <c r="BE94" i="1"/>
  <c r="BE125" i="1"/>
  <c r="BE81" i="1"/>
  <c r="BE122" i="1"/>
  <c r="BE131" i="1"/>
  <c r="BE151" i="1"/>
  <c r="BE103" i="1"/>
  <c r="BE21" i="1"/>
  <c r="BE106" i="1"/>
  <c r="BE112" i="1"/>
  <c r="BE82" i="1"/>
  <c r="BE96" i="1"/>
  <c r="BE139" i="1"/>
  <c r="BE77" i="1"/>
  <c r="BE64" i="1"/>
  <c r="BE127" i="1"/>
  <c r="BE41" i="1"/>
  <c r="BE130" i="1"/>
  <c r="BE153" i="1"/>
  <c r="BE98" i="1"/>
  <c r="BE29" i="1"/>
  <c r="BE120" i="1"/>
  <c r="BE108" i="1"/>
  <c r="BE155" i="1"/>
  <c r="BE152" i="1"/>
  <c r="BE18" i="1"/>
  <c r="BE143" i="1"/>
  <c r="BE57" i="1"/>
  <c r="BE146" i="1"/>
  <c r="BE13" i="1"/>
  <c r="BE121" i="1"/>
  <c r="BE47" i="1"/>
  <c r="BE119" i="1"/>
  <c r="BE52" i="1"/>
  <c r="BE91" i="1"/>
  <c r="BE17" i="1"/>
  <c r="BE38" i="1"/>
  <c r="BE43" i="1"/>
  <c r="BE73" i="1"/>
  <c r="BE162" i="1"/>
  <c r="BE28" i="1"/>
  <c r="BE138" i="1"/>
  <c r="BE102" i="1"/>
  <c r="BE44" i="1"/>
  <c r="BE133" i="1"/>
  <c r="BE37" i="1"/>
  <c r="BE54" i="1"/>
  <c r="BE45" i="1"/>
  <c r="BE89" i="1"/>
  <c r="BE75" i="1"/>
  <c r="BE46" i="1"/>
  <c r="BE154" i="1"/>
  <c r="BE118" i="1"/>
  <c r="BE69" i="1"/>
  <c r="BE70" i="1"/>
  <c r="BE135" i="1"/>
  <c r="BE105" i="1"/>
  <c r="BE93" i="1"/>
  <c r="BE62" i="1"/>
  <c r="BE23" i="1"/>
  <c r="BE16" i="1"/>
  <c r="BE85" i="1"/>
  <c r="BE86" i="1"/>
  <c r="BE12" i="1"/>
  <c r="BE129" i="1"/>
  <c r="BE63" i="1"/>
  <c r="BE78" i="1"/>
  <c r="BE149" i="1"/>
  <c r="BD164" i="1"/>
  <c r="BE164" i="1"/>
  <c r="AX38" i="1"/>
  <c r="BD38" i="1"/>
  <c r="AX162" i="1"/>
  <c r="BD162" i="1"/>
  <c r="AX89" i="1"/>
  <c r="BD89" i="1"/>
  <c r="AX118" i="1"/>
  <c r="BD118" i="1"/>
  <c r="AX105" i="1"/>
  <c r="BD105" i="1"/>
  <c r="AX62" i="1"/>
  <c r="BD62" i="1"/>
  <c r="AX23" i="1"/>
  <c r="BD23" i="1"/>
  <c r="AX16" i="1"/>
  <c r="BD16" i="1"/>
  <c r="AX85" i="1"/>
  <c r="BD85" i="1"/>
  <c r="AX86" i="1"/>
  <c r="BD86" i="1"/>
  <c r="AX12" i="1"/>
  <c r="BD12" i="1"/>
  <c r="AX129" i="1"/>
  <c r="BD129" i="1"/>
  <c r="AX63" i="1"/>
  <c r="BD63" i="1"/>
  <c r="AX78" i="1"/>
  <c r="BD78" i="1"/>
  <c r="AX149" i="1"/>
  <c r="BD149" i="1"/>
  <c r="AX91" i="1"/>
  <c r="BD91" i="1"/>
  <c r="AX35" i="1"/>
  <c r="BD35" i="1"/>
  <c r="AX101" i="1"/>
  <c r="BD101" i="1"/>
  <c r="AX102" i="1"/>
  <c r="BD102" i="1"/>
  <c r="AX120" i="1"/>
  <c r="BD120" i="1"/>
  <c r="AX145" i="1"/>
  <c r="BD145" i="1"/>
  <c r="AX24" i="1"/>
  <c r="BD24" i="1"/>
  <c r="AX94" i="1"/>
  <c r="BD94" i="1"/>
  <c r="AX119" i="1"/>
  <c r="BD119" i="1"/>
  <c r="AX17" i="1"/>
  <c r="BD17" i="1"/>
  <c r="AX28" i="1"/>
  <c r="BD28" i="1"/>
  <c r="AX154" i="1"/>
  <c r="BD154" i="1"/>
  <c r="AX68" i="1"/>
  <c r="BD68" i="1"/>
  <c r="AX141" i="1"/>
  <c r="BD141" i="1"/>
  <c r="AX158" i="1"/>
  <c r="BD158" i="1"/>
  <c r="AX40" i="1"/>
  <c r="BD40" i="1"/>
  <c r="AX25" i="1"/>
  <c r="BD25" i="1"/>
  <c r="AX60" i="1"/>
  <c r="BD60" i="1"/>
  <c r="AX134" i="1"/>
  <c r="BD134" i="1"/>
  <c r="AX48" i="1"/>
  <c r="BD48" i="1"/>
  <c r="AX75" i="1"/>
  <c r="BD75" i="1"/>
  <c r="AX70" i="1"/>
  <c r="BD70" i="1"/>
  <c r="AX93" i="1"/>
  <c r="BD93" i="1"/>
  <c r="AX52" i="1"/>
  <c r="BD52" i="1"/>
  <c r="AX108" i="1"/>
  <c r="BD108" i="1"/>
  <c r="AX56" i="1"/>
  <c r="BD56" i="1"/>
  <c r="AX80" i="1"/>
  <c r="BD80" i="1"/>
  <c r="AX126" i="1"/>
  <c r="BD126" i="1"/>
  <c r="AX44" i="1"/>
  <c r="BD44" i="1"/>
  <c r="AX81" i="1"/>
  <c r="BD81" i="1"/>
  <c r="AX84" i="1"/>
  <c r="BD84" i="1"/>
  <c r="AX144" i="1"/>
  <c r="BD144" i="1"/>
  <c r="AX76" i="1"/>
  <c r="BD76" i="1"/>
  <c r="AX100" i="1"/>
  <c r="BD100" i="1"/>
  <c r="AX147" i="1"/>
  <c r="BD147" i="1"/>
  <c r="AX22" i="1"/>
  <c r="BD22" i="1"/>
  <c r="AX92" i="1"/>
  <c r="BD92" i="1"/>
  <c r="AX79" i="1"/>
  <c r="BD79" i="1"/>
  <c r="AX31" i="1"/>
  <c r="BD31" i="1"/>
  <c r="AX69" i="1"/>
  <c r="BD69" i="1"/>
  <c r="AX135" i="1"/>
  <c r="BD135" i="1"/>
  <c r="AX125" i="1"/>
  <c r="BD125" i="1"/>
  <c r="AX20" i="1"/>
  <c r="BD20" i="1"/>
  <c r="AX113" i="1"/>
  <c r="BD113" i="1"/>
  <c r="AX15" i="1"/>
  <c r="BD15" i="1"/>
  <c r="AX157" i="1"/>
  <c r="BD157" i="1"/>
  <c r="AX95" i="1"/>
  <c r="BD95" i="1"/>
  <c r="AX150" i="1"/>
  <c r="BD150" i="1"/>
  <c r="AX33" i="1"/>
  <c r="BD33" i="1"/>
  <c r="AX142" i="1"/>
  <c r="BD142" i="1"/>
  <c r="AX72" i="1"/>
  <c r="BD72" i="1"/>
  <c r="AX51" i="1"/>
  <c r="BD51" i="1"/>
  <c r="AX124" i="1"/>
  <c r="BD124" i="1"/>
  <c r="AX159" i="1"/>
  <c r="BD159" i="1"/>
  <c r="AX39" i="1"/>
  <c r="BD39" i="1"/>
  <c r="AX88" i="1"/>
  <c r="BD88" i="1"/>
  <c r="AX42" i="1"/>
  <c r="BD42" i="1"/>
  <c r="AX111" i="1"/>
  <c r="BD111" i="1"/>
  <c r="AX14" i="1"/>
  <c r="BD14" i="1"/>
  <c r="AX65" i="1"/>
  <c r="BD65" i="1"/>
  <c r="AX37" i="1"/>
  <c r="BD37" i="1"/>
  <c r="AX67" i="1"/>
  <c r="BD67" i="1"/>
  <c r="AX140" i="1"/>
  <c r="BD140" i="1"/>
  <c r="AX161" i="1"/>
  <c r="BD161" i="1"/>
  <c r="AX55" i="1"/>
  <c r="BD55" i="1"/>
  <c r="AX104" i="1"/>
  <c r="BD104" i="1"/>
  <c r="AX58" i="1"/>
  <c r="BD58" i="1"/>
  <c r="AX132" i="1"/>
  <c r="BD132" i="1"/>
  <c r="AX32" i="1"/>
  <c r="BD32" i="1"/>
  <c r="AX97" i="1"/>
  <c r="BD97" i="1"/>
  <c r="AX138" i="1"/>
  <c r="BD138" i="1"/>
  <c r="AX133" i="1"/>
  <c r="BD133" i="1"/>
  <c r="AX83" i="1"/>
  <c r="BD83" i="1"/>
  <c r="AX156" i="1"/>
  <c r="BD156" i="1"/>
  <c r="AX59" i="1"/>
  <c r="BD59" i="1"/>
  <c r="AX71" i="1"/>
  <c r="BD71" i="1"/>
  <c r="AX128" i="1"/>
  <c r="BD128" i="1"/>
  <c r="AX74" i="1"/>
  <c r="BD74" i="1"/>
  <c r="AX148" i="1"/>
  <c r="BD148" i="1"/>
  <c r="AX50" i="1"/>
  <c r="BD50" i="1"/>
  <c r="AX49" i="1"/>
  <c r="BD49" i="1"/>
  <c r="AX54" i="1"/>
  <c r="BD54" i="1"/>
  <c r="AX99" i="1"/>
  <c r="BD99" i="1"/>
  <c r="AX160" i="1"/>
  <c r="BD160" i="1"/>
  <c r="AX61" i="1"/>
  <c r="BD61" i="1"/>
  <c r="AX87" i="1"/>
  <c r="BD87" i="1"/>
  <c r="AX163" i="1"/>
  <c r="BD163" i="1"/>
  <c r="AX90" i="1"/>
  <c r="BD90" i="1"/>
  <c r="AX66" i="1"/>
  <c r="BD66" i="1"/>
  <c r="AX137" i="1"/>
  <c r="BD137" i="1"/>
  <c r="AX43" i="1"/>
  <c r="BD43" i="1"/>
  <c r="AX122" i="1"/>
  <c r="BD122" i="1"/>
  <c r="AX131" i="1"/>
  <c r="BD131" i="1"/>
  <c r="AX151" i="1"/>
  <c r="BD151" i="1"/>
  <c r="AX103" i="1"/>
  <c r="BD103" i="1"/>
  <c r="AX21" i="1"/>
  <c r="BD21" i="1"/>
  <c r="AX106" i="1"/>
  <c r="BD106" i="1"/>
  <c r="AX112" i="1"/>
  <c r="BD112" i="1"/>
  <c r="AX82" i="1"/>
  <c r="BD82" i="1"/>
  <c r="AX96" i="1"/>
  <c r="BD96" i="1"/>
  <c r="AX73" i="1"/>
  <c r="BD73" i="1"/>
  <c r="AX46" i="1"/>
  <c r="BD46" i="1"/>
  <c r="AX139" i="1"/>
  <c r="BD139" i="1"/>
  <c r="AX77" i="1"/>
  <c r="BD77" i="1"/>
  <c r="AX64" i="1"/>
  <c r="BD64" i="1"/>
  <c r="AX127" i="1"/>
  <c r="BD127" i="1"/>
  <c r="AX41" i="1"/>
  <c r="BD41" i="1"/>
  <c r="AX130" i="1"/>
  <c r="BD130" i="1"/>
  <c r="AX153" i="1"/>
  <c r="BD153" i="1"/>
  <c r="AX98" i="1"/>
  <c r="BD98" i="1"/>
  <c r="AX29" i="1"/>
  <c r="BD29" i="1"/>
  <c r="AX45" i="1"/>
  <c r="BD45" i="1"/>
  <c r="AX155" i="1"/>
  <c r="BD155" i="1"/>
  <c r="AX152" i="1"/>
  <c r="BD152" i="1"/>
  <c r="AX18" i="1"/>
  <c r="BD18" i="1"/>
  <c r="AX143" i="1"/>
  <c r="BD143" i="1"/>
  <c r="AX57" i="1"/>
  <c r="BD57" i="1"/>
  <c r="AX146" i="1"/>
  <c r="BD146" i="1"/>
  <c r="AX13" i="1"/>
  <c r="BD13" i="1"/>
  <c r="AX121" i="1"/>
  <c r="BD121" i="1"/>
  <c r="AX47" i="1"/>
  <c r="BD47" i="1"/>
  <c r="AX164" i="1"/>
  <c r="AZ164" i="1"/>
  <c r="W11" i="1"/>
  <c r="H1" i="17"/>
  <c r="F1" i="17"/>
  <c r="E1" i="17"/>
  <c r="DY11" i="1" l="1"/>
  <c r="DX11" i="1"/>
  <c r="BD11" i="1"/>
  <c r="BE11" i="1"/>
  <c r="AX11" i="1"/>
  <c r="AZ11" i="1"/>
  <c r="C3" i="16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112" i="16"/>
  <c r="C113" i="16"/>
  <c r="C114" i="16"/>
  <c r="C115" i="16"/>
  <c r="C116" i="16"/>
  <c r="C117" i="16"/>
  <c r="C118" i="16"/>
  <c r="C119" i="16"/>
  <c r="C120" i="16"/>
  <c r="C2" i="16"/>
  <c r="N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2" i="16"/>
  <c r="P164" i="1" l="1"/>
  <c r="M3" i="16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2" i="16"/>
  <c r="L3" i="16"/>
  <c r="L4" i="16"/>
  <c r="L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61" i="16"/>
  <c r="L62" i="16"/>
  <c r="L63" i="16"/>
  <c r="L64" i="16"/>
  <c r="L65" i="16"/>
  <c r="L66" i="16"/>
  <c r="L67" i="16"/>
  <c r="L68" i="16"/>
  <c r="L69" i="16"/>
  <c r="L70" i="16"/>
  <c r="L71" i="16"/>
  <c r="L72" i="16"/>
  <c r="L73" i="16"/>
  <c r="L74" i="16"/>
  <c r="L75" i="16"/>
  <c r="L76" i="16"/>
  <c r="L77" i="16"/>
  <c r="L78" i="16"/>
  <c r="L79" i="16"/>
  <c r="L80" i="16"/>
  <c r="L81" i="16"/>
  <c r="L82" i="16"/>
  <c r="L83" i="16"/>
  <c r="L84" i="16"/>
  <c r="L85" i="16"/>
  <c r="L86" i="16"/>
  <c r="L87" i="16"/>
  <c r="L88" i="16"/>
  <c r="L89" i="16"/>
  <c r="L90" i="16"/>
  <c r="L91" i="16"/>
  <c r="L92" i="16"/>
  <c r="L93" i="16"/>
  <c r="L94" i="16"/>
  <c r="L95" i="16"/>
  <c r="L96" i="16"/>
  <c r="L97" i="16"/>
  <c r="L98" i="16"/>
  <c r="L99" i="16"/>
  <c r="L100" i="16"/>
  <c r="L101" i="16"/>
  <c r="L102" i="16"/>
  <c r="L103" i="16"/>
  <c r="L104" i="16"/>
  <c r="L105" i="16"/>
  <c r="L106" i="16"/>
  <c r="L107" i="16"/>
  <c r="L108" i="16"/>
  <c r="L109" i="16"/>
  <c r="L110" i="16"/>
  <c r="L111" i="16"/>
  <c r="L112" i="16"/>
  <c r="L113" i="16"/>
  <c r="L114" i="16"/>
  <c r="L115" i="16"/>
  <c r="L116" i="16"/>
  <c r="L117" i="16"/>
  <c r="L118" i="16"/>
  <c r="L119" i="16"/>
  <c r="L120" i="16"/>
  <c r="L2" i="16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2" i="16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2" i="16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2" i="16"/>
  <c r="AY12" i="1"/>
  <c r="AY13" i="1"/>
  <c r="AZ13" i="1" s="1"/>
  <c r="AY14" i="1"/>
  <c r="AZ14" i="1" s="1"/>
  <c r="AY15" i="1"/>
  <c r="AZ15" i="1" s="1"/>
  <c r="AY16" i="1"/>
  <c r="AZ16" i="1" s="1"/>
  <c r="AY17" i="1"/>
  <c r="AZ17" i="1" s="1"/>
  <c r="AY18" i="1"/>
  <c r="AY19" i="1"/>
  <c r="AY20" i="1"/>
  <c r="AY21" i="1"/>
  <c r="AZ21" i="1" s="1"/>
  <c r="AY22" i="1"/>
  <c r="AZ22" i="1" s="1"/>
  <c r="AY23" i="1"/>
  <c r="AZ23" i="1" s="1"/>
  <c r="AY24" i="1"/>
  <c r="AZ24" i="1" s="1"/>
  <c r="AY25" i="1"/>
  <c r="AZ25" i="1" s="1"/>
  <c r="AY26" i="1"/>
  <c r="AY27" i="1"/>
  <c r="AY28" i="1"/>
  <c r="AZ28" i="1" s="1"/>
  <c r="AY29" i="1"/>
  <c r="AZ29" i="1" s="1"/>
  <c r="AY30" i="1"/>
  <c r="AY31" i="1"/>
  <c r="AY32" i="1"/>
  <c r="AZ32" i="1" s="1"/>
  <c r="AY33" i="1"/>
  <c r="AY34" i="1"/>
  <c r="AY35" i="1"/>
  <c r="AZ35" i="1" s="1"/>
  <c r="AY36" i="1"/>
  <c r="AY37" i="1"/>
  <c r="AZ37" i="1" s="1"/>
  <c r="AY38" i="1"/>
  <c r="AZ38" i="1" s="1"/>
  <c r="AY39" i="1"/>
  <c r="AZ39" i="1" s="1"/>
  <c r="AY40" i="1"/>
  <c r="AZ40" i="1" s="1"/>
  <c r="AY41" i="1"/>
  <c r="AZ41" i="1" s="1"/>
  <c r="AY42" i="1"/>
  <c r="AZ42" i="1" s="1"/>
  <c r="AY43" i="1"/>
  <c r="AZ43" i="1" s="1"/>
  <c r="AY44" i="1"/>
  <c r="AZ44" i="1" s="1"/>
  <c r="AY45" i="1"/>
  <c r="AZ45" i="1" s="1"/>
  <c r="AY46" i="1"/>
  <c r="AZ46" i="1" s="1"/>
  <c r="AY47" i="1"/>
  <c r="AZ47" i="1" s="1"/>
  <c r="AY48" i="1"/>
  <c r="AY49" i="1"/>
  <c r="AZ49" i="1" s="1"/>
  <c r="AY50" i="1"/>
  <c r="AZ50" i="1" s="1"/>
  <c r="AY51" i="1"/>
  <c r="AZ51" i="1" s="1"/>
  <c r="AY52" i="1"/>
  <c r="AZ52" i="1" s="1"/>
  <c r="AY53" i="1"/>
  <c r="AY54" i="1"/>
  <c r="AZ54" i="1" s="1"/>
  <c r="AY55" i="1"/>
  <c r="AZ55" i="1" s="1"/>
  <c r="AY56" i="1"/>
  <c r="AZ56" i="1" s="1"/>
  <c r="AY57" i="1"/>
  <c r="AZ57" i="1" s="1"/>
  <c r="AY58" i="1"/>
  <c r="AZ58" i="1" s="1"/>
  <c r="AY59" i="1"/>
  <c r="AZ59" i="1" s="1"/>
  <c r="AY60" i="1"/>
  <c r="AZ60" i="1" s="1"/>
  <c r="AY61" i="1"/>
  <c r="AZ61" i="1" s="1"/>
  <c r="AY62" i="1"/>
  <c r="AZ62" i="1" s="1"/>
  <c r="AY63" i="1"/>
  <c r="AZ63" i="1" s="1"/>
  <c r="AY64" i="1"/>
  <c r="AZ64" i="1" s="1"/>
  <c r="AY65" i="1"/>
  <c r="AZ65" i="1" s="1"/>
  <c r="AY66" i="1"/>
  <c r="AZ66" i="1" s="1"/>
  <c r="AY67" i="1"/>
  <c r="AZ67" i="1" s="1"/>
  <c r="AY68" i="1"/>
  <c r="AZ68" i="1" s="1"/>
  <c r="AY69" i="1"/>
  <c r="AZ69" i="1" s="1"/>
  <c r="AY70" i="1"/>
  <c r="AZ70" i="1" s="1"/>
  <c r="AY71" i="1"/>
  <c r="AZ71" i="1" s="1"/>
  <c r="AY72" i="1"/>
  <c r="AZ72" i="1" s="1"/>
  <c r="AY73" i="1"/>
  <c r="AZ73" i="1" s="1"/>
  <c r="AY74" i="1"/>
  <c r="AZ74" i="1" s="1"/>
  <c r="AY75" i="1"/>
  <c r="AZ75" i="1" s="1"/>
  <c r="AY76" i="1"/>
  <c r="AZ76" i="1" s="1"/>
  <c r="AY77" i="1"/>
  <c r="AZ77" i="1" s="1"/>
  <c r="AY78" i="1"/>
  <c r="AZ78" i="1" s="1"/>
  <c r="AY79" i="1"/>
  <c r="AZ79" i="1" s="1"/>
  <c r="AY80" i="1"/>
  <c r="AZ80" i="1" s="1"/>
  <c r="AY81" i="1"/>
  <c r="AZ81" i="1" s="1"/>
  <c r="AY82" i="1"/>
  <c r="AZ82" i="1" s="1"/>
  <c r="AY83" i="1"/>
  <c r="AZ83" i="1" s="1"/>
  <c r="AY84" i="1"/>
  <c r="AZ84" i="1" s="1"/>
  <c r="AY85" i="1"/>
  <c r="AZ85" i="1" s="1"/>
  <c r="AY86" i="1"/>
  <c r="AZ86" i="1" s="1"/>
  <c r="AY87" i="1"/>
  <c r="AZ87" i="1" s="1"/>
  <c r="AY88" i="1"/>
  <c r="AZ88" i="1" s="1"/>
  <c r="AY89" i="1"/>
  <c r="AZ89" i="1" s="1"/>
  <c r="AY90" i="1"/>
  <c r="AZ90" i="1" s="1"/>
  <c r="AY91" i="1"/>
  <c r="AZ91" i="1" s="1"/>
  <c r="AY92" i="1"/>
  <c r="AZ92" i="1" s="1"/>
  <c r="AY93" i="1"/>
  <c r="AZ93" i="1" s="1"/>
  <c r="AY94" i="1"/>
  <c r="AZ94" i="1" s="1"/>
  <c r="AY95" i="1"/>
  <c r="AZ95" i="1" s="1"/>
  <c r="AY96" i="1"/>
  <c r="AZ96" i="1" s="1"/>
  <c r="AY97" i="1"/>
  <c r="AZ97" i="1" s="1"/>
  <c r="AY98" i="1"/>
  <c r="AZ98" i="1" s="1"/>
  <c r="AY99" i="1"/>
  <c r="AZ99" i="1" s="1"/>
  <c r="AY100" i="1"/>
  <c r="AZ100" i="1" s="1"/>
  <c r="AY101" i="1"/>
  <c r="AZ101" i="1" s="1"/>
  <c r="AY102" i="1"/>
  <c r="AZ102" i="1" s="1"/>
  <c r="AY103" i="1"/>
  <c r="AZ103" i="1" s="1"/>
  <c r="AY104" i="1"/>
  <c r="AZ104" i="1" s="1"/>
  <c r="AY105" i="1"/>
  <c r="AZ105" i="1" s="1"/>
  <c r="AY106" i="1"/>
  <c r="AZ106" i="1" s="1"/>
  <c r="AY107" i="1"/>
  <c r="AY108" i="1"/>
  <c r="AZ108" i="1" s="1"/>
  <c r="AY109" i="1"/>
  <c r="AY110" i="1"/>
  <c r="AY111" i="1"/>
  <c r="AZ111" i="1" s="1"/>
  <c r="AY112" i="1"/>
  <c r="AZ112" i="1" s="1"/>
  <c r="AY113" i="1"/>
  <c r="AZ113" i="1" s="1"/>
  <c r="AY114" i="1"/>
  <c r="AY115" i="1"/>
  <c r="AY116" i="1"/>
  <c r="AY117" i="1"/>
  <c r="AY118" i="1"/>
  <c r="AZ118" i="1" s="1"/>
  <c r="AY119" i="1"/>
  <c r="AZ119" i="1" s="1"/>
  <c r="AY120" i="1"/>
  <c r="AZ120" i="1" s="1"/>
  <c r="AY121" i="1"/>
  <c r="AZ121" i="1" s="1"/>
  <c r="AY122" i="1"/>
  <c r="AZ122" i="1" s="1"/>
  <c r="AY123" i="1"/>
  <c r="AY124" i="1"/>
  <c r="AZ124" i="1" s="1"/>
  <c r="AY125" i="1"/>
  <c r="AZ125" i="1" s="1"/>
  <c r="AY126" i="1"/>
  <c r="AZ126" i="1" s="1"/>
  <c r="AY127" i="1"/>
  <c r="AZ127" i="1" s="1"/>
  <c r="AY128" i="1"/>
  <c r="AZ128" i="1" s="1"/>
  <c r="AY129" i="1"/>
  <c r="AZ129" i="1" s="1"/>
  <c r="AY130" i="1"/>
  <c r="AZ130" i="1" s="1"/>
  <c r="AY131" i="1"/>
  <c r="AZ131" i="1" s="1"/>
  <c r="AY132" i="1"/>
  <c r="AZ132" i="1" s="1"/>
  <c r="AY133" i="1"/>
  <c r="AZ133" i="1" s="1"/>
  <c r="AY134" i="1"/>
  <c r="AZ134" i="1" s="1"/>
  <c r="AY135" i="1"/>
  <c r="AZ135" i="1" s="1"/>
  <c r="AY136" i="1"/>
  <c r="AY137" i="1"/>
  <c r="AZ137" i="1" s="1"/>
  <c r="AY138" i="1"/>
  <c r="AZ138" i="1" s="1"/>
  <c r="AY139" i="1"/>
  <c r="AZ139" i="1" s="1"/>
  <c r="AY140" i="1"/>
  <c r="AZ140" i="1" s="1"/>
  <c r="AY141" i="1"/>
  <c r="AZ141" i="1" s="1"/>
  <c r="AY142" i="1"/>
  <c r="AZ142" i="1" s="1"/>
  <c r="AY143" i="1"/>
  <c r="AZ143" i="1" s="1"/>
  <c r="AY144" i="1"/>
  <c r="AZ144" i="1" s="1"/>
  <c r="AY145" i="1"/>
  <c r="AZ145" i="1" s="1"/>
  <c r="AY146" i="1"/>
  <c r="AZ146" i="1" s="1"/>
  <c r="AY147" i="1"/>
  <c r="AZ147" i="1" s="1"/>
  <c r="AY148" i="1"/>
  <c r="AZ148" i="1" s="1"/>
  <c r="AY149" i="1"/>
  <c r="AZ149" i="1" s="1"/>
  <c r="AY150" i="1"/>
  <c r="AZ150" i="1" s="1"/>
  <c r="AY151" i="1"/>
  <c r="AZ151" i="1" s="1"/>
  <c r="AY152" i="1"/>
  <c r="AZ152" i="1" s="1"/>
  <c r="AY153" i="1"/>
  <c r="AZ153" i="1" s="1"/>
  <c r="AY154" i="1"/>
  <c r="AZ154" i="1" s="1"/>
  <c r="AY155" i="1"/>
  <c r="AZ155" i="1" s="1"/>
  <c r="AY156" i="1"/>
  <c r="AZ156" i="1" s="1"/>
  <c r="AY157" i="1"/>
  <c r="AZ157" i="1" s="1"/>
  <c r="AY158" i="1"/>
  <c r="AZ158" i="1" s="1"/>
  <c r="AY159" i="1"/>
  <c r="AZ159" i="1" s="1"/>
  <c r="AY160" i="1"/>
  <c r="AZ160" i="1" s="1"/>
  <c r="AY161" i="1"/>
  <c r="AZ161" i="1" s="1"/>
  <c r="AY162" i="1"/>
  <c r="AZ162" i="1" s="1"/>
  <c r="AY163" i="1"/>
  <c r="AZ163" i="1" s="1"/>
  <c r="AY189" i="1"/>
  <c r="K3" i="16" l="1"/>
  <c r="K4" i="16"/>
  <c r="K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61" i="16"/>
  <c r="K62" i="16"/>
  <c r="K63" i="16"/>
  <c r="K64" i="16"/>
  <c r="K65" i="16"/>
  <c r="K66" i="16"/>
  <c r="K67" i="16"/>
  <c r="K68" i="16"/>
  <c r="K69" i="16"/>
  <c r="K70" i="16"/>
  <c r="K71" i="16"/>
  <c r="K72" i="16"/>
  <c r="K73" i="16"/>
  <c r="K74" i="16"/>
  <c r="K75" i="16"/>
  <c r="K76" i="16"/>
  <c r="K77" i="16"/>
  <c r="K78" i="16"/>
  <c r="K79" i="16"/>
  <c r="K80" i="16"/>
  <c r="K81" i="16"/>
  <c r="K82" i="16"/>
  <c r="K83" i="16"/>
  <c r="K84" i="16"/>
  <c r="K85" i="16"/>
  <c r="K86" i="16"/>
  <c r="K87" i="16"/>
  <c r="K88" i="16"/>
  <c r="K89" i="16"/>
  <c r="K90" i="16"/>
  <c r="K91" i="16"/>
  <c r="K92" i="16"/>
  <c r="K93" i="16"/>
  <c r="K94" i="16"/>
  <c r="K95" i="16"/>
  <c r="K96" i="16"/>
  <c r="K97" i="16"/>
  <c r="K98" i="16"/>
  <c r="K99" i="16"/>
  <c r="K100" i="16"/>
  <c r="K101" i="16"/>
  <c r="K102" i="16"/>
  <c r="K103" i="16"/>
  <c r="K104" i="16"/>
  <c r="K105" i="16"/>
  <c r="K106" i="16"/>
  <c r="K107" i="16"/>
  <c r="K108" i="16"/>
  <c r="K109" i="16"/>
  <c r="K110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29" i="16"/>
  <c r="K130" i="16"/>
  <c r="K131" i="16"/>
  <c r="K132" i="16"/>
  <c r="K133" i="16"/>
  <c r="K134" i="16"/>
  <c r="K135" i="16"/>
  <c r="K136" i="16"/>
  <c r="K137" i="16"/>
  <c r="K138" i="16"/>
  <c r="K139" i="16"/>
  <c r="K140" i="16"/>
  <c r="K141" i="16"/>
  <c r="K142" i="16"/>
  <c r="K143" i="16"/>
  <c r="K144" i="16"/>
  <c r="K145" i="16"/>
  <c r="K146" i="16"/>
  <c r="K147" i="16"/>
  <c r="K148" i="16"/>
  <c r="K149" i="16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K168" i="16"/>
  <c r="K169" i="16"/>
  <c r="K170" i="16"/>
  <c r="K171" i="16"/>
  <c r="K172" i="16"/>
  <c r="K173" i="16"/>
  <c r="K174" i="16"/>
  <c r="K175" i="16"/>
  <c r="K176" i="16"/>
  <c r="K177" i="16"/>
  <c r="K178" i="16"/>
  <c r="K179" i="16"/>
  <c r="K180" i="16"/>
  <c r="K181" i="16"/>
  <c r="K182" i="16"/>
  <c r="K183" i="16"/>
  <c r="K184" i="16"/>
  <c r="K185" i="16"/>
  <c r="K186" i="16"/>
  <c r="K187" i="16"/>
  <c r="K188" i="16"/>
  <c r="K189" i="16"/>
  <c r="K190" i="16"/>
  <c r="K191" i="16"/>
  <c r="K192" i="16"/>
  <c r="K193" i="16"/>
  <c r="K194" i="16"/>
  <c r="K195" i="16"/>
  <c r="K196" i="16"/>
  <c r="K197" i="16"/>
  <c r="K198" i="16"/>
  <c r="K199" i="16"/>
  <c r="K200" i="16"/>
  <c r="K201" i="16"/>
  <c r="K202" i="16"/>
  <c r="K203" i="16"/>
  <c r="K204" i="16"/>
  <c r="K205" i="16"/>
  <c r="K206" i="16"/>
  <c r="K207" i="16"/>
  <c r="K208" i="16"/>
  <c r="K209" i="16"/>
  <c r="K210" i="16"/>
  <c r="K211" i="16"/>
  <c r="K212" i="16"/>
  <c r="K213" i="16"/>
  <c r="K214" i="16"/>
  <c r="K215" i="16"/>
  <c r="K216" i="16"/>
  <c r="K217" i="16"/>
  <c r="K218" i="16"/>
  <c r="K219" i="16"/>
  <c r="K220" i="16"/>
  <c r="K221" i="16"/>
  <c r="K222" i="16"/>
  <c r="K223" i="16"/>
  <c r="K224" i="16"/>
  <c r="K225" i="16"/>
  <c r="K226" i="16"/>
  <c r="K227" i="16"/>
  <c r="K228" i="16"/>
  <c r="K229" i="16"/>
  <c r="K230" i="16"/>
  <c r="K231" i="16"/>
  <c r="K232" i="16"/>
  <c r="K233" i="16"/>
  <c r="K234" i="16"/>
  <c r="K235" i="16"/>
  <c r="K236" i="16"/>
  <c r="K237" i="16"/>
  <c r="K238" i="16"/>
  <c r="K239" i="16"/>
  <c r="K240" i="16"/>
  <c r="K241" i="16"/>
  <c r="K242" i="16"/>
  <c r="K243" i="16"/>
  <c r="K244" i="16"/>
  <c r="K245" i="16"/>
  <c r="K246" i="16"/>
  <c r="K247" i="16"/>
  <c r="K248" i="16"/>
  <c r="K249" i="16"/>
  <c r="K250" i="16"/>
  <c r="K251" i="16"/>
  <c r="K252" i="16"/>
  <c r="K253" i="16"/>
  <c r="K254" i="16"/>
  <c r="K255" i="16"/>
  <c r="K256" i="16"/>
  <c r="K257" i="16"/>
  <c r="K258" i="16"/>
  <c r="K259" i="16"/>
  <c r="K260" i="16"/>
  <c r="K261" i="16"/>
  <c r="K262" i="16"/>
  <c r="K263" i="16"/>
  <c r="K264" i="16"/>
  <c r="K265" i="16"/>
  <c r="K266" i="16"/>
  <c r="K267" i="16"/>
  <c r="K268" i="16"/>
  <c r="K269" i="16"/>
  <c r="K270" i="16"/>
  <c r="K271" i="16"/>
  <c r="K272" i="16"/>
  <c r="K273" i="16"/>
  <c r="K274" i="16"/>
  <c r="K275" i="16"/>
  <c r="K276" i="16"/>
  <c r="K277" i="16"/>
  <c r="K278" i="16"/>
  <c r="K279" i="16"/>
  <c r="K280" i="16"/>
  <c r="K281" i="16"/>
  <c r="K282" i="16"/>
  <c r="K283" i="16"/>
  <c r="K284" i="16"/>
  <c r="K285" i="16"/>
  <c r="K286" i="16"/>
  <c r="K287" i="16"/>
  <c r="K288" i="16"/>
  <c r="K289" i="16"/>
  <c r="K290" i="16"/>
  <c r="K291" i="16"/>
  <c r="K292" i="16"/>
  <c r="K293" i="16"/>
  <c r="K294" i="16"/>
  <c r="K295" i="16"/>
  <c r="K296" i="16"/>
  <c r="K297" i="16"/>
  <c r="K298" i="16"/>
  <c r="K299" i="16"/>
  <c r="K300" i="16"/>
  <c r="K301" i="16"/>
  <c r="K302" i="16"/>
  <c r="K303" i="16"/>
  <c r="K304" i="16"/>
  <c r="K305" i="16"/>
  <c r="K306" i="16"/>
  <c r="K307" i="16"/>
  <c r="K308" i="16"/>
  <c r="K309" i="16"/>
  <c r="K310" i="16"/>
  <c r="K311" i="16"/>
  <c r="K312" i="16"/>
  <c r="K313" i="16"/>
  <c r="K314" i="16"/>
  <c r="K315" i="16"/>
  <c r="K316" i="16"/>
  <c r="K317" i="16"/>
  <c r="K318" i="16"/>
  <c r="K319" i="16"/>
  <c r="K320" i="16"/>
  <c r="K321" i="16"/>
  <c r="K322" i="16"/>
  <c r="K323" i="16"/>
  <c r="K324" i="16"/>
  <c r="K325" i="16"/>
  <c r="K326" i="16"/>
  <c r="K327" i="16"/>
  <c r="K328" i="16"/>
  <c r="K329" i="16"/>
  <c r="K330" i="16"/>
  <c r="K331" i="16"/>
  <c r="K332" i="16"/>
  <c r="K333" i="16"/>
  <c r="K334" i="16"/>
  <c r="K335" i="16"/>
  <c r="K336" i="16"/>
  <c r="K337" i="16"/>
  <c r="K338" i="16"/>
  <c r="K339" i="16"/>
  <c r="K340" i="16"/>
  <c r="K341" i="16"/>
  <c r="K342" i="16"/>
  <c r="K343" i="16"/>
  <c r="K344" i="16"/>
  <c r="K345" i="16"/>
  <c r="K346" i="16"/>
  <c r="K347" i="16"/>
  <c r="K348" i="16"/>
  <c r="K349" i="16"/>
  <c r="K350" i="16"/>
  <c r="K351" i="16"/>
  <c r="K352" i="16"/>
  <c r="K353" i="16"/>
  <c r="K354" i="16"/>
  <c r="K355" i="16"/>
  <c r="K356" i="16"/>
  <c r="K357" i="16"/>
  <c r="K358" i="16"/>
  <c r="K359" i="16"/>
  <c r="K360" i="16"/>
  <c r="K361" i="16"/>
  <c r="K362" i="16"/>
  <c r="K363" i="16"/>
  <c r="K364" i="16"/>
  <c r="K365" i="16"/>
  <c r="K366" i="16"/>
  <c r="K367" i="16"/>
  <c r="K368" i="16"/>
  <c r="K369" i="16"/>
  <c r="K370" i="16"/>
  <c r="K371" i="16"/>
  <c r="K372" i="16"/>
  <c r="K373" i="16"/>
  <c r="K374" i="16"/>
  <c r="K375" i="16"/>
  <c r="K376" i="16"/>
  <c r="K377" i="16"/>
  <c r="K378" i="16"/>
  <c r="K379" i="16"/>
  <c r="K380" i="16"/>
  <c r="K381" i="16"/>
  <c r="K382" i="16"/>
  <c r="K383" i="16"/>
  <c r="K384" i="16"/>
  <c r="K385" i="16"/>
  <c r="K386" i="16"/>
  <c r="K387" i="16"/>
  <c r="K388" i="16"/>
  <c r="K389" i="16"/>
  <c r="K390" i="16"/>
  <c r="K391" i="16"/>
  <c r="K392" i="16"/>
  <c r="K393" i="16"/>
  <c r="K394" i="16"/>
  <c r="K395" i="16"/>
  <c r="K396" i="16"/>
  <c r="K397" i="16"/>
  <c r="K398" i="16"/>
  <c r="K399" i="16"/>
  <c r="K400" i="16"/>
  <c r="K401" i="16"/>
  <c r="K402" i="16"/>
  <c r="K403" i="16"/>
  <c r="K404" i="16"/>
  <c r="K405" i="16"/>
  <c r="K406" i="16"/>
  <c r="K407" i="16"/>
  <c r="K408" i="16"/>
  <c r="K409" i="16"/>
  <c r="K410" i="16"/>
  <c r="K411" i="16"/>
  <c r="K412" i="16"/>
  <c r="K413" i="16"/>
  <c r="K414" i="16"/>
  <c r="K415" i="16"/>
  <c r="K416" i="16"/>
  <c r="K417" i="16"/>
  <c r="K418" i="16"/>
  <c r="K419" i="16"/>
  <c r="K420" i="16"/>
  <c r="K421" i="16"/>
  <c r="K422" i="16"/>
  <c r="K423" i="16"/>
  <c r="K424" i="16"/>
  <c r="K425" i="16"/>
  <c r="K426" i="16"/>
  <c r="K427" i="16"/>
  <c r="K428" i="16"/>
  <c r="K429" i="16"/>
  <c r="K430" i="16"/>
  <c r="K431" i="16"/>
  <c r="K432" i="16"/>
  <c r="K433" i="16"/>
  <c r="K434" i="16"/>
  <c r="K435" i="16"/>
  <c r="K436" i="16"/>
  <c r="K437" i="16"/>
  <c r="K438" i="16"/>
  <c r="K439" i="16"/>
  <c r="K440" i="16"/>
  <c r="K441" i="16"/>
  <c r="K442" i="16"/>
  <c r="K443" i="16"/>
  <c r="K444" i="16"/>
  <c r="K445" i="16"/>
  <c r="K446" i="16"/>
  <c r="K447" i="16"/>
  <c r="K448" i="16"/>
  <c r="K449" i="16"/>
  <c r="K450" i="16"/>
  <c r="K451" i="16"/>
  <c r="K452" i="16"/>
  <c r="K453" i="16"/>
  <c r="K454" i="16"/>
  <c r="K455" i="16"/>
  <c r="K456" i="16"/>
  <c r="K457" i="16"/>
  <c r="K458" i="16"/>
  <c r="K459" i="16"/>
  <c r="K460" i="16"/>
  <c r="K461" i="16"/>
  <c r="K462" i="16"/>
  <c r="K463" i="16"/>
  <c r="K464" i="16"/>
  <c r="K465" i="16"/>
  <c r="K466" i="16"/>
  <c r="K467" i="16"/>
  <c r="K468" i="16"/>
  <c r="K469" i="16"/>
  <c r="K470" i="16"/>
  <c r="K471" i="16"/>
  <c r="K472" i="16"/>
  <c r="K473" i="16"/>
  <c r="K474" i="16"/>
  <c r="K475" i="16"/>
  <c r="K476" i="16"/>
  <c r="K477" i="16"/>
  <c r="K478" i="16"/>
  <c r="K479" i="16"/>
  <c r="K480" i="16"/>
  <c r="K481" i="16"/>
  <c r="K482" i="16"/>
  <c r="K483" i="16"/>
  <c r="K484" i="16"/>
  <c r="K485" i="16"/>
  <c r="K486" i="16"/>
  <c r="K487" i="16"/>
  <c r="K488" i="16"/>
  <c r="K489" i="16"/>
  <c r="K490" i="16"/>
  <c r="K491" i="16"/>
  <c r="K492" i="16"/>
  <c r="K493" i="16"/>
  <c r="K494" i="16"/>
  <c r="K495" i="16"/>
  <c r="K496" i="16"/>
  <c r="K497" i="16"/>
  <c r="K498" i="16"/>
  <c r="K499" i="16"/>
  <c r="K500" i="16"/>
  <c r="K501" i="16"/>
  <c r="K502" i="16"/>
  <c r="K503" i="16"/>
  <c r="K504" i="16"/>
  <c r="K505" i="16"/>
  <c r="K506" i="16"/>
  <c r="K507" i="16"/>
  <c r="K508" i="16"/>
  <c r="K509" i="16"/>
  <c r="K510" i="16"/>
  <c r="K511" i="16"/>
  <c r="K512" i="16"/>
  <c r="K513" i="16"/>
  <c r="K514" i="16"/>
  <c r="K515" i="16"/>
  <c r="K516" i="16"/>
  <c r="K517" i="16"/>
  <c r="K518" i="16"/>
  <c r="K519" i="16"/>
  <c r="K520" i="16"/>
  <c r="K521" i="16"/>
  <c r="K522" i="16"/>
  <c r="K523" i="16"/>
  <c r="K524" i="16"/>
  <c r="K525" i="16"/>
  <c r="K526" i="16"/>
  <c r="K527" i="16"/>
  <c r="K528" i="16"/>
  <c r="K529" i="16"/>
  <c r="K530" i="16"/>
  <c r="K531" i="16"/>
  <c r="K532" i="16"/>
  <c r="K533" i="16"/>
  <c r="K534" i="16"/>
  <c r="K535" i="16"/>
  <c r="K536" i="16"/>
  <c r="K537" i="16"/>
  <c r="K538" i="16"/>
  <c r="K539" i="16"/>
  <c r="K540" i="16"/>
  <c r="K541" i="16"/>
  <c r="K542" i="16"/>
  <c r="K543" i="16"/>
  <c r="K544" i="16"/>
  <c r="K545" i="16"/>
  <c r="K546" i="16"/>
  <c r="K547" i="16"/>
  <c r="K548" i="16"/>
  <c r="K549" i="16"/>
  <c r="K550" i="16"/>
  <c r="K551" i="16"/>
  <c r="K552" i="16"/>
  <c r="K553" i="16"/>
  <c r="K554" i="16"/>
  <c r="K555" i="16"/>
  <c r="K556" i="16"/>
  <c r="K557" i="16"/>
  <c r="K558" i="16"/>
  <c r="K559" i="16"/>
  <c r="K560" i="16"/>
  <c r="K561" i="16"/>
  <c r="K562" i="16"/>
  <c r="K563" i="16"/>
  <c r="K564" i="16"/>
  <c r="K565" i="16"/>
  <c r="K566" i="16"/>
  <c r="K567" i="16"/>
  <c r="K568" i="16"/>
  <c r="K569" i="16"/>
  <c r="K570" i="16"/>
  <c r="K571" i="16"/>
  <c r="K572" i="16"/>
  <c r="K573" i="16"/>
  <c r="K574" i="16"/>
  <c r="K575" i="16"/>
  <c r="K576" i="16"/>
  <c r="K577" i="16"/>
  <c r="K578" i="16"/>
  <c r="K579" i="16"/>
  <c r="K580" i="16"/>
  <c r="K581" i="16"/>
  <c r="K582" i="16"/>
  <c r="K583" i="16"/>
  <c r="K584" i="16"/>
  <c r="K585" i="16"/>
  <c r="K586" i="16"/>
  <c r="K587" i="16"/>
  <c r="K588" i="16"/>
  <c r="K589" i="16"/>
  <c r="K590" i="16"/>
  <c r="K591" i="16"/>
  <c r="K592" i="16"/>
  <c r="K593" i="16"/>
  <c r="K594" i="16"/>
  <c r="K595" i="16"/>
  <c r="K596" i="16"/>
  <c r="K597" i="16"/>
  <c r="K598" i="16"/>
  <c r="K599" i="16"/>
  <c r="K600" i="16"/>
  <c r="K601" i="16"/>
  <c r="K602" i="16"/>
  <c r="K603" i="16"/>
  <c r="K604" i="16"/>
  <c r="K605" i="16"/>
  <c r="K606" i="16"/>
  <c r="K607" i="16"/>
  <c r="K608" i="16"/>
  <c r="K609" i="16"/>
  <c r="K610" i="16"/>
  <c r="K611" i="16"/>
  <c r="K612" i="16"/>
  <c r="K613" i="16"/>
  <c r="K614" i="16"/>
  <c r="K615" i="16"/>
  <c r="K616" i="16"/>
  <c r="K617" i="16"/>
  <c r="K618" i="16"/>
  <c r="K619" i="16"/>
  <c r="K620" i="16"/>
  <c r="K621" i="16"/>
  <c r="K622" i="16"/>
  <c r="K623" i="16"/>
  <c r="K624" i="16"/>
  <c r="K625" i="16"/>
  <c r="K626" i="16"/>
  <c r="K627" i="16"/>
  <c r="K628" i="16"/>
  <c r="K629" i="16"/>
  <c r="K630" i="16"/>
  <c r="K631" i="16"/>
  <c r="K632" i="16"/>
  <c r="K633" i="16"/>
  <c r="K634" i="16"/>
  <c r="K635" i="16"/>
  <c r="K636" i="16"/>
  <c r="K637" i="16"/>
  <c r="K638" i="16"/>
  <c r="K639" i="16"/>
  <c r="K640" i="16"/>
  <c r="K641" i="16"/>
  <c r="K642" i="16"/>
  <c r="K643" i="16"/>
  <c r="K644" i="16"/>
  <c r="K645" i="16"/>
  <c r="K646" i="16"/>
  <c r="K647" i="16"/>
  <c r="K648" i="16"/>
  <c r="K649" i="16"/>
  <c r="K650" i="16"/>
  <c r="K651" i="16"/>
  <c r="K652" i="16"/>
  <c r="K653" i="16"/>
  <c r="K654" i="16"/>
  <c r="K655" i="16"/>
  <c r="K656" i="16"/>
  <c r="K657" i="16"/>
  <c r="K658" i="16"/>
  <c r="K659" i="16"/>
  <c r="K660" i="16"/>
  <c r="K661" i="16"/>
  <c r="K662" i="16"/>
  <c r="K663" i="16"/>
  <c r="K664" i="16"/>
  <c r="K665" i="16"/>
  <c r="K666" i="16"/>
  <c r="K667" i="16"/>
  <c r="K668" i="16"/>
  <c r="K669" i="16"/>
  <c r="K2" i="16"/>
  <c r="D1" i="16"/>
  <c r="B1" i="16"/>
  <c r="N3" i="8" l="1"/>
  <c r="N4" i="8"/>
  <c r="N5" i="8"/>
  <c r="N6" i="8"/>
  <c r="N8" i="8"/>
  <c r="N9" i="8"/>
  <c r="N10" i="8"/>
  <c r="N15" i="8"/>
  <c r="N16" i="8"/>
  <c r="N17" i="8"/>
  <c r="N22" i="8"/>
  <c r="N23" i="8"/>
  <c r="N24" i="8"/>
  <c r="N25" i="8"/>
  <c r="N30" i="8"/>
  <c r="N31" i="8"/>
  <c r="N35" i="8"/>
  <c r="N36" i="8"/>
  <c r="N37" i="8"/>
  <c r="N42" i="8"/>
  <c r="N43" i="8"/>
  <c r="N44" i="8"/>
  <c r="J107" i="8"/>
  <c r="L113" i="8"/>
  <c r="O113" i="8" s="1"/>
  <c r="L129" i="8"/>
  <c r="O129" i="8" s="1"/>
  <c r="I1" i="8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I3" i="7"/>
  <c r="L114" i="8" s="1"/>
  <c r="O114" i="8" s="1"/>
  <c r="I4" i="7"/>
  <c r="I5" i="7"/>
  <c r="I6" i="7"/>
  <c r="I7" i="7"/>
  <c r="I8" i="7"/>
  <c r="I9" i="7"/>
  <c r="I10" i="7"/>
  <c r="L116" i="8" s="1"/>
  <c r="O116" i="8" s="1"/>
  <c r="I11" i="7"/>
  <c r="I12" i="7"/>
  <c r="I13" i="7"/>
  <c r="I14" i="7"/>
  <c r="L132" i="8" s="1"/>
  <c r="O132" i="8" s="1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T104" i="6"/>
  <c r="S104" i="6"/>
  <c r="T83" i="6"/>
  <c r="S83" i="6"/>
  <c r="Z68" i="6"/>
  <c r="W56" i="6" s="1"/>
  <c r="W67" i="6"/>
  <c r="W66" i="6"/>
  <c r="T65" i="6"/>
  <c r="S65" i="6"/>
  <c r="W64" i="6"/>
  <c r="W63" i="6"/>
  <c r="W62" i="6"/>
  <c r="AD61" i="6"/>
  <c r="AE61" i="6" s="1"/>
  <c r="W61" i="6"/>
  <c r="W60" i="6"/>
  <c r="S52" i="6"/>
  <c r="T37" i="6"/>
  <c r="S32" i="6"/>
  <c r="S37" i="6" s="1"/>
  <c r="T28" i="6"/>
  <c r="S28" i="6"/>
  <c r="S22" i="6"/>
  <c r="T18" i="6"/>
  <c r="S4" i="6"/>
  <c r="S18" i="6" s="1"/>
  <c r="AH45" i="5"/>
  <c r="AF43" i="5"/>
  <c r="AE43" i="5"/>
  <c r="AN36" i="5"/>
  <c r="AN37" i="5"/>
  <c r="AN38" i="5"/>
  <c r="AN39" i="5"/>
  <c r="AN40" i="5"/>
  <c r="AN41" i="5"/>
  <c r="AN42" i="5"/>
  <c r="AN43" i="5"/>
  <c r="AN44" i="5"/>
  <c r="AN35" i="5"/>
  <c r="AN34" i="5"/>
  <c r="AN29" i="5"/>
  <c r="AN30" i="5"/>
  <c r="AN31" i="5"/>
  <c r="AN32" i="5"/>
  <c r="AN33" i="5"/>
  <c r="AN28" i="5"/>
  <c r="AN25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3" i="5"/>
  <c r="AN24" i="5"/>
  <c r="AN26" i="5"/>
  <c r="AN27" i="5"/>
  <c r="AN22" i="5"/>
  <c r="AN7" i="5"/>
  <c r="AQ9" i="5" s="1"/>
  <c r="Z17" i="5"/>
  <c r="Y17" i="5"/>
  <c r="Z12" i="5"/>
  <c r="Y12" i="5"/>
  <c r="T104" i="5"/>
  <c r="S104" i="5"/>
  <c r="T83" i="5"/>
  <c r="S83" i="5"/>
  <c r="Z66" i="5"/>
  <c r="W54" i="5" s="1"/>
  <c r="W65" i="5"/>
  <c r="W64" i="5"/>
  <c r="T65" i="5"/>
  <c r="S65" i="5"/>
  <c r="W62" i="5"/>
  <c r="W61" i="5"/>
  <c r="W60" i="5"/>
  <c r="AD80" i="5"/>
  <c r="AE80" i="5" s="1"/>
  <c r="W59" i="5"/>
  <c r="W58" i="5"/>
  <c r="S52" i="5"/>
  <c r="T37" i="5"/>
  <c r="S32" i="5"/>
  <c r="S37" i="5" s="1"/>
  <c r="T28" i="5"/>
  <c r="S22" i="5"/>
  <c r="S28" i="5" s="1"/>
  <c r="T18" i="5"/>
  <c r="S4" i="5"/>
  <c r="S18" i="5" s="1"/>
  <c r="W61" i="2"/>
  <c r="AE61" i="2"/>
  <c r="AD61" i="2"/>
  <c r="Z68" i="2"/>
  <c r="W56" i="2" s="1"/>
  <c r="W67" i="2"/>
  <c r="T104" i="2"/>
  <c r="S104" i="2"/>
  <c r="W66" i="2"/>
  <c r="W64" i="2"/>
  <c r="W63" i="2"/>
  <c r="W62" i="2"/>
  <c r="W60" i="2"/>
  <c r="S83" i="2"/>
  <c r="T83" i="2"/>
  <c r="S65" i="2"/>
  <c r="T65" i="2"/>
  <c r="S52" i="2"/>
  <c r="S107" i="2" s="1"/>
  <c r="S32" i="2"/>
  <c r="S37" i="2" s="1"/>
  <c r="S22" i="2"/>
  <c r="S28" i="2" s="1"/>
  <c r="S4" i="2"/>
  <c r="S18" i="2" s="1"/>
  <c r="T37" i="2"/>
  <c r="T39" i="2" s="1"/>
  <c r="T28" i="2"/>
  <c r="T18" i="2"/>
  <c r="P35" i="1"/>
  <c r="AC117" i="1"/>
  <c r="AE117" i="1"/>
  <c r="AG117" i="1"/>
  <c r="AA117" i="1"/>
  <c r="AC116" i="1"/>
  <c r="AE116" i="1"/>
  <c r="AG116" i="1"/>
  <c r="AA116" i="1"/>
  <c r="AC115" i="1"/>
  <c r="AE115" i="1"/>
  <c r="AG115" i="1"/>
  <c r="AA115" i="1"/>
  <c r="AC114" i="1"/>
  <c r="AE114" i="1"/>
  <c r="AG114" i="1"/>
  <c r="AA114" i="1"/>
  <c r="AC110" i="1"/>
  <c r="AE110" i="1"/>
  <c r="AG110" i="1"/>
  <c r="AA110" i="1"/>
  <c r="AC109" i="1"/>
  <c r="AE109" i="1"/>
  <c r="AG109" i="1"/>
  <c r="AA109" i="1"/>
  <c r="AC107" i="1"/>
  <c r="AE107" i="1"/>
  <c r="AG107" i="1"/>
  <c r="AA107" i="1"/>
  <c r="AE53" i="1"/>
  <c r="AG53" i="1"/>
  <c r="AI53" i="1"/>
  <c r="BQ53" i="1" s="1"/>
  <c r="AK53" i="1"/>
  <c r="AM53" i="1"/>
  <c r="AO53" i="1"/>
  <c r="BW53" i="1" s="1"/>
  <c r="AQ53" i="1"/>
  <c r="AS53" i="1"/>
  <c r="AU53" i="1"/>
  <c r="CC53" i="1" s="1"/>
  <c r="AW53" i="1"/>
  <c r="AC53" i="1"/>
  <c r="AC27" i="1"/>
  <c r="AE27" i="1"/>
  <c r="AG27" i="1"/>
  <c r="AI27" i="1"/>
  <c r="BQ27" i="1" s="1"/>
  <c r="AK27" i="1"/>
  <c r="AA27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2" i="1"/>
  <c r="P141" i="1"/>
  <c r="P140" i="1"/>
  <c r="P139" i="1"/>
  <c r="P138" i="1"/>
  <c r="P137" i="1"/>
  <c r="AV136" i="1"/>
  <c r="AV189" i="1" s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C5" i="3"/>
  <c r="T51" i="5"/>
  <c r="C7" i="3"/>
  <c r="T50" i="5"/>
  <c r="T47" i="5"/>
  <c r="C8" i="3"/>
  <c r="T48" i="5"/>
  <c r="C6" i="3"/>
  <c r="C15" i="3"/>
  <c r="C4" i="3"/>
  <c r="C14" i="3"/>
  <c r="C13" i="3"/>
  <c r="T47" i="2"/>
  <c r="T50" i="6"/>
  <c r="T51" i="2"/>
  <c r="C12" i="3"/>
  <c r="T48" i="6"/>
  <c r="C11" i="3"/>
  <c r="T51" i="6"/>
  <c r="T47" i="6"/>
  <c r="C10" i="3"/>
  <c r="T50" i="2"/>
  <c r="C9" i="3"/>
  <c r="T48" i="2"/>
  <c r="BK110" i="1" l="1"/>
  <c r="BK117" i="1"/>
  <c r="BK114" i="1"/>
  <c r="BK107" i="1"/>
  <c r="BK115" i="1"/>
  <c r="BK27" i="1"/>
  <c r="BK53" i="1"/>
  <c r="BK109" i="1"/>
  <c r="BK116" i="1"/>
  <c r="AX189" i="1"/>
  <c r="AW136" i="1"/>
  <c r="W136" i="1" s="1"/>
  <c r="W109" i="1"/>
  <c r="W116" i="1"/>
  <c r="W114" i="1"/>
  <c r="W27" i="1"/>
  <c r="W107" i="1"/>
  <c r="W115" i="1"/>
  <c r="W53" i="1"/>
  <c r="W110" i="1"/>
  <c r="W117" i="1"/>
  <c r="L128" i="8"/>
  <c r="O128" i="8" s="1"/>
  <c r="L112" i="8"/>
  <c r="O112" i="8" s="1"/>
  <c r="L127" i="8"/>
  <c r="O127" i="8" s="1"/>
  <c r="L111" i="8"/>
  <c r="O111" i="8" s="1"/>
  <c r="L126" i="8"/>
  <c r="O126" i="8" s="1"/>
  <c r="L110" i="8"/>
  <c r="O110" i="8" s="1"/>
  <c r="L125" i="8"/>
  <c r="O125" i="8" s="1"/>
  <c r="L109" i="8"/>
  <c r="O109" i="8" s="1"/>
  <c r="L140" i="8"/>
  <c r="O140" i="8" s="1"/>
  <c r="L124" i="8"/>
  <c r="O124" i="8" s="1"/>
  <c r="L108" i="8"/>
  <c r="O108" i="8" s="1"/>
  <c r="L139" i="8"/>
  <c r="O139" i="8" s="1"/>
  <c r="L123" i="8"/>
  <c r="O123" i="8" s="1"/>
  <c r="L107" i="8"/>
  <c r="M107" i="8" s="1"/>
  <c r="L138" i="8"/>
  <c r="O138" i="8" s="1"/>
  <c r="L122" i="8"/>
  <c r="O122" i="8" s="1"/>
  <c r="L137" i="8"/>
  <c r="O137" i="8" s="1"/>
  <c r="L121" i="8"/>
  <c r="O121" i="8" s="1"/>
  <c r="L136" i="8"/>
  <c r="O136" i="8" s="1"/>
  <c r="L120" i="8"/>
  <c r="O120" i="8" s="1"/>
  <c r="S39" i="6"/>
  <c r="L135" i="8"/>
  <c r="O135" i="8" s="1"/>
  <c r="L119" i="8"/>
  <c r="O119" i="8" s="1"/>
  <c r="L134" i="8"/>
  <c r="O134" i="8" s="1"/>
  <c r="L118" i="8"/>
  <c r="O118" i="8" s="1"/>
  <c r="L133" i="8"/>
  <c r="O133" i="8" s="1"/>
  <c r="L117" i="8"/>
  <c r="O117" i="8" s="1"/>
  <c r="L131" i="8"/>
  <c r="O131" i="8" s="1"/>
  <c r="L115" i="8"/>
  <c r="O115" i="8" s="1"/>
  <c r="L130" i="8"/>
  <c r="O130" i="8" s="1"/>
  <c r="AZ20" i="1"/>
  <c r="AA36" i="1"/>
  <c r="AZ12" i="1"/>
  <c r="AC123" i="1"/>
  <c r="AZ31" i="1"/>
  <c r="AZ33" i="1"/>
  <c r="AZ18" i="1"/>
  <c r="AZ48" i="1"/>
  <c r="J139" i="8"/>
  <c r="J123" i="8"/>
  <c r="J140" i="8"/>
  <c r="J124" i="8"/>
  <c r="J116" i="8"/>
  <c r="J133" i="8"/>
  <c r="J134" i="8"/>
  <c r="J135" i="8"/>
  <c r="J119" i="8"/>
  <c r="J130" i="8"/>
  <c r="J114" i="8"/>
  <c r="J127" i="8"/>
  <c r="J128" i="8"/>
  <c r="J118" i="8"/>
  <c r="J132" i="8"/>
  <c r="J112" i="8"/>
  <c r="J129" i="8"/>
  <c r="J126" i="8"/>
  <c r="J110" i="8"/>
  <c r="J136" i="8"/>
  <c r="J120" i="8"/>
  <c r="J131" i="8"/>
  <c r="J115" i="8"/>
  <c r="J111" i="8"/>
  <c r="J108" i="8"/>
  <c r="J125" i="8"/>
  <c r="J109" i="8"/>
  <c r="J137" i="8"/>
  <c r="J121" i="8"/>
  <c r="J117" i="8"/>
  <c r="J138" i="8"/>
  <c r="J122" i="8"/>
  <c r="J113" i="8"/>
  <c r="J61" i="7"/>
  <c r="J45" i="7"/>
  <c r="K45" i="7" s="1"/>
  <c r="J29" i="7"/>
  <c r="K29" i="7" s="1"/>
  <c r="J13" i="7"/>
  <c r="K13" i="7" s="1"/>
  <c r="J27" i="7"/>
  <c r="K27" i="7" s="1"/>
  <c r="J62" i="7"/>
  <c r="J46" i="7"/>
  <c r="J30" i="7"/>
  <c r="J14" i="7"/>
  <c r="K14" i="7" s="1"/>
  <c r="J60" i="7"/>
  <c r="K60" i="7" s="1"/>
  <c r="J44" i="7"/>
  <c r="K44" i="7" s="1"/>
  <c r="J28" i="7"/>
  <c r="K28" i="7" s="1"/>
  <c r="J12" i="7"/>
  <c r="J75" i="7"/>
  <c r="K75" i="7" s="1"/>
  <c r="J74" i="7"/>
  <c r="J58" i="7"/>
  <c r="K58" i="7" s="1"/>
  <c r="J42" i="7"/>
  <c r="K42" i="7" s="1"/>
  <c r="J26" i="7"/>
  <c r="J10" i="7"/>
  <c r="K10" i="7" s="1"/>
  <c r="J43" i="7"/>
  <c r="J73" i="7"/>
  <c r="K73" i="7" s="1"/>
  <c r="J57" i="7"/>
  <c r="K57" i="7" s="1"/>
  <c r="J41" i="7"/>
  <c r="K41" i="7" s="1"/>
  <c r="J25" i="7"/>
  <c r="K25" i="7" s="1"/>
  <c r="J9" i="7"/>
  <c r="K9" i="7" s="1"/>
  <c r="J72" i="7"/>
  <c r="K72" i="7" s="1"/>
  <c r="J56" i="7"/>
  <c r="J40" i="7"/>
  <c r="K40" i="7" s="1"/>
  <c r="J24" i="7"/>
  <c r="K24" i="7" s="1"/>
  <c r="J8" i="7"/>
  <c r="K8" i="7" s="1"/>
  <c r="J71" i="7"/>
  <c r="K71" i="7" s="1"/>
  <c r="J55" i="7"/>
  <c r="J39" i="7"/>
  <c r="K39" i="7" s="1"/>
  <c r="J23" i="7"/>
  <c r="J7" i="7"/>
  <c r="K7" i="7" s="1"/>
  <c r="J70" i="7"/>
  <c r="J54" i="7"/>
  <c r="J38" i="7"/>
  <c r="K38" i="7" s="1"/>
  <c r="J22" i="7"/>
  <c r="J6" i="7"/>
  <c r="K6" i="7" s="1"/>
  <c r="J69" i="7"/>
  <c r="J53" i="7"/>
  <c r="K53" i="7" s="1"/>
  <c r="J37" i="7"/>
  <c r="J21" i="7"/>
  <c r="J5" i="7"/>
  <c r="J68" i="7"/>
  <c r="J52" i="7"/>
  <c r="K52" i="7" s="1"/>
  <c r="J36" i="7"/>
  <c r="K36" i="7" s="1"/>
  <c r="J20" i="7"/>
  <c r="K20" i="7" s="1"/>
  <c r="J67" i="7"/>
  <c r="J51" i="7"/>
  <c r="J35" i="7"/>
  <c r="K35" i="7" s="1"/>
  <c r="J19" i="7"/>
  <c r="K19" i="7" s="1"/>
  <c r="J3" i="7"/>
  <c r="J66" i="7"/>
  <c r="J50" i="7"/>
  <c r="J34" i="7"/>
  <c r="K34" i="7" s="1"/>
  <c r="J18" i="7"/>
  <c r="K18" i="7" s="1"/>
  <c r="J65" i="7"/>
  <c r="K65" i="7" s="1"/>
  <c r="J49" i="7"/>
  <c r="J33" i="7"/>
  <c r="J17" i="7"/>
  <c r="K17" i="7" s="1"/>
  <c r="J64" i="7"/>
  <c r="J48" i="7"/>
  <c r="K48" i="7" s="1"/>
  <c r="J32" i="7"/>
  <c r="J16" i="7"/>
  <c r="K16" i="7" s="1"/>
  <c r="J59" i="7"/>
  <c r="J11" i="7"/>
  <c r="J63" i="7"/>
  <c r="J47" i="7"/>
  <c r="J31" i="7"/>
  <c r="K31" i="7" s="1"/>
  <c r="J15" i="7"/>
  <c r="K15" i="7" s="1"/>
  <c r="L104" i="8"/>
  <c r="L87" i="8"/>
  <c r="L88" i="8"/>
  <c r="L72" i="8"/>
  <c r="L56" i="8"/>
  <c r="L40" i="8"/>
  <c r="L24" i="8"/>
  <c r="M24" i="8" s="1"/>
  <c r="L8" i="8"/>
  <c r="M8" i="8" s="1"/>
  <c r="K92" i="8"/>
  <c r="K44" i="8"/>
  <c r="L7" i="8"/>
  <c r="M7" i="8" s="1"/>
  <c r="N7" i="8" s="1"/>
  <c r="K75" i="8"/>
  <c r="K43" i="8"/>
  <c r="L102" i="8"/>
  <c r="L86" i="8"/>
  <c r="M86" i="8" s="1"/>
  <c r="L70" i="8"/>
  <c r="L54" i="8"/>
  <c r="L38" i="8"/>
  <c r="L22" i="8"/>
  <c r="M22" i="8" s="1"/>
  <c r="L6" i="8"/>
  <c r="M6" i="8" s="1"/>
  <c r="K107" i="8"/>
  <c r="K91" i="8"/>
  <c r="K59" i="8"/>
  <c r="K11" i="8"/>
  <c r="K106" i="8"/>
  <c r="K90" i="8"/>
  <c r="K74" i="8"/>
  <c r="K58" i="8"/>
  <c r="K42" i="8"/>
  <c r="K26" i="8"/>
  <c r="K10" i="8"/>
  <c r="L85" i="8"/>
  <c r="L69" i="8"/>
  <c r="L53" i="8"/>
  <c r="L37" i="8"/>
  <c r="M37" i="8" s="1"/>
  <c r="L21" i="8"/>
  <c r="L5" i="8"/>
  <c r="M5" i="8" s="1"/>
  <c r="K27" i="8"/>
  <c r="L101" i="8"/>
  <c r="K105" i="8"/>
  <c r="K89" i="8"/>
  <c r="K73" i="8"/>
  <c r="K57" i="8"/>
  <c r="K41" i="8"/>
  <c r="K25" i="8"/>
  <c r="K9" i="8"/>
  <c r="L100" i="8"/>
  <c r="L84" i="8"/>
  <c r="L68" i="8"/>
  <c r="L52" i="8"/>
  <c r="L36" i="8"/>
  <c r="M36" i="8" s="1"/>
  <c r="L20" i="8"/>
  <c r="M20" i="8" s="1"/>
  <c r="N20" i="8" s="1"/>
  <c r="L4" i="8"/>
  <c r="M4" i="8" s="1"/>
  <c r="K104" i="8"/>
  <c r="K88" i="8"/>
  <c r="K72" i="8"/>
  <c r="K56" i="8"/>
  <c r="K40" i="8"/>
  <c r="K24" i="8"/>
  <c r="K8" i="8"/>
  <c r="L99" i="8"/>
  <c r="L83" i="8"/>
  <c r="L67" i="8"/>
  <c r="L51" i="8"/>
  <c r="L35" i="8"/>
  <c r="M35" i="8" s="1"/>
  <c r="L19" i="8"/>
  <c r="M19" i="8" s="1"/>
  <c r="O19" i="8" s="1"/>
  <c r="L3" i="8"/>
  <c r="L103" i="8"/>
  <c r="L82" i="8"/>
  <c r="L66" i="8"/>
  <c r="L50" i="8"/>
  <c r="L34" i="8"/>
  <c r="L18" i="8"/>
  <c r="M18" i="8" s="1"/>
  <c r="N18" i="8" s="1"/>
  <c r="K61" i="8"/>
  <c r="K103" i="8"/>
  <c r="K87" i="8"/>
  <c r="K71" i="8"/>
  <c r="K55" i="8"/>
  <c r="K39" i="8"/>
  <c r="K23" i="8"/>
  <c r="K7" i="8"/>
  <c r="L98" i="8"/>
  <c r="K102" i="8"/>
  <c r="K86" i="8"/>
  <c r="K70" i="8"/>
  <c r="K54" i="8"/>
  <c r="K38" i="8"/>
  <c r="K22" i="8"/>
  <c r="K6" i="8"/>
  <c r="L97" i="8"/>
  <c r="L81" i="8"/>
  <c r="L65" i="8"/>
  <c r="L49" i="8"/>
  <c r="L33" i="8"/>
  <c r="L17" i="8"/>
  <c r="M17" i="8" s="1"/>
  <c r="L39" i="8"/>
  <c r="K53" i="8"/>
  <c r="L96" i="8"/>
  <c r="L80" i="8"/>
  <c r="L64" i="8"/>
  <c r="L48" i="8"/>
  <c r="L32" i="8"/>
  <c r="L16" i="8"/>
  <c r="M16" i="8" s="1"/>
  <c r="L55" i="8"/>
  <c r="K84" i="8"/>
  <c r="K52" i="8"/>
  <c r="L95" i="8"/>
  <c r="L79" i="8"/>
  <c r="L63" i="8"/>
  <c r="L47" i="8"/>
  <c r="L31" i="8"/>
  <c r="M31" i="8" s="1"/>
  <c r="L15" i="8"/>
  <c r="M15" i="8" s="1"/>
  <c r="K45" i="8"/>
  <c r="K28" i="8"/>
  <c r="K101" i="8"/>
  <c r="K37" i="8"/>
  <c r="K20" i="8"/>
  <c r="K99" i="8"/>
  <c r="K83" i="8"/>
  <c r="K67" i="8"/>
  <c r="K51" i="8"/>
  <c r="K35" i="8"/>
  <c r="K19" i="8"/>
  <c r="K3" i="8"/>
  <c r="L94" i="8"/>
  <c r="L78" i="8"/>
  <c r="L62" i="8"/>
  <c r="L46" i="8"/>
  <c r="L30" i="8"/>
  <c r="M30" i="8" s="1"/>
  <c r="L14" i="8"/>
  <c r="M14" i="8" s="1"/>
  <c r="N14" i="8" s="1"/>
  <c r="K77" i="8"/>
  <c r="L23" i="8"/>
  <c r="M23" i="8" s="1"/>
  <c r="K36" i="8"/>
  <c r="K98" i="8"/>
  <c r="K82" i="8"/>
  <c r="K66" i="8"/>
  <c r="K50" i="8"/>
  <c r="K34" i="8"/>
  <c r="K18" i="8"/>
  <c r="K64" i="8"/>
  <c r="L93" i="8"/>
  <c r="L77" i="8"/>
  <c r="L61" i="8"/>
  <c r="L45" i="8"/>
  <c r="L29" i="8"/>
  <c r="L13" i="8"/>
  <c r="M13" i="8" s="1"/>
  <c r="N13" i="8" s="1"/>
  <c r="K29" i="8"/>
  <c r="K76" i="8"/>
  <c r="K12" i="8"/>
  <c r="K69" i="8"/>
  <c r="K4" i="8"/>
  <c r="K97" i="8"/>
  <c r="K81" i="8"/>
  <c r="K65" i="8"/>
  <c r="K49" i="8"/>
  <c r="K33" i="8"/>
  <c r="K17" i="8"/>
  <c r="K63" i="8"/>
  <c r="L92" i="8"/>
  <c r="L76" i="8"/>
  <c r="L60" i="8"/>
  <c r="L44" i="8"/>
  <c r="M44" i="8" s="1"/>
  <c r="L28" i="8"/>
  <c r="L12" i="8"/>
  <c r="M12" i="8" s="1"/>
  <c r="O12" i="8" s="1"/>
  <c r="L71" i="8"/>
  <c r="K85" i="8"/>
  <c r="K21" i="8"/>
  <c r="K100" i="8"/>
  <c r="K96" i="8"/>
  <c r="K80" i="8"/>
  <c r="K48" i="8"/>
  <c r="K32" i="8"/>
  <c r="K16" i="8"/>
  <c r="O107" i="8"/>
  <c r="L91" i="8"/>
  <c r="L75" i="8"/>
  <c r="L59" i="8"/>
  <c r="L43" i="8"/>
  <c r="M43" i="8" s="1"/>
  <c r="L27" i="8"/>
  <c r="L11" i="8"/>
  <c r="M11" i="8" s="1"/>
  <c r="N11" i="8" s="1"/>
  <c r="K93" i="8"/>
  <c r="K13" i="8"/>
  <c r="K60" i="8"/>
  <c r="K5" i="8"/>
  <c r="K95" i="8"/>
  <c r="K79" i="8"/>
  <c r="K47" i="8"/>
  <c r="K31" i="8"/>
  <c r="K15" i="8"/>
  <c r="L90" i="8"/>
  <c r="L74" i="8"/>
  <c r="L58" i="8"/>
  <c r="L42" i="8"/>
  <c r="M42" i="8" s="1"/>
  <c r="L26" i="8"/>
  <c r="L10" i="8"/>
  <c r="M10" i="8" s="1"/>
  <c r="J4" i="7"/>
  <c r="K68" i="8"/>
  <c r="L106" i="8"/>
  <c r="K94" i="8"/>
  <c r="K78" i="8"/>
  <c r="K62" i="8"/>
  <c r="K46" i="8"/>
  <c r="K30" i="8"/>
  <c r="K14" i="8"/>
  <c r="L105" i="8"/>
  <c r="L89" i="8"/>
  <c r="L73" i="8"/>
  <c r="L57" i="8"/>
  <c r="L41" i="8"/>
  <c r="L25" i="8"/>
  <c r="M25" i="8" s="1"/>
  <c r="L9" i="8"/>
  <c r="M9" i="8" s="1"/>
  <c r="T52" i="6"/>
  <c r="T52" i="5"/>
  <c r="S39" i="5"/>
  <c r="T52" i="2"/>
  <c r="T107" i="2" s="1"/>
  <c r="S108" i="2" s="1"/>
  <c r="S39" i="2"/>
  <c r="C16" i="3"/>
  <c r="AU36" i="1"/>
  <c r="CC36" i="1" s="1"/>
  <c r="AQ36" i="1"/>
  <c r="AW36" i="1"/>
  <c r="AS36" i="1"/>
  <c r="AO36" i="1"/>
  <c r="BW36" i="1" s="1"/>
  <c r="AM36" i="1"/>
  <c r="AK36" i="1"/>
  <c r="AI36" i="1"/>
  <c r="BQ36" i="1" s="1"/>
  <c r="AG36" i="1"/>
  <c r="AE36" i="1"/>
  <c r="AA123" i="1"/>
  <c r="AK123" i="1"/>
  <c r="AI123" i="1"/>
  <c r="BQ123" i="1" s="1"/>
  <c r="AG123" i="1"/>
  <c r="AE123" i="1"/>
  <c r="DY115" i="1" l="1"/>
  <c r="DX115" i="1"/>
  <c r="DY107" i="1"/>
  <c r="DX107" i="1"/>
  <c r="DY110" i="1"/>
  <c r="DX110" i="1"/>
  <c r="DY27" i="1"/>
  <c r="DX27" i="1"/>
  <c r="DY116" i="1"/>
  <c r="DX116" i="1"/>
  <c r="DY109" i="1"/>
  <c r="DX109" i="1"/>
  <c r="DY114" i="1"/>
  <c r="DX114" i="1"/>
  <c r="DY136" i="1"/>
  <c r="DX136" i="1"/>
  <c r="DY117" i="1"/>
  <c r="DX117" i="1"/>
  <c r="DY53" i="1"/>
  <c r="DX53" i="1"/>
  <c r="BE53" i="1"/>
  <c r="BE107" i="1"/>
  <c r="BE116" i="1"/>
  <c r="BE109" i="1"/>
  <c r="BE27" i="1"/>
  <c r="BE114" i="1"/>
  <c r="BE117" i="1"/>
  <c r="BE110" i="1"/>
  <c r="BE115" i="1"/>
  <c r="BK123" i="1"/>
  <c r="BD136" i="1"/>
  <c r="BE136" i="1"/>
  <c r="AZ117" i="1"/>
  <c r="BD117" i="1"/>
  <c r="AZ110" i="1"/>
  <c r="BD110" i="1"/>
  <c r="AZ53" i="1"/>
  <c r="BD53" i="1"/>
  <c r="AZ115" i="1"/>
  <c r="BD115" i="1"/>
  <c r="AZ107" i="1"/>
  <c r="BD107" i="1"/>
  <c r="AZ27" i="1"/>
  <c r="BD27" i="1"/>
  <c r="AZ114" i="1"/>
  <c r="BD114" i="1"/>
  <c r="AZ116" i="1"/>
  <c r="BD116" i="1"/>
  <c r="AZ109" i="1"/>
  <c r="BD109" i="1"/>
  <c r="AX136" i="1"/>
  <c r="AZ136" i="1"/>
  <c r="AX116" i="1"/>
  <c r="AX27" i="1"/>
  <c r="AX109" i="1"/>
  <c r="AX53" i="1"/>
  <c r="AX117" i="1"/>
  <c r="AX107" i="1"/>
  <c r="AX114" i="1"/>
  <c r="AX110" i="1"/>
  <c r="AX115" i="1"/>
  <c r="W123" i="1"/>
  <c r="AC36" i="1"/>
  <c r="M80" i="8"/>
  <c r="N80" i="8" s="1"/>
  <c r="M50" i="8"/>
  <c r="N50" i="8" s="1"/>
  <c r="M101" i="8"/>
  <c r="N101" i="8" s="1"/>
  <c r="M64" i="8"/>
  <c r="N64" i="8" s="1"/>
  <c r="M106" i="8"/>
  <c r="N106" i="8" s="1"/>
  <c r="M32" i="8"/>
  <c r="N32" i="8" s="1"/>
  <c r="M66" i="8"/>
  <c r="N66" i="8" s="1"/>
  <c r="M40" i="8"/>
  <c r="N40" i="8" s="1"/>
  <c r="M71" i="8"/>
  <c r="N71" i="8" s="1"/>
  <c r="M48" i="8"/>
  <c r="N48" i="8" s="1"/>
  <c r="M82" i="8"/>
  <c r="O82" i="8" s="1"/>
  <c r="M56" i="8"/>
  <c r="N56" i="8" s="1"/>
  <c r="M103" i="8"/>
  <c r="N103" i="8" s="1"/>
  <c r="M21" i="8"/>
  <c r="N21" i="8" s="1"/>
  <c r="M72" i="8"/>
  <c r="O72" i="8" s="1"/>
  <c r="M88" i="8"/>
  <c r="N88" i="8" s="1"/>
  <c r="M28" i="8"/>
  <c r="N28" i="8" s="1"/>
  <c r="M96" i="8"/>
  <c r="N96" i="8" s="1"/>
  <c r="M98" i="8"/>
  <c r="N98" i="8" s="1"/>
  <c r="M52" i="8"/>
  <c r="O52" i="8" s="1"/>
  <c r="M53" i="8"/>
  <c r="N53" i="8" s="1"/>
  <c r="M38" i="8"/>
  <c r="N38" i="8" s="1"/>
  <c r="M87" i="8"/>
  <c r="N87" i="8" s="1"/>
  <c r="M29" i="8"/>
  <c r="N29" i="8" s="1"/>
  <c r="M68" i="8"/>
  <c r="N68" i="8" s="1"/>
  <c r="M69" i="8"/>
  <c r="N69" i="8" s="1"/>
  <c r="M54" i="8"/>
  <c r="O54" i="8" s="1"/>
  <c r="M104" i="8"/>
  <c r="N104" i="8" s="1"/>
  <c r="M59" i="8"/>
  <c r="N59" i="8" s="1"/>
  <c r="M39" i="8"/>
  <c r="O39" i="8" s="1"/>
  <c r="M51" i="8"/>
  <c r="N51" i="8" s="1"/>
  <c r="M84" i="8"/>
  <c r="N84" i="8" s="1"/>
  <c r="M85" i="8"/>
  <c r="N85" i="8" s="1"/>
  <c r="M70" i="8"/>
  <c r="N70" i="8" s="1"/>
  <c r="M27" i="8"/>
  <c r="O27" i="8" s="1"/>
  <c r="M57" i="8"/>
  <c r="N57" i="8" s="1"/>
  <c r="M67" i="8"/>
  <c r="O67" i="8" s="1"/>
  <c r="M100" i="8"/>
  <c r="N100" i="8" s="1"/>
  <c r="M41" i="8"/>
  <c r="N41" i="8" s="1"/>
  <c r="M62" i="8"/>
  <c r="N62" i="8" s="1"/>
  <c r="M33" i="8"/>
  <c r="N33" i="8" s="1"/>
  <c r="M83" i="8"/>
  <c r="O83" i="8" s="1"/>
  <c r="M102" i="8"/>
  <c r="N102" i="8" s="1"/>
  <c r="M60" i="8"/>
  <c r="N60" i="8" s="1"/>
  <c r="M89" i="8"/>
  <c r="N89" i="8" s="1"/>
  <c r="M105" i="8"/>
  <c r="N105" i="8" s="1"/>
  <c r="M49" i="8"/>
  <c r="N49" i="8" s="1"/>
  <c r="M99" i="8"/>
  <c r="O99" i="8" s="1"/>
  <c r="M90" i="8"/>
  <c r="N90" i="8" s="1"/>
  <c r="M77" i="8"/>
  <c r="N77" i="8" s="1"/>
  <c r="M93" i="8"/>
  <c r="N93" i="8" s="1"/>
  <c r="M94" i="8"/>
  <c r="N94" i="8" s="1"/>
  <c r="M63" i="8"/>
  <c r="N63" i="8" s="1"/>
  <c r="M79" i="8"/>
  <c r="N79" i="8" s="1"/>
  <c r="M65" i="8"/>
  <c r="N65" i="8" s="1"/>
  <c r="M26" i="8"/>
  <c r="N26" i="8" s="1"/>
  <c r="M75" i="8"/>
  <c r="N75" i="8" s="1"/>
  <c r="M95" i="8"/>
  <c r="N95" i="8" s="1"/>
  <c r="M58" i="8"/>
  <c r="N58" i="8" s="1"/>
  <c r="M78" i="8"/>
  <c r="N78" i="8" s="1"/>
  <c r="M97" i="8"/>
  <c r="N97" i="8" s="1"/>
  <c r="M92" i="8"/>
  <c r="N92" i="8" s="1"/>
  <c r="M61" i="8"/>
  <c r="N61" i="8" s="1"/>
  <c r="M47" i="8"/>
  <c r="N47" i="8" s="1"/>
  <c r="M81" i="8"/>
  <c r="N81" i="8" s="1"/>
  <c r="M76" i="8"/>
  <c r="N76" i="8" s="1"/>
  <c r="M45" i="8"/>
  <c r="N45" i="8" s="1"/>
  <c r="M46" i="8"/>
  <c r="O46" i="8" s="1"/>
  <c r="M73" i="8"/>
  <c r="N73" i="8" s="1"/>
  <c r="M74" i="8"/>
  <c r="N74" i="8" s="1"/>
  <c r="M91" i="8"/>
  <c r="O91" i="8" s="1"/>
  <c r="M55" i="8"/>
  <c r="N55" i="8" s="1"/>
  <c r="M34" i="8"/>
  <c r="N34" i="8" s="1"/>
  <c r="K4" i="7"/>
  <c r="K37" i="7"/>
  <c r="K56" i="7"/>
  <c r="K49" i="7"/>
  <c r="K21" i="7"/>
  <c r="K69" i="7"/>
  <c r="K50" i="7"/>
  <c r="K30" i="7"/>
  <c r="K66" i="7"/>
  <c r="K22" i="7"/>
  <c r="K47" i="7"/>
  <c r="K3" i="7"/>
  <c r="K63" i="7"/>
  <c r="K54" i="7"/>
  <c r="K11" i="7"/>
  <c r="K70" i="7"/>
  <c r="K59" i="7"/>
  <c r="K51" i="7"/>
  <c r="K67" i="7"/>
  <c r="K23" i="7"/>
  <c r="K26" i="7"/>
  <c r="K32" i="7"/>
  <c r="K61" i="7"/>
  <c r="K55" i="7"/>
  <c r="K64" i="7"/>
  <c r="K74" i="7"/>
  <c r="K68" i="7"/>
  <c r="K33" i="7"/>
  <c r="K5" i="7"/>
  <c r="K12" i="7"/>
  <c r="K46" i="7"/>
  <c r="K62" i="7"/>
  <c r="K43" i="7"/>
  <c r="M3" i="8"/>
  <c r="L1" i="8"/>
  <c r="M1" i="8" s="1"/>
  <c r="DY123" i="1" l="1"/>
  <c r="DX123" i="1"/>
  <c r="BE123" i="1"/>
  <c r="BK36" i="1"/>
  <c r="AZ123" i="1"/>
  <c r="BD123" i="1"/>
  <c r="AX123" i="1"/>
  <c r="W36" i="1"/>
  <c r="K1" i="7"/>
  <c r="AU19" i="1"/>
  <c r="CC19" i="1" s="1"/>
  <c r="AS19" i="1"/>
  <c r="AW19" i="1"/>
  <c r="AQ19" i="1"/>
  <c r="AO19" i="1"/>
  <c r="BW19" i="1" s="1"/>
  <c r="AM19" i="1"/>
  <c r="AS26" i="1"/>
  <c r="AM26" i="1"/>
  <c r="AU26" i="1"/>
  <c r="CC26" i="1" s="1"/>
  <c r="AO26" i="1"/>
  <c r="BW26" i="1" s="1"/>
  <c r="AQ26" i="1"/>
  <c r="AC26" i="1"/>
  <c r="AE26" i="1"/>
  <c r="AG26" i="1"/>
  <c r="AI26" i="1"/>
  <c r="BQ26" i="1" s="1"/>
  <c r="AK26" i="1"/>
  <c r="AA26" i="1"/>
  <c r="DY36" i="1" l="1"/>
  <c r="DX36" i="1"/>
  <c r="BE36" i="1"/>
  <c r="BK26" i="1"/>
  <c r="AS189" i="1"/>
  <c r="AU189" i="1"/>
  <c r="CC189" i="1" s="1"/>
  <c r="AZ36" i="1"/>
  <c r="BD36" i="1"/>
  <c r="W19" i="1"/>
  <c r="AX36" i="1"/>
  <c r="AW26" i="1"/>
  <c r="AW189" i="1" s="1"/>
  <c r="AG30" i="1"/>
  <c r="AI30" i="1"/>
  <c r="BQ30" i="1" s="1"/>
  <c r="AK30" i="1"/>
  <c r="AM30" i="1"/>
  <c r="AM189" i="1" s="1"/>
  <c r="AO30" i="1"/>
  <c r="AQ30" i="1"/>
  <c r="AQ189" i="1" s="1"/>
  <c r="DY19" i="1" l="1"/>
  <c r="DX19" i="1"/>
  <c r="AO189" i="1"/>
  <c r="BW189" i="1" s="1"/>
  <c r="BW30" i="1"/>
  <c r="BD19" i="1"/>
  <c r="BE19" i="1"/>
  <c r="AZ19" i="1"/>
  <c r="W30" i="1"/>
  <c r="W26" i="1"/>
  <c r="AX19" i="1"/>
  <c r="AK34" i="1"/>
  <c r="AK189" i="1" s="1"/>
  <c r="AC34" i="1"/>
  <c r="AI34" i="1"/>
  <c r="AE34" i="1"/>
  <c r="AE189" i="1" s="1"/>
  <c r="AG34" i="1"/>
  <c r="AG189" i="1" s="1"/>
  <c r="AA34" i="1"/>
  <c r="DY26" i="1" l="1"/>
  <c r="DX26" i="1"/>
  <c r="DY30" i="1"/>
  <c r="DX30" i="1"/>
  <c r="BE30" i="1"/>
  <c r="BE26" i="1"/>
  <c r="AI189" i="1"/>
  <c r="BQ189" i="1" s="1"/>
  <c r="BQ34" i="1"/>
  <c r="AC189" i="1"/>
  <c r="BK34" i="1"/>
  <c r="BJ189" i="1"/>
  <c r="AA189" i="1"/>
  <c r="AA190" i="1" s="1"/>
  <c r="AZ26" i="1"/>
  <c r="BD26" i="1"/>
  <c r="AZ30" i="1"/>
  <c r="BD30" i="1"/>
  <c r="AX26" i="1"/>
  <c r="AX30" i="1"/>
  <c r="W34" i="1"/>
  <c r="DY34" i="1" l="1"/>
  <c r="DX34" i="1"/>
  <c r="BE34" i="1"/>
  <c r="AC190" i="1"/>
  <c r="BK190" i="1" s="1"/>
  <c r="BK189" i="1"/>
  <c r="AZ34" i="1"/>
  <c r="BD34" i="1"/>
  <c r="BD189" i="1" s="1"/>
  <c r="W189" i="1"/>
  <c r="AX34" i="1"/>
  <c r="DY189" i="1" l="1"/>
  <c r="DX189" i="1"/>
  <c r="BE189" i="1"/>
  <c r="AZ189" i="1"/>
  <c r="W191" i="1"/>
  <c r="DY191" i="1" s="1"/>
  <c r="AZ191" i="1" l="1"/>
  <c r="BE1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 S I</author>
  </authors>
  <commentList>
    <comment ref="N64" authorId="0" shapeId="0" xr:uid="{FBAA4213-9254-48ED-9A55-FDC1FC69946C}">
      <text>
        <r>
          <rPr>
            <b/>
            <sz val="9"/>
            <color indexed="81"/>
            <rFont val="Tahoma"/>
            <family val="2"/>
          </rPr>
          <t>M S I:</t>
        </r>
        <r>
          <rPr>
            <sz val="9"/>
            <color indexed="81"/>
            <rFont val="Tahoma"/>
            <family val="2"/>
          </rPr>
          <t xml:space="preserve">
porqué hay dos filas para una misma actividad y un mismo item</t>
        </r>
      </text>
    </comment>
  </commentList>
</comments>
</file>

<file path=xl/sharedStrings.xml><?xml version="1.0" encoding="utf-8"?>
<sst xmlns="http://schemas.openxmlformats.org/spreadsheetml/2006/main" count="8085" uniqueCount="695">
  <si>
    <t>PLAN OPERATIVO ANUAL (POA) 2026</t>
  </si>
  <si>
    <t>EJE ESTRATÉGICO INSTITUCIONAL</t>
  </si>
  <si>
    <t>OBJETIVO ESTRATÉGICO INSTITUCIONAL</t>
  </si>
  <si>
    <t>EJE PND</t>
  </si>
  <si>
    <t>OBJETIVO PND</t>
  </si>
  <si>
    <t>POLÍTICA PND</t>
  </si>
  <si>
    <t>META PND</t>
  </si>
  <si>
    <t>E1</t>
  </si>
  <si>
    <t>Docencia</t>
  </si>
  <si>
    <t>1. Implementar un modelo educativo que propicie el diálogo de epistemes, entre los saberes occidentales y los saberes basados en las lógicas de pensamiento de las nacionalidades y pueblos consistente con el derecho a la educación de las nacionalidades y pueblos</t>
  </si>
  <si>
    <t>Social</t>
  </si>
  <si>
    <t>2. Potenciar las capacidades de la ciudadanía con acceso universal a una educación inclusiva de calidad, acceso a espacios de intercambio cultural y una vida activa.</t>
  </si>
  <si>
    <t>2.3 Impulsar un sistema nacional de educación superior transparente e innovador, con oferta académica inclusiva, pertinente e integral, acorde a las necesidades del país y su población a nivel nacional.</t>
  </si>
  <si>
    <t xml:space="preserve">Incrementar la tasa bruta de matrícula en educación de tercer nivel de 42,80% en el 2023 a 48,60% al 2029. </t>
  </si>
  <si>
    <t>E2</t>
  </si>
  <si>
    <t>Investigación</t>
  </si>
  <si>
    <t xml:space="preserve">2. Aportar a la democratización de la creación, difusión y aplicación de conocimientos y saberes diversos. </t>
  </si>
  <si>
    <t>2.4 Impulsar la investigación científica, la innovación, la transferencia de tecnología, la protección de saberes ancestrales y de propiedad intelectual, con programas que permitan la inclusión, permanencia y educación continua.</t>
  </si>
  <si>
    <t>Incrementar el número de  investigadores por cada mil integrantes de la Población Económicamente Activa de 0,96 en el 2024 a 1,83 al 2029.</t>
  </si>
  <si>
    <t>E3</t>
  </si>
  <si>
    <t>Vinculación con la sociedad</t>
  </si>
  <si>
    <t xml:space="preserve">3. Contribuir a que los planes de vida de las nacionalidades y pueblos indígenas, afroecuatoriano y montubio se hagan realidad en armonía con las visiones democráticas del desarrollo local, regional y nacional. </t>
  </si>
  <si>
    <t>E4</t>
  </si>
  <si>
    <t>Eficiencia Institucional</t>
  </si>
  <si>
    <t>4. Contribuir al desarrollo de una sociedad intercultural y plurinacional en el marco del Sumak Kawsay</t>
  </si>
  <si>
    <t>Institucional</t>
  </si>
  <si>
    <t>8. Fortalecer la institucionalidad pública de forma eficiente, transparente y participativa.</t>
  </si>
  <si>
    <t>8.2 Consolidar la gobernabilidad democrática y la cohesión territorial, con la provisión de servicios públicos de calidad y la gestión pública articulada en el territorio.</t>
  </si>
  <si>
    <t>Incrementar el índice de percepción de la calidad de los servicios públicos en general de 6,35 en el 2024 a 6,67 al 2029</t>
  </si>
  <si>
    <t>ALINEACIÓN A LA PLANIFICACIÓN INSTITUCIONAL</t>
  </si>
  <si>
    <t>ALINEACIÓN AL MODELO DE EVALUACIÓN 2023 CACES</t>
  </si>
  <si>
    <t xml:space="preserve">ANUAL </t>
  </si>
  <si>
    <t>ID</t>
  </si>
  <si>
    <t>EJE</t>
  </si>
  <si>
    <t>CODIGO ESTRATEGIA</t>
  </si>
  <si>
    <t>CÓDIGO_CRITERIO</t>
  </si>
  <si>
    <t>CÓDIGO_SUBCRITERIO</t>
  </si>
  <si>
    <t>CÓDIGO_INDICADOR</t>
  </si>
  <si>
    <t>PROGRAMA INSTITUCIONAL</t>
  </si>
  <si>
    <t>PROYECTO</t>
  </si>
  <si>
    <t>COMPONENTE</t>
  </si>
  <si>
    <t>UNIDAD RESPONSABLE N1</t>
  </si>
  <si>
    <t>UNIDAD RESPONSABLE N2</t>
  </si>
  <si>
    <t>ACTIVIDAD ESPECIFICA</t>
  </si>
  <si>
    <t xml:space="preserve">ESTADO </t>
  </si>
  <si>
    <t>GRUPO DE GASTO</t>
  </si>
  <si>
    <t>ITEM PRESUPUESTARIO</t>
  </si>
  <si>
    <t>DESCRIPCIÓN ITEM PRESUPUESTARIO</t>
  </si>
  <si>
    <t>GEOGRAFICO</t>
  </si>
  <si>
    <t>FUENTE</t>
  </si>
  <si>
    <t>ORGANISMO</t>
  </si>
  <si>
    <t>CORRELATIVO</t>
  </si>
  <si>
    <t xml:space="preserve">PRIORIDAD </t>
  </si>
  <si>
    <t>PERIODICIDAD</t>
  </si>
  <si>
    <t>ENERO</t>
  </si>
  <si>
    <t>FEBRERO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</si>
  <si>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</si>
  <si>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</si>
  <si>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</si>
  <si>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</si>
  <si>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</si>
  <si>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</si>
  <si>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</si>
  <si>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</si>
  <si>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</si>
  <si>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</si>
  <si>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PLURIANUAL</t>
  </si>
  <si>
    <t>4. Eficiencia Institucional</t>
  </si>
  <si>
    <t>OE4-E4</t>
  </si>
  <si>
    <t>c1</t>
  </si>
  <si>
    <t>sc2</t>
  </si>
  <si>
    <t>c1 -I.4</t>
  </si>
  <si>
    <t>01-Administración Central</t>
  </si>
  <si>
    <t>No aplica</t>
  </si>
  <si>
    <t>Coordinación Administrativa Financiera</t>
  </si>
  <si>
    <t>Dirección Administrativa</t>
  </si>
  <si>
    <t>Pago del servicio de agua potable de la Universidad Intercultural de las Nacionalidades y Pueblos Indigenas Amawtay Wasi. (2025)</t>
  </si>
  <si>
    <t>ARRASTRE</t>
  </si>
  <si>
    <t>Agua Potable</t>
  </si>
  <si>
    <t>Pago del servicio de agua potable de la Universidad Intercultural de las Nacionalidades y Pueblos Indigenas Amawtay Wasi.</t>
  </si>
  <si>
    <t>NUEVO</t>
  </si>
  <si>
    <t>Servicio de energía eléctrica para la Universidad Intercultural de las Nacionalidades y Pueblos Indígenas Amawtay Wasi</t>
  </si>
  <si>
    <t>Energía Eléctrica</t>
  </si>
  <si>
    <t>Servicio de energía eléctrica para la Universidad Intercultural de las Nacionalidades y Pueblos Indígenas Amawtay Wasi (2025)</t>
  </si>
  <si>
    <t>Servicio telefónico de la Universidad Intercultural de las Nacionalidades y Pueblos Indigenas Amawtay Wasi (2025)</t>
  </si>
  <si>
    <t>Telecomunicaciones</t>
  </si>
  <si>
    <t>Servicio telefónico de la Universidad Intercultural de las Nacionalidades y Pueblos Indigenas Amawtay Wasi</t>
  </si>
  <si>
    <t>Contratación del servicio de rastreo satelital para el parque automotor de la Universidad Intercultural de las Nacionalidades y Pueblos Indígenas Amawtay Wasi</t>
  </si>
  <si>
    <t>82-Formación y gestión académica</t>
  </si>
  <si>
    <t>Contratación del servicio de seguridad y vigilancia para el edificio Prometeo de la Universidad Intercultural de las Nacionalidades y Pueblos Indígenas Amawtay Wasi (CND)</t>
  </si>
  <si>
    <t>CND</t>
  </si>
  <si>
    <t>Servicio de Seguridad y Vigilancia</t>
  </si>
  <si>
    <t>Contratación del servicio de seguridad y vigilancia para el edificio Prometeo de la Universidad Intercultural de las Nacionalidades y Pueblos Indígenas Amawtay Wasi</t>
  </si>
  <si>
    <t>Contratación del servicio de aseo y limpieza para el edificio Prometeo de la Universidad Intercultural de las Nacionalidades y Pueblos Indígenas Amawtay Wasi</t>
  </si>
  <si>
    <t>Servicios de Aseo, Lavado de Vestimenta de Trabajo, Fumigación, Desinfección, Limpieza de Instalaciones, manejo</t>
  </si>
  <si>
    <t>Contratación del servicio de aseo y limpieza para el edificio Ave María de la Universidad Intercultural de las Nacionalidades y Pueblos Indígenas Amawtay Wasi.</t>
  </si>
  <si>
    <t>Contratacion del servicio de provisión de combustible para el parque automotor de la Universidad Intercultural de las Nacionalidades y Pueblos Indígenas Amawtay Wasi.</t>
  </si>
  <si>
    <t>Combustibles</t>
  </si>
  <si>
    <t>Reembolso de provisión de combustible para el parque automotor de la Universidad Intercultural de las Nacionalidades y Pueblos Indígenas Amawtay Wasi.</t>
  </si>
  <si>
    <t xml:space="preserve">Reembolso de pasajes aéreos interior </t>
  </si>
  <si>
    <t>Pasajes al Interior</t>
  </si>
  <si>
    <t>Contratación del servicio de pasajes aéreos nacionales e internacionales para la Universidad Intercultural de las Nacionalidades y Pueblos Indígenas Amawtay Wasi</t>
  </si>
  <si>
    <t>Pasajes al Exterior</t>
  </si>
  <si>
    <t>Reembolso por Movilización y Transporte</t>
  </si>
  <si>
    <t xml:space="preserve">Reembolso de pasajes aéreos al exterior </t>
  </si>
  <si>
    <t>Viáticos al interior</t>
  </si>
  <si>
    <t>Viáticos y Subsistencias en el Interior</t>
  </si>
  <si>
    <t xml:space="preserve">Pago de la alícuota del espacio de uso del edificio Ave María para la Universidad Intercultural de las Nacionalidades y Pueblos Indígenas Amawtay Wasi </t>
  </si>
  <si>
    <t>Edificios, Locales, Residencias y Cableado Estructurado (Instalación, Mantenimiento y Reparación)</t>
  </si>
  <si>
    <t>Adquisición e instalación de paneles piso-techo y puertas para el Consultorio Juridico Lázaro Condo y Planta Baja de la Universidad Intercultural de las Nacionalidades y Pueblos Indígenas Amawtay Wasi</t>
  </si>
  <si>
    <t>Mobiliarios</t>
  </si>
  <si>
    <t>Adquisición de suministros, materiales y accesorios de oficina no catalogados para la Universidad Intercultural de las Nacionalidades y Pueblos Indígenas Amawtay Wasi.</t>
  </si>
  <si>
    <t>Materiales de Oficina</t>
  </si>
  <si>
    <t>Adquisición de suministros, materiales y accesorios de oficina catalogados para la Universidad Intercultural de las Nacionalidades y Pueblos Indígenas Amawtay Wasi</t>
  </si>
  <si>
    <t>Contratación del servicio de mantenimiento preventivo y correctivo del parque automotor de la Universidad Intercultural de las Nacionalidades y Pueblos Indígenas Amawtay Wasi - Con convenio Marco</t>
  </si>
  <si>
    <t>Vehículos (Servicio para Mantenimiento y Reparación)</t>
  </si>
  <si>
    <t>Contratación del servicio de mantenimiento preventivo y correctivo parque automotor de la Universidad Intercultural de las Nacionalidades y Pueblos Indígenas Amawtay Wasi - Con convenio Marco (Marca Chevrolet)</t>
  </si>
  <si>
    <t>Contratación del servicio de mantenimiento preventivo y correctivo del bus Institucional de la Universidad Interculturalde las Nacionalidades y PueblosIndígenas Amawtay Wasi - Con convenio Marco</t>
  </si>
  <si>
    <t>Seguros</t>
  </si>
  <si>
    <t>Inclusión de bienes a la póliza de seguros de la Universidad Intercultural de las Nacionalidades y Pueblos Indígenas Amawtay Wasi</t>
  </si>
  <si>
    <t>Adquisición de toners para las impresoras LEXMARK de la Universidad Intercultural de las Nacionalidades y Pueblos Indígenas Amawtay Wasi</t>
  </si>
  <si>
    <t>Materiales de Impresión, Fotografía, Reproducción y Publicaciones</t>
  </si>
  <si>
    <t>Adquisición de tintas para las impresoras EPSON de la Universidad Intercultural de las Nacionalidades y Pueblos Indígenas Amawtay Wasi</t>
  </si>
  <si>
    <t>Adquisición de suministros para equipos de impresión de la Universidad Intercultural de las Nacionalidades y Pueblos Indígenas Amawtay Wasi</t>
  </si>
  <si>
    <t>Suministro e instalacion de señaleticas de Accesibilidad Universal del Edificio Prometeo de la Universidad Amawtay Wasi</t>
  </si>
  <si>
    <t>Contratación del servicio de mantenimiento preventivo y correctivo del ascensor del Edificio Ave María de la Universidad Intercultural de las Nacionalidades y Pueblos Indígenas Amawtay Wasi</t>
  </si>
  <si>
    <t>Maquinarias y Equipos (Instalación, Mantenimiento y Reparación)</t>
  </si>
  <si>
    <t>Contratación del servicio de mantenimiento preventivo y correctivo del ascensor del Edificio Prometeo de la Universidad Intercultural de las Nacionalidades y Pueblos Indígenas Amawtay Wasi</t>
  </si>
  <si>
    <t>Gastos a través de caja chica para la Dirección Administrativa</t>
  </si>
  <si>
    <t>Insumos, Materiales y Suministros para Construcción, Electricidad, Plomería, Carpintería, Señalización Vial, Navegación, Contra Incendios y Placas</t>
  </si>
  <si>
    <t>Pago de Patente Municipal y tasas de la Universidad Intercultural de las Nacionalidades y Pueblos Indígenas Amawtay Wasi - Edificio Prometeo</t>
  </si>
  <si>
    <t>Tasas Generales, Impuestos, Contribuciones, Permisos, Licencias y Patentes.</t>
  </si>
  <si>
    <t>Pago de Impuesto predial de la Universidad Intercultural de las Nacionalidades y Pueblos Indígenas Amawtay Wasi - Edificio Prometeo</t>
  </si>
  <si>
    <t>Reembolso de peajes para el parque automotor de la Universidad Intercultural de las Nacionalidades y Pueblos Indígenas Amawtay Wasi.</t>
  </si>
  <si>
    <t>Matriculación y  Revisión Vehicular del parque automotor de la Universidad Intercultural de las Nacionalidades y Pueblos Indígenas Amawtay Wasi</t>
  </si>
  <si>
    <t xml:space="preserve">Adquisición de un mesón de atención doble altura para la biblioteca de la Universidad Intercultural de las Nacionalidades y Pueblos Indígenas Amawtay Wasi </t>
  </si>
  <si>
    <t>Maquinarias y Equipos</t>
  </si>
  <si>
    <t>c1-I.4</t>
  </si>
  <si>
    <t>Dirección de Tecnologías de la Información y Comunicación</t>
  </si>
  <si>
    <t>Arrendamiento y Licencias de Uso de Paquetes Informáticos</t>
  </si>
  <si>
    <t>83-Gestión de la Investigación</t>
  </si>
  <si>
    <t>Contratación del servicio de acceso a la red avanzada de investigación y academia para la Universidad Intercultural de las Nacionalidades y Pueblos Indígenas Amawtay Wasi.</t>
  </si>
  <si>
    <t>Adquisición, instalacion y puesta en marcha de Servidor de almacenamiento en red (NAS) para la Universidad  Intercultural de  las  Nacionalidades  y Pueblos  Indígenas  Amawtay Wasi</t>
  </si>
  <si>
    <t>Equipos, Sistemas y Paquetes Informáticos</t>
  </si>
  <si>
    <t>Adquisición de equipo Biométricos y aplicativo de control para  la Universidad  Intercultural de las  Nacionalidades  y Pueblos  Indígenas  Amawtay Wasi</t>
  </si>
  <si>
    <t>Contratación del servicio de mantenimiento preventivo de las computadoras marca SPEEDMIND con convenio marco</t>
  </si>
  <si>
    <t>Mantenimiento y Reparación de Equipos y Sistemas Informáticos</t>
  </si>
  <si>
    <t>Adquisición instalación y puesta en funcionamiento de equipos para la infraestructura informática del data center de la Universidad Amawtay Wasi (Mantenimiento 1)</t>
  </si>
  <si>
    <t>Adquisición de equipos computacionales para la implementación de la Dirección de Desarrollo e Implementación del Modelo Educativo Intercultural y Comunitario (Mantenimiento)</t>
  </si>
  <si>
    <t>Adquisición de equipos de telecomunicaciones, almacenamiento, seguridad perimetral y configuración de la Universidad Intercultural de las Nacionalidades y Pueblos Indígenas Amawtay Wasi</t>
  </si>
  <si>
    <t>c6</t>
  </si>
  <si>
    <t>N/A</t>
  </si>
  <si>
    <t>c6-I.32</t>
  </si>
  <si>
    <t>Dirección Financiera</t>
  </si>
  <si>
    <t>Contratación del Servicio de Auditoría Externa para la Universidad Intercultural de las Nacionalidad y Pueblos Amawtay Wasi</t>
  </si>
  <si>
    <t>Consultoría, Asesoría e Investigación Especializada</t>
  </si>
  <si>
    <t>c3</t>
  </si>
  <si>
    <t>sc4</t>
  </si>
  <si>
    <t>c3 -I.13</t>
  </si>
  <si>
    <t>Dirección Talento Humano</t>
  </si>
  <si>
    <t>Remuneraciones Unificadas</t>
  </si>
  <si>
    <t>Salarios Unificados</t>
  </si>
  <si>
    <t>Remuneracion Mensual Unificada de Docentes del Magisterio y Docentes e Investigadores Universitarios</t>
  </si>
  <si>
    <t>Decimotercer Sueldo</t>
  </si>
  <si>
    <t>Decimocuarto Sueldo</t>
  </si>
  <si>
    <t>Compensacion por Transporte</t>
  </si>
  <si>
    <t>Alimentacion</t>
  </si>
  <si>
    <t>Horas Extraordinarias y Suplementarias</t>
  </si>
  <si>
    <t>Servicios Personales por Contrato</t>
  </si>
  <si>
    <t>Subrogacion</t>
  </si>
  <si>
    <t>Encargos</t>
  </si>
  <si>
    <t>Aporte Patronal</t>
  </si>
  <si>
    <t>Fondo de Reserva</t>
  </si>
  <si>
    <t>Vacaciones no gozadas</t>
  </si>
  <si>
    <t>Servicios Personales por Contrato Docente</t>
  </si>
  <si>
    <t>84-Gestión de la vinculación con la colectividad</t>
  </si>
  <si>
    <t>Servicios Personales por Contrato Docente  del Magisterio y Docentes e Investigadores Universitarios</t>
  </si>
  <si>
    <t>Adquisición de Equipo Médico para la unidad de medicina ocupacional de la Universidad Intercultural de las Nacionalidades y Pueblos Indígenas Amawtay Wasi</t>
  </si>
  <si>
    <t>Pago del beneficio de guarderías</t>
  </si>
  <si>
    <t>Adquisición de vestimenta para el personal de Código de Trabajo</t>
  </si>
  <si>
    <t>Adquisición de calzado para el personal de Código de Trabajo de la Universidad Intercultural de las Nacionalidades y Pueblos Indígenas Amawtay Wasi</t>
  </si>
  <si>
    <t>Pago de viáticos por gastos de residencia</t>
  </si>
  <si>
    <t>Viáticos por Gastos de Residencia</t>
  </si>
  <si>
    <t>OE4-E1</t>
  </si>
  <si>
    <t>Rectorado</t>
  </si>
  <si>
    <t>Dirección de Comunicación</t>
  </si>
  <si>
    <t>Eventos Públicos Promocionales</t>
  </si>
  <si>
    <t>Contratación de servicio de pautaje en medios de comunicación digitales para la Universidad Intercultural de las Nacionalidades y Pueblos Indígenas Amawtay Wasi</t>
  </si>
  <si>
    <t>Difusión, Información y Publicidad</t>
  </si>
  <si>
    <t>Adquisición de material promocional y publicitario para la Universidad Intercultural de las Nacionalidades y Pueblos Indígenas Amawtay Wasi</t>
  </si>
  <si>
    <t>Edición,Impresión,Reproducción,Publicaciones,Suscripciones,Fotocopiado,Traducción,Empastado,Enmarcación,Serigrafía, Fotografía, Carnetización, Filmación e Imágenes Satelitales.</t>
  </si>
  <si>
    <t>Contratación del servicio de logística para el evento de la ceremonia de graduación de la Universidad Intercultural de las Nacionalidades y Pueblos Indígenas Amawtay Wasi.</t>
  </si>
  <si>
    <t>Contratación del servicio de impresión de títulos y porta títulos para la Universidad Intercultural de las Nacionalidades y Pueblos Indígenas Amawtay Wasi</t>
  </si>
  <si>
    <t>Contratación del servicio de edición y producción de videos para la Universidad Intercultural de las Nacionalidades y Pueblos Indígenas Amawtay Wasi</t>
  </si>
  <si>
    <t>Procuraduría</t>
  </si>
  <si>
    <t>1. Docencia</t>
  </si>
  <si>
    <t>OE1-E6</t>
  </si>
  <si>
    <t>sc1</t>
  </si>
  <si>
    <t>c1 -I.2</t>
  </si>
  <si>
    <t>Vicerrectorado Académico, Intercultural y Comunitario</t>
  </si>
  <si>
    <t>Dirección de Bienestar Universitario Intercultural y Comunitario</t>
  </si>
  <si>
    <t>Otorgamiento becas y ayudas económicas  para estudiantes</t>
  </si>
  <si>
    <t>580208</t>
  </si>
  <si>
    <t>Becas y Ayudas Económicas</t>
  </si>
  <si>
    <t>Extensión de póliza de seguro para estudiantes de la Universidad Intercultural de las Nacionalidades y Pueblos</t>
  </si>
  <si>
    <t xml:space="preserve">ARRASTRE </t>
  </si>
  <si>
    <t>Contratación de una póliza para seguro de estudiantes de la Universidad Intercultural de las Nacionalidades y Pueblos Indígenas Amawtay Wasi 2026-2027</t>
  </si>
  <si>
    <t>Inclusión estudiantil a la póliza de seguros de estudiantes de la Universidad Intercultural de las Nacionalidades y Pueblos Indígenas Amawtay Wasi</t>
  </si>
  <si>
    <t>Adquisición de materiales, accesorios y mobiliario portátil de ajedrez para la Universidad Intercultural de las Nacionalidades y Pueblos Indígenas Amawtay Wasi</t>
  </si>
  <si>
    <t>Materiales Didácticos</t>
  </si>
  <si>
    <t>OE1-E5</t>
  </si>
  <si>
    <t>c1 -I.5</t>
  </si>
  <si>
    <t>Dirección de Bibliotecas y Centros de Documentación</t>
  </si>
  <si>
    <t>Contratación del servicio de suscripción a SCOPUS para la Universidad Intercultural de las Nacionalidades y Pueblos Indígenas Amawtay Wasi</t>
  </si>
  <si>
    <t xml:space="preserve">Contratación del servicio de suscripción a E-libro para la Universidad Intercultural de las Nacionalidades y Pueblos Indígenas Amawtay Wasi </t>
  </si>
  <si>
    <t xml:space="preserve">Contratación del servicio de suscripción a Jstor para la Universidad Intercultural de las Nacionalidades y Pueblos Indígenas Amawtay Wasi </t>
  </si>
  <si>
    <t>53</t>
  </si>
  <si>
    <t xml:space="preserve">Suscripción  de la biblioteca virtual vLex Ecuador para la Universidad Intercultural de las Nacionalidades y Pueblos Indígenas Amawtay Wasi </t>
  </si>
  <si>
    <t xml:space="preserve">Servicio de actualización del Repositorio Digital DSPACE y capacitación en el manejo y uso </t>
  </si>
  <si>
    <t>3. Vinculación con la sociedad</t>
  </si>
  <si>
    <t>OE3-E4</t>
  </si>
  <si>
    <t>c5</t>
  </si>
  <si>
    <t>c5 -I.29</t>
  </si>
  <si>
    <t>Vicerrectorado de Gestión Comunitaria, Investigación y Vinculación con la Sociedad</t>
  </si>
  <si>
    <t>Dirección de Vinculación con la Sociedad</t>
  </si>
  <si>
    <t>Contratación del servicio de diseño, edición e impresión de materiales informativos para los proyectos de Vinculación con la Sociedad de la Universidad Intercultural de las Nacionalidades y Pueblos Indígenas Amawtay Wasi</t>
  </si>
  <si>
    <t>Edición,Impresión,Reproducción,Publicaciones, Suscripciones,Fotocopiado, Traducción,Empastado, Enmarcación,Serigrafía, Fotografía, Carnetización, Filmación e Imágenes Satelitales.</t>
  </si>
  <si>
    <t>Financiamiento para proyectos de vinculación con la Sociedad</t>
  </si>
  <si>
    <t>2. Investigación</t>
  </si>
  <si>
    <t>OE2-E3</t>
  </si>
  <si>
    <t>c4</t>
  </si>
  <si>
    <t>sc7</t>
  </si>
  <si>
    <t>c4 -I.26</t>
  </si>
  <si>
    <t>Instituto de Biodiversidad</t>
  </si>
  <si>
    <t>Asociación del Instituto de Biodiversidad de la UINPIAW a la Red de investigación del Consejo Latinoamericano de Ciencias Sociales CLACSO</t>
  </si>
  <si>
    <t>Membrecías</t>
  </si>
  <si>
    <t>sc6</t>
  </si>
  <si>
    <t>c4 -I.25</t>
  </si>
  <si>
    <t xml:space="preserve">Dirección General de Investigación </t>
  </si>
  <si>
    <t>Vinculación de personal bajo contrato civil de servicios para los proyectos de investigación</t>
  </si>
  <si>
    <t>Honorarios por Contratos Civiles de Servicios</t>
  </si>
  <si>
    <t>Adquisición GPS y herramientas menores y materiales de investigación para el proyecto de “Mitigación del cambio climático global a través de biocarbón en las chacras amazónicas".</t>
  </si>
  <si>
    <t>Herramientas y Equipos menores</t>
  </si>
  <si>
    <t>Adquisición de insumos para el proyecto de “Caracterización de las problemáticas en torno a la calidad de los cuerpos hídricos de la Microcuenca de Chugchilán y su Relación con la Salud Territorial y los Paisajes Bioculturales”.</t>
  </si>
  <si>
    <t>Adquisición de Medidor Multiparamétrico y redes para muestreo de macroinvertebrados para el proyecto “Caracterización de las problemáticas en torno a la calidad de los cuerpos hídricos de la Microcuenca de Chugchilán y su Relación con la Salud Territorial y los Paisajes Bioculturales</t>
  </si>
  <si>
    <t>Contratación de material publicitario para el proyecto “Caracterización de las problemáticas en torno a la calidad de los cuerpos hídricos de la Microcuenca de Chugchilán y su Relación con la Salud Territorial y los Paisajes Bioculturales</t>
  </si>
  <si>
    <t>Edición, Impresión, Reproducción, Publicaciones, Suscripciones, Fotocopiado, Traducción, Empastado, Enmarcación,
Serigrafía, Fotografía, Carnetización, Filmación e Imágenes Satelitales</t>
  </si>
  <si>
    <t>Adquisición de equipos de audio y video para el proyecto de investigación “Análisis cualitativo del contexto de aprendizaje del estudiantado de la UINPIAW”</t>
  </si>
  <si>
    <t>Afiliaciones y pago de membresia a redes de investigación</t>
  </si>
  <si>
    <r>
      <t xml:space="preserve">Contratación de servicios especializados para la </t>
    </r>
    <r>
      <rPr>
        <sz val="8"/>
        <color indexed="8"/>
        <rFont val="Aptos Narrow"/>
        <family val="2"/>
      </rPr>
      <t>publicación artículos de investigación que tributen al perfeccionamiento del proceso de enseñanza-aprendizaje de las carreras  de la Universidad Intercultural de las Nacionalidades y Pueblos Indígenas Amawtay Wasi</t>
    </r>
  </si>
  <si>
    <t>Dirección Editorial y de Publicaciones</t>
  </si>
  <si>
    <t>Contratación de servicio de una productora de sonido para producción de audiolibros</t>
  </si>
  <si>
    <t>Servicios y Derechos en Producción y Programación de Radio y Televisión</t>
  </si>
  <si>
    <t>Suscripción de uso del sistema Open Monograph Press (OMP) y asignación de códigos DOI</t>
  </si>
  <si>
    <t>TOTAL</t>
  </si>
  <si>
    <t>TECHO MEF</t>
  </si>
  <si>
    <t>DIF</t>
  </si>
  <si>
    <t>Etiquetas de fila</t>
  </si>
  <si>
    <t>Total general</t>
  </si>
  <si>
    <t>51</t>
  </si>
  <si>
    <t>57</t>
  </si>
  <si>
    <t>58</t>
  </si>
  <si>
    <t>84</t>
  </si>
  <si>
    <t>Total 51</t>
  </si>
  <si>
    <t>Total 53</t>
  </si>
  <si>
    <t>Total 57</t>
  </si>
  <si>
    <t>Total 84</t>
  </si>
  <si>
    <t>Total 58</t>
  </si>
  <si>
    <t>Total 001</t>
  </si>
  <si>
    <t>%PRESUPUESTO</t>
  </si>
  <si>
    <t>PRESUPUESTO 2026</t>
  </si>
  <si>
    <t>Viáticos al Exterior</t>
  </si>
  <si>
    <t>Viáticos y Subsistencias en el Exterior</t>
  </si>
  <si>
    <t>Especialista de Planificación Institucional</t>
  </si>
  <si>
    <t>Directora de Planificación y Gestión Estratégica</t>
  </si>
  <si>
    <t>Rector</t>
  </si>
  <si>
    <t>Consolidado:</t>
  </si>
  <si>
    <t>Revisado:</t>
  </si>
  <si>
    <t>Aprobado:</t>
  </si>
  <si>
    <t xml:space="preserve">PRESUPUESTO </t>
  </si>
  <si>
    <t>Contratación del servicio de acceso a la red avanzada de investigación y academia para la Universidad Intercultural de las Nacionalidades y Pueblos Indígenas Amawtay Wasi.(CONTRATO ADMINISTRATIVO No. UINPIAW-2024-0008)</t>
  </si>
  <si>
    <t>Contratación del servicio de acceso a la red avanzada de investigación y academia para la Universidad Intercultural de las Nacionalidades y Pueblos Indígenas Amawtay Wasi.(CONTRATO ADMINISTRATIVO No. UINPIAW-2025-0012)</t>
  </si>
  <si>
    <t xml:space="preserve">Armando Homero Muyolema Calle </t>
  </si>
  <si>
    <t>Pamela Andrea Moreno Álvarez</t>
  </si>
  <si>
    <t>Soledad Narciza Tsenkush Chamik</t>
  </si>
  <si>
    <t xml:space="preserve">Suma de PRESUPUESTO </t>
  </si>
  <si>
    <t>Total 01-Administración Central</t>
  </si>
  <si>
    <t>Total 82-Formación y gestión académica</t>
  </si>
  <si>
    <t>Total 83-Gestión de la Investigación</t>
  </si>
  <si>
    <t>Total 84-Gestión de la vinculación con la colectividad</t>
  </si>
  <si>
    <t>PROGRAMA</t>
  </si>
  <si>
    <t xml:space="preserve">ITEM </t>
  </si>
  <si>
    <t>Suma de CODIFICADO</t>
  </si>
  <si>
    <t>ADMINISTRACION CENTRAL</t>
  </si>
  <si>
    <t>Total 3</t>
  </si>
  <si>
    <t>Total ADMINISTRACION CENTRAL</t>
  </si>
  <si>
    <t>FORMACION Y GESTION ACADEMICA</t>
  </si>
  <si>
    <t>Total 1</t>
  </si>
  <si>
    <t>Total FORMACION Y GESTION ACADEMICA</t>
  </si>
  <si>
    <t>ESIGEF</t>
  </si>
  <si>
    <t>POA</t>
  </si>
  <si>
    <t>ÍTEM PRESUPUESTARIO</t>
  </si>
  <si>
    <t>REDUCCIÓN</t>
  </si>
  <si>
    <t>INCREMENTO</t>
  </si>
  <si>
    <t>PROGRAMA2</t>
  </si>
  <si>
    <t>Total 82</t>
  </si>
  <si>
    <t>001</t>
  </si>
  <si>
    <t>PROGRAMA 82-01</t>
  </si>
  <si>
    <t>PROGRAMA 82</t>
  </si>
  <si>
    <t>PROGRAMA 82-83</t>
  </si>
  <si>
    <t>FUENTE 001</t>
  </si>
  <si>
    <t>FUENTE 003</t>
  </si>
  <si>
    <t>003</t>
  </si>
  <si>
    <t xml:space="preserve">TOTAL </t>
  </si>
  <si>
    <t>PROGRAMA 82-84</t>
  </si>
  <si>
    <t>PROGRAMA 82 -003</t>
  </si>
  <si>
    <t>PROGRAMA 01-82</t>
  </si>
  <si>
    <t>Total 530000</t>
  </si>
  <si>
    <t>Total 570000</t>
  </si>
  <si>
    <t>Total 2</t>
  </si>
  <si>
    <t>Total 580000</t>
  </si>
  <si>
    <t>GESTION DE LA INVESTIGACION</t>
  </si>
  <si>
    <t>Total GESTION DE LA INVESTIGACION</t>
  </si>
  <si>
    <t>Total 83</t>
  </si>
  <si>
    <t>FUENTE 002</t>
  </si>
  <si>
    <t>GRUPO GASTO 53</t>
  </si>
  <si>
    <t>002</t>
  </si>
  <si>
    <t>GRUPO GASTO 53-84</t>
  </si>
  <si>
    <t>GRUPO GASTO 53-58</t>
  </si>
  <si>
    <t>cod programa</t>
  </si>
  <si>
    <t>01</t>
  </si>
  <si>
    <t>82</t>
  </si>
  <si>
    <t>83</t>
  </si>
  <si>
    <t>cod g.g.</t>
  </si>
  <si>
    <t>30151510105</t>
  </si>
  <si>
    <t>30151510106</t>
  </si>
  <si>
    <t>38251510108</t>
  </si>
  <si>
    <t>38251510512</t>
  </si>
  <si>
    <t>18251510518</t>
  </si>
  <si>
    <t>28353530202</t>
  </si>
  <si>
    <t>10153530203</t>
  </si>
  <si>
    <t>10153530204</t>
  </si>
  <si>
    <t>10153530207</t>
  </si>
  <si>
    <t>10153530226</t>
  </si>
  <si>
    <t>10153530249</t>
  </si>
  <si>
    <t>18353530249</t>
  </si>
  <si>
    <t>20153530301</t>
  </si>
  <si>
    <t>10153530403</t>
  </si>
  <si>
    <t>10153530502</t>
  </si>
  <si>
    <t>10153530601</t>
  </si>
  <si>
    <t>10153530612</t>
  </si>
  <si>
    <t>28253530612</t>
  </si>
  <si>
    <t>10153530702</t>
  </si>
  <si>
    <t>10153530704</t>
  </si>
  <si>
    <t>10153530801</t>
  </si>
  <si>
    <t>18253530801</t>
  </si>
  <si>
    <t>10153530805</t>
  </si>
  <si>
    <t>18353530807</t>
  </si>
  <si>
    <t>28353530807</t>
  </si>
  <si>
    <t>10153530809</t>
  </si>
  <si>
    <t>10153530811</t>
  </si>
  <si>
    <t>10153530813</t>
  </si>
  <si>
    <t>10153530826</t>
  </si>
  <si>
    <t>18353530829</t>
  </si>
  <si>
    <t>18253531403</t>
  </si>
  <si>
    <t>18253531408</t>
  </si>
  <si>
    <t>10157570206</t>
  </si>
  <si>
    <t>filtro1 POA</t>
  </si>
  <si>
    <t xml:space="preserve">filtro2 Esigef </t>
  </si>
  <si>
    <t xml:space="preserve">Monto eSIGEF  </t>
  </si>
  <si>
    <t>filtro2 esigef</t>
  </si>
  <si>
    <t>Filtro1 POA</t>
  </si>
  <si>
    <t>MONTO POA</t>
  </si>
  <si>
    <t>MONTO Esigef</t>
  </si>
  <si>
    <t>diferencia</t>
  </si>
  <si>
    <t>Incremento</t>
  </si>
  <si>
    <t>Disminuir</t>
  </si>
  <si>
    <t>aplicar a esigef</t>
  </si>
  <si>
    <t>Esigef</t>
  </si>
  <si>
    <t>FILTRO 3</t>
  </si>
  <si>
    <t>1</t>
  </si>
  <si>
    <t>3</t>
  </si>
  <si>
    <t>Suma de Incremento</t>
  </si>
  <si>
    <t>Suma de Disminuir</t>
  </si>
  <si>
    <t>510518</t>
  </si>
  <si>
    <t>510105</t>
  </si>
  <si>
    <t>510106</t>
  </si>
  <si>
    <t>510108</t>
  </si>
  <si>
    <t>510512</t>
  </si>
  <si>
    <t>Suma de MONTO POA</t>
  </si>
  <si>
    <t xml:space="preserve">Suma de Monto eSIGEF  </t>
  </si>
  <si>
    <t>(Todas)</t>
  </si>
  <si>
    <t>2</t>
  </si>
  <si>
    <t>530202</t>
  </si>
  <si>
    <t>530203</t>
  </si>
  <si>
    <t>530204</t>
  </si>
  <si>
    <t>530207</t>
  </si>
  <si>
    <t>530226</t>
  </si>
  <si>
    <t>530249</t>
  </si>
  <si>
    <t>530301</t>
  </si>
  <si>
    <t>530403</t>
  </si>
  <si>
    <t>530502</t>
  </si>
  <si>
    <t>530601</t>
  </si>
  <si>
    <t>530612</t>
  </si>
  <si>
    <t>530702</t>
  </si>
  <si>
    <t>530704</t>
  </si>
  <si>
    <t>530801</t>
  </si>
  <si>
    <t>530805</t>
  </si>
  <si>
    <t>530807</t>
  </si>
  <si>
    <t>530809</t>
  </si>
  <si>
    <t>530811</t>
  </si>
  <si>
    <t>530813</t>
  </si>
  <si>
    <t>530826</t>
  </si>
  <si>
    <t>530829</t>
  </si>
  <si>
    <t>531403</t>
  </si>
  <si>
    <t>531408</t>
  </si>
  <si>
    <t>570206</t>
  </si>
  <si>
    <t>510203</t>
  </si>
  <si>
    <t>510204</t>
  </si>
  <si>
    <t>510304</t>
  </si>
  <si>
    <t>510306</t>
  </si>
  <si>
    <t>510509</t>
  </si>
  <si>
    <t>510510</t>
  </si>
  <si>
    <t>510513</t>
  </si>
  <si>
    <t>510601</t>
  </si>
  <si>
    <t>510602</t>
  </si>
  <si>
    <t>510707</t>
  </si>
  <si>
    <t>530101</t>
  </si>
  <si>
    <t>530104</t>
  </si>
  <si>
    <t>530105</t>
  </si>
  <si>
    <t>530208</t>
  </si>
  <si>
    <t>530209</t>
  </si>
  <si>
    <t>530210</t>
  </si>
  <si>
    <t>530222</t>
  </si>
  <si>
    <t>530239</t>
  </si>
  <si>
    <t>530255</t>
  </si>
  <si>
    <t>530302</t>
  </si>
  <si>
    <t>530303</t>
  </si>
  <si>
    <t>530304</t>
  </si>
  <si>
    <t>530306</t>
  </si>
  <si>
    <t>530402</t>
  </si>
  <si>
    <t>530404</t>
  </si>
  <si>
    <t>530405</t>
  </si>
  <si>
    <t>530606</t>
  </si>
  <si>
    <t>530802</t>
  </si>
  <si>
    <t>530804</t>
  </si>
  <si>
    <t>530812</t>
  </si>
  <si>
    <t>531404</t>
  </si>
  <si>
    <t>531406</t>
  </si>
  <si>
    <t>531407</t>
  </si>
  <si>
    <t>570102</t>
  </si>
  <si>
    <t>570201</t>
  </si>
  <si>
    <t>840103</t>
  </si>
  <si>
    <t>840104</t>
  </si>
  <si>
    <t>840107</t>
  </si>
  <si>
    <t>840113</t>
  </si>
  <si>
    <t>ACTIVIDAD</t>
  </si>
  <si>
    <t>03</t>
  </si>
  <si>
    <t>01-Fortalecimiento Academico</t>
  </si>
  <si>
    <t>04-Gestión de la Investigación</t>
  </si>
  <si>
    <t>ACTIVIDAD ESIGEF</t>
  </si>
  <si>
    <t>ACTIVIDAD POA</t>
  </si>
  <si>
    <t>02,03</t>
  </si>
  <si>
    <t xml:space="preserve">01-Gestión de la vinculación </t>
  </si>
  <si>
    <t>(en blanco)</t>
  </si>
  <si>
    <t xml:space="preserve"> Incremento</t>
  </si>
  <si>
    <t>TOTAL 01</t>
  </si>
  <si>
    <t>TOTAL 03</t>
  </si>
  <si>
    <t>TOTAL 02</t>
  </si>
  <si>
    <t>Total 002</t>
  </si>
  <si>
    <t>Total 003</t>
  </si>
  <si>
    <t>PRESUPUESTO POA</t>
  </si>
  <si>
    <t xml:space="preserve">01-Fortalecimiento de vinculación </t>
  </si>
  <si>
    <t xml:space="preserve">01-Fortalecimiento de  vinculación </t>
  </si>
  <si>
    <t>01-Fortalecimiento Investigación</t>
  </si>
  <si>
    <t>ESTADO</t>
  </si>
  <si>
    <t>MEMO SOLICITUD CERTIFICACION</t>
  </si>
  <si>
    <t>FECHA MEMORANDO SOLICITUD CERTIFICACIÓN</t>
  </si>
  <si>
    <t>MEMO RESPUESTA CERTIFICACION</t>
  </si>
  <si>
    <t>MONTO CERTIFICADO</t>
  </si>
  <si>
    <t>GRUPO GASTO</t>
  </si>
  <si>
    <t>ITEM CERTIFICACIÓN</t>
  </si>
  <si>
    <t>GEOGRÁFICO</t>
  </si>
  <si>
    <t>CP</t>
  </si>
  <si>
    <t>ITEM CP</t>
  </si>
  <si>
    <t>MONTO COMPROMETIDO</t>
  </si>
  <si>
    <t>MONTO DEVENGADO</t>
  </si>
  <si>
    <t>No. CERTIFICACIÓN POA</t>
  </si>
  <si>
    <t>DIFERENCIA POA</t>
  </si>
  <si>
    <t>ENERO MODIFICADO</t>
  </si>
  <si>
    <t>FEBRERO MODIFICADO</t>
  </si>
  <si>
    <t>MARZO MODIFICADO</t>
  </si>
  <si>
    <t>ABRIL MODIFICADO</t>
  </si>
  <si>
    <t>MAYO MODIFICADO</t>
  </si>
  <si>
    <t>JUNIO MODIFICADO</t>
  </si>
  <si>
    <t>JULIO MODIFICADO</t>
  </si>
  <si>
    <t>AGOSTO MODIFICADO</t>
  </si>
  <si>
    <t>SEPTIEMBRE MODIFICADO</t>
  </si>
  <si>
    <t>OCTUBRE MODIFICADO</t>
  </si>
  <si>
    <t>NOVIEMBRE MODIFICADO</t>
  </si>
  <si>
    <t>DICIEMBRE MODIFICADO</t>
  </si>
  <si>
    <t>UINPIAW-CAF-DA-2026-0016-M</t>
  </si>
  <si>
    <t>UINPIAW-DPE-2026-0035-M</t>
  </si>
  <si>
    <t>ACTIVA</t>
  </si>
  <si>
    <t>ANULADA</t>
  </si>
  <si>
    <t>LIQUIDADA</t>
  </si>
  <si>
    <t>001-2026</t>
  </si>
  <si>
    <t>No. REFORMA INSTITUCIONAL</t>
  </si>
  <si>
    <t>QUIPUX SOLICITUD</t>
  </si>
  <si>
    <t>FECHA DE SOLICITUD</t>
  </si>
  <si>
    <t>INCREMENTO/DISMINUCIÓN</t>
  </si>
  <si>
    <t>MES MODIFICADO</t>
  </si>
  <si>
    <t>MOTIVO DE LA REFORMA</t>
  </si>
  <si>
    <t>COMENTARIO</t>
  </si>
  <si>
    <t>SALDO DISPONIBLE</t>
  </si>
  <si>
    <t>UINPIAW-CAF-DA-2026-0018-M</t>
  </si>
  <si>
    <t>UINPIAW-DPE-2026-0036-M</t>
  </si>
  <si>
    <t>UINPIAW-CAF-DA-2026-0019-M</t>
  </si>
  <si>
    <t>002-2026</t>
  </si>
  <si>
    <t>003-2026</t>
  </si>
  <si>
    <t>UINPIAW-DPE-2026-0038-M</t>
  </si>
  <si>
    <t>UINPIAW-CAF-DA-2026-0020-M</t>
  </si>
  <si>
    <t>004-2026</t>
  </si>
  <si>
    <t>005-2026</t>
  </si>
  <si>
    <t>UINPIAW-CAF-DA-2026-0022-M</t>
  </si>
  <si>
    <t>006-2026</t>
  </si>
  <si>
    <t>UINPIAW-DPE-2026-0039-M</t>
  </si>
  <si>
    <t>UINPIAW-DPE-2026-0040-M</t>
  </si>
  <si>
    <t>UINPIAW-DPE-2026-0041-M</t>
  </si>
  <si>
    <t>UINPIAW-CAF-DA-2026-0024-M</t>
  </si>
  <si>
    <t>UINPIAW-CAF-DA-2026-0034-M</t>
  </si>
  <si>
    <t>007-2026</t>
  </si>
  <si>
    <t>008-2026</t>
  </si>
  <si>
    <t>009-2026</t>
  </si>
  <si>
    <t>010-2026</t>
  </si>
  <si>
    <t>011-2026</t>
  </si>
  <si>
    <t>012-2026</t>
  </si>
  <si>
    <t>013-2026</t>
  </si>
  <si>
    <t>014-2026</t>
  </si>
  <si>
    <t>015-2026</t>
  </si>
  <si>
    <t>016-2026</t>
  </si>
  <si>
    <t>017-2026</t>
  </si>
  <si>
    <t>018-2026</t>
  </si>
  <si>
    <t>019-2026</t>
  </si>
  <si>
    <t>020-2026</t>
  </si>
  <si>
    <t>021-2026</t>
  </si>
  <si>
    <t>022-2026</t>
  </si>
  <si>
    <t>023-2026</t>
  </si>
  <si>
    <t>024-2026</t>
  </si>
  <si>
    <t>025-2026</t>
  </si>
  <si>
    <t>026-2026</t>
  </si>
  <si>
    <t>027-2026</t>
  </si>
  <si>
    <t>028-2026</t>
  </si>
  <si>
    <t>029-2026</t>
  </si>
  <si>
    <t>030-2026</t>
  </si>
  <si>
    <t>031-2026</t>
  </si>
  <si>
    <t>032-2026</t>
  </si>
  <si>
    <t>033-2026</t>
  </si>
  <si>
    <t>034-2026</t>
  </si>
  <si>
    <t>035-2026</t>
  </si>
  <si>
    <t>036-2026</t>
  </si>
  <si>
    <t>037-2026</t>
  </si>
  <si>
    <t>038-2026</t>
  </si>
  <si>
    <t>039-2026</t>
  </si>
  <si>
    <t>040-2026</t>
  </si>
  <si>
    <t>UINPIAW-DPE-2026-0043-M</t>
  </si>
  <si>
    <t xml:space="preserve">Contratación del servicio de consulta web de normativa legal para la Universidad Intercultural de las Nacionalidades y Pueblos </t>
  </si>
  <si>
    <t>041-2026</t>
  </si>
  <si>
    <t>042-2026</t>
  </si>
  <si>
    <t>043-2026</t>
  </si>
  <si>
    <t>044-2026</t>
  </si>
  <si>
    <t>045-2026</t>
  </si>
  <si>
    <t>046-2026</t>
  </si>
  <si>
    <t>CAMBIO EN LA DESCRIPCIÓN DE LA ACTIVIDAD ESPECIFICA</t>
  </si>
  <si>
    <t>INCREMENTO DE PRESUPUESTO MEF</t>
  </si>
  <si>
    <t>DISMINUCIÓN</t>
  </si>
  <si>
    <t>CAMBIO DE ITEM PRESUPUESTARIO</t>
  </si>
  <si>
    <t>CAMBIO DE PROGRAMA PRESUPUESTARIO</t>
  </si>
  <si>
    <t>NUEVA ACTIVIDAD</t>
  </si>
  <si>
    <t>CAMBIO DE FUENTE DE FINANCIAMIENTO</t>
  </si>
  <si>
    <t>047-2026</t>
  </si>
  <si>
    <t>048-2026</t>
  </si>
  <si>
    <t>049-2026</t>
  </si>
  <si>
    <t>050-2026</t>
  </si>
  <si>
    <t>051-2026</t>
  </si>
  <si>
    <t>052-2026</t>
  </si>
  <si>
    <t>053-2026</t>
  </si>
  <si>
    <t>054-2026</t>
  </si>
  <si>
    <t>055-2026</t>
  </si>
  <si>
    <t>056-2026</t>
  </si>
  <si>
    <t>057-2026</t>
  </si>
  <si>
    <t>058-2026</t>
  </si>
  <si>
    <t>059-2026</t>
  </si>
  <si>
    <t>060-2026</t>
  </si>
  <si>
    <t>061-2026</t>
  </si>
  <si>
    <t>062-2026</t>
  </si>
  <si>
    <t>063-2026</t>
  </si>
  <si>
    <t>064-2026</t>
  </si>
  <si>
    <t>065-2026</t>
  </si>
  <si>
    <t>066-2026</t>
  </si>
  <si>
    <t>067-2026</t>
  </si>
  <si>
    <t>068-2026</t>
  </si>
  <si>
    <t>069-2026</t>
  </si>
  <si>
    <t>070-2026</t>
  </si>
  <si>
    <t>071-2026</t>
  </si>
  <si>
    <t>072-2026</t>
  </si>
  <si>
    <t>073-2026</t>
  </si>
  <si>
    <t>UINPIAW-DPE-2026-0053-M</t>
  </si>
  <si>
    <t>UINPIAW-DPE-2026-0045-M</t>
  </si>
  <si>
    <t>UINPIAW-DPE-2026-0046-M</t>
  </si>
  <si>
    <t>UINPIAW-DPE-2026-0047-M</t>
  </si>
  <si>
    <t>UINPIAW-DPE-2026-0049-M</t>
  </si>
  <si>
    <t>UINPIAW-DPE-2026-0050-M</t>
  </si>
  <si>
    <t>UINPIAW-DPE-2026-0051-M</t>
  </si>
  <si>
    <t>UINPIAW-DPE-2026-0052-M</t>
  </si>
  <si>
    <t>Mobiliario</t>
  </si>
  <si>
    <t>Equipos Médicos</t>
  </si>
  <si>
    <t>Servicio de Guardería</t>
  </si>
  <si>
    <t>Vestuario, Lencería, Prendas de Protección, Insumos y Accesorios para uniformes del personal de Protección,
Vigilancia y Seguridad.</t>
  </si>
  <si>
    <t>UINPIAW-CAF-DA-2026-0040-M</t>
  </si>
  <si>
    <t>De "Contratación del servicio de mantenimiento preventivo y correctivo del parque automotor de la Universidad Intercultural de las Nacionalidades y Pueblos Indígenas Amawtay Wasi - Con convenio Marco" a "Contratación del servicio de mantenimiento del parque automotor de la Universidad Intercultural de las Nacionalidades y Pueblos Indígenas Amawtay Wasi"</t>
  </si>
  <si>
    <t>Contratación del servicio de mantenimiento del parque automotor de la Universidad Intercultural de las Nacionalidades y Pueblos Indígenas Amawtay Wasi</t>
  </si>
  <si>
    <t xml:space="preserve">INCREMENTO </t>
  </si>
  <si>
    <t>UINPIAW-DPE-2026-0055-M</t>
  </si>
  <si>
    <t>UINPIAW-DPE-2026-0056-M</t>
  </si>
  <si>
    <t>UINPIAW-DPE-2026-0057-M</t>
  </si>
  <si>
    <t>074-2026</t>
  </si>
  <si>
    <t>075-2026</t>
  </si>
  <si>
    <t>076-2026</t>
  </si>
  <si>
    <t>UINPIAW-CAF-DTIC-2026-0025-M</t>
  </si>
  <si>
    <t>UINPIAW-VDS-2026-0007-M</t>
  </si>
  <si>
    <t>UINPIAW-DPE-2026-0062-M</t>
  </si>
  <si>
    <t>077-2026</t>
  </si>
  <si>
    <t>UINPIAW-DPE-2026-0065-M</t>
  </si>
  <si>
    <t>UINPIAW-DPE-2026-0061-M</t>
  </si>
  <si>
    <t>078-2026</t>
  </si>
  <si>
    <t>UINPIAW-DPE-2026-0067-M</t>
  </si>
  <si>
    <t>inversion</t>
  </si>
  <si>
    <t>079-2026</t>
  </si>
  <si>
    <t>080-2026</t>
  </si>
  <si>
    <t>UINPIAW-CAF-DA-2026-0078-M</t>
  </si>
  <si>
    <t>Obligaciones de Ejercicios Anteriores por Egresos de Personal</t>
  </si>
  <si>
    <t>Pago de Obligaciones de Ejercicios Anteriores por Egresos de Personal</t>
  </si>
  <si>
    <t>SEGUIMIENTO ENERO</t>
  </si>
  <si>
    <t>CERTIFICADO</t>
  </si>
  <si>
    <t>COMPROMETIDO</t>
  </si>
  <si>
    <t>DEVENGADO</t>
  </si>
  <si>
    <t>SALDO</t>
  </si>
  <si>
    <t>OBSERVACIONES</t>
  </si>
  <si>
    <t>ok</t>
  </si>
  <si>
    <t>no ejecuta, solo CP-Razon….</t>
  </si>
  <si>
    <t>no ejecuta, solo Comp-Razon….</t>
  </si>
  <si>
    <t>no ejecuta, razon…</t>
  </si>
  <si>
    <t>no ejecuta solo comp, razon…</t>
  </si>
  <si>
    <t>no ejecuta</t>
  </si>
  <si>
    <t>no ejecuta, razón…</t>
  </si>
  <si>
    <t>reprogramado por error item no correspondia a la actividad planificada</t>
  </si>
  <si>
    <t>no ejecuta solo cp, razon…</t>
  </si>
  <si>
    <t>no ejecutó</t>
  </si>
  <si>
    <t>no ejecutó, solo cp, razón</t>
  </si>
  <si>
    <t>no ejecutó, razón…</t>
  </si>
  <si>
    <t>no ejecutó, solo cp razón…</t>
  </si>
  <si>
    <t>no ejecutón, razon…</t>
  </si>
  <si>
    <t>no ejecutó, es una actividad del Pai y se esperará que nos asignen presupuesto en fuente 202</t>
  </si>
  <si>
    <t>03-Sistematización de Experiencias de Transición Agroecologica en Ecuador</t>
  </si>
  <si>
    <t>02-Fortalecimiento de la Agrobiodiversidad de semilla campesina de los productores/as de la Agricultura</t>
  </si>
  <si>
    <t>Contratación civil del personal, para el proyecto  sistematizacion de experiencias de transicion agroecologicas en Ecuador (FIASA II)</t>
  </si>
  <si>
    <t>Contratación de personal técnico por servicios profesionales (FIASA I)</t>
  </si>
  <si>
    <t>Por cambio de actividad en la estructura programatica</t>
  </si>
  <si>
    <t>UINPIAW-DPE-2026-0070-M</t>
  </si>
  <si>
    <t>UINPIAW-DPE-2026-0078-M</t>
  </si>
  <si>
    <t>081-2026</t>
  </si>
  <si>
    <t>actualizacion por reforma</t>
  </si>
  <si>
    <r>
      <t>MONTO</t>
    </r>
    <r>
      <rPr>
        <sz val="8"/>
        <color rgb="FFFF0000"/>
        <rFont val="Aptos Narrow"/>
        <family val="2"/>
        <scheme val="minor"/>
      </rPr>
      <t xml:space="preserve"> SOLICITUD</t>
    </r>
    <r>
      <rPr>
        <sz val="8"/>
        <color theme="1"/>
        <rFont val="Aptos Narrow"/>
        <family val="2"/>
        <scheme val="minor"/>
      </rPr>
      <t xml:space="preserve"> CERTIFICACION POA</t>
    </r>
  </si>
  <si>
    <t>082-2026</t>
  </si>
  <si>
    <t>% EJEC</t>
  </si>
  <si>
    <t>Semaforización</t>
  </si>
  <si>
    <t>80-100%</t>
  </si>
  <si>
    <t>50-79%</t>
  </si>
  <si>
    <t>0-49%</t>
  </si>
  <si>
    <t>SEGUIMIENTO FEBRERO</t>
  </si>
  <si>
    <t>SEGUIMIENTO MARZO</t>
  </si>
  <si>
    <t>SEGUIMIENTO ABRIL</t>
  </si>
  <si>
    <t>SEGUIMIENTO MAYO</t>
  </si>
  <si>
    <t>SEGUIMIENTO JUNIO</t>
  </si>
  <si>
    <t>SEGUIMIENTO JULIO</t>
  </si>
  <si>
    <t>SEGUIMIENTO AGOSTO</t>
  </si>
  <si>
    <t>SEGUIMIENTO SEPTIEMBRE</t>
  </si>
  <si>
    <t>SEGUIMIENTO OCTUBRE</t>
  </si>
  <si>
    <t>SEGUIMIENTO NOVIEMBRE</t>
  </si>
  <si>
    <t>SEGUIMIENTO DICIEMBRE</t>
  </si>
  <si>
    <t>ejecuto en febrero lo de enero</t>
  </si>
  <si>
    <t>se ejecuto en la actividad programatica que no correspondia</t>
  </si>
  <si>
    <t>Ejecuto en febrero lo de enero pero en la actividad que no corresponde</t>
  </si>
  <si>
    <t>083-2026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</si>
</sst>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0000"/>
    <numFmt numFmtId="166" formatCode="000"/>
    <numFmt numFmtId="167" formatCode="_-* #,##0.00\ _€_-;\-* #,##0.00\ _€_-;_-* &quot;-&quot;??\ _€_-;_-@"/>
    <numFmt numFmtId="168" formatCode="&quot;$&quot;#,##0.00"/>
    <numFmt numFmtId="169" formatCode="dd/mm/yyyy;@"/>
    <numFmt numFmtId="170" formatCode="_-* #,##0.00000\ _€_-;\-* #,##0.00000\ _€_-;_-* &quot;-&quot;??\ _€_-;_-@_-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7"/>
      <color theme="0"/>
      <name val="Aptos Narrow"/>
      <family val="2"/>
      <scheme val="minor"/>
    </font>
    <font>
      <sz val="7"/>
      <name val="Aptos Narrow"/>
      <family val="2"/>
      <scheme val="minor"/>
    </font>
    <font>
      <b/>
      <sz val="7"/>
      <name val="Aptos Narrow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theme="0"/>
      <name val="Calibri"/>
      <family val="2"/>
    </font>
    <font>
      <sz val="8"/>
      <name val="Aptos Narrow"/>
      <family val="2"/>
      <scheme val="minor"/>
    </font>
    <font>
      <sz val="8"/>
      <name val="Calibri"/>
      <family val="2"/>
    </font>
    <font>
      <sz val="8"/>
      <color indexed="8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Calibri Light"/>
      <family val="2"/>
    </font>
    <font>
      <b/>
      <sz val="14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0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10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B9BE1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9CC2E5"/>
        <bgColor rgb="FF9CC2E5"/>
      </patternFill>
    </fill>
    <fill>
      <patternFill patternType="solid">
        <fgColor rgb="FFFFFF00"/>
        <bgColor rgb="FF9CC2E5"/>
      </patternFill>
    </fill>
    <fill>
      <patternFill patternType="solid">
        <fgColor theme="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E0F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1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4B083"/>
        <bgColor rgb="FFF4B083"/>
      </patternFill>
    </fill>
    <fill>
      <patternFill patternType="solid">
        <fgColor rgb="FFFFCC00"/>
        <bgColor rgb="FFFFCC00"/>
      </patternFill>
    </fill>
    <fill>
      <patternFill patternType="solid">
        <fgColor theme="6"/>
        <bgColor theme="1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1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5">
    <xf numFmtId="0" fontId="0" fillId="0" borderId="0" xfId="0"/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7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164" fontId="7" fillId="0" borderId="8" xfId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49" fontId="10" fillId="5" borderId="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left" vertical="center"/>
    </xf>
    <xf numFmtId="1" fontId="9" fillId="6" borderId="3" xfId="0" applyNumberFormat="1" applyFont="1" applyFill="1" applyBorder="1" applyAlignment="1">
      <alignment horizontal="center" vertical="center"/>
    </xf>
    <xf numFmtId="165" fontId="9" fillId="6" borderId="3" xfId="0" applyNumberFormat="1" applyFont="1" applyFill="1" applyBorder="1" applyAlignment="1">
      <alignment horizontal="center" vertical="center"/>
    </xf>
    <xf numFmtId="166" fontId="9" fillId="6" borderId="3" xfId="0" applyNumberFormat="1" applyFont="1" applyFill="1" applyBorder="1" applyAlignment="1">
      <alignment horizontal="center" vertical="center"/>
    </xf>
    <xf numFmtId="164" fontId="9" fillId="6" borderId="3" xfId="1" applyFont="1" applyFill="1" applyBorder="1" applyAlignment="1">
      <alignment horizontal="left" vertical="center"/>
    </xf>
    <xf numFmtId="164" fontId="9" fillId="8" borderId="3" xfId="1" applyFont="1" applyFill="1" applyBorder="1" applyAlignment="1">
      <alignment horizontal="left" vertical="center"/>
    </xf>
    <xf numFmtId="167" fontId="10" fillId="5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9" fontId="8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44" fontId="3" fillId="0" borderId="3" xfId="1" applyNumberFormat="1" applyFont="1" applyFill="1" applyBorder="1" applyAlignment="1">
      <alignment vertical="center"/>
    </xf>
    <xf numFmtId="49" fontId="3" fillId="0" borderId="6" xfId="1" applyNumberFormat="1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 vertical="center"/>
    </xf>
    <xf numFmtId="164" fontId="3" fillId="0" borderId="3" xfId="1" applyFont="1" applyFill="1" applyBorder="1" applyAlignment="1">
      <alignment vertical="center"/>
    </xf>
    <xf numFmtId="44" fontId="11" fillId="0" borderId="3" xfId="0" applyNumberFormat="1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4" fontId="11" fillId="0" borderId="3" xfId="1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166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0" fontId="3" fillId="9" borderId="3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" fontId="12" fillId="9" borderId="3" xfId="0" applyNumberFormat="1" applyFont="1" applyFill="1" applyBorder="1" applyAlignment="1">
      <alignment horizontal="center" vertical="center"/>
    </xf>
    <xf numFmtId="166" fontId="12" fillId="9" borderId="3" xfId="0" applyNumberFormat="1" applyFont="1" applyFill="1" applyBorder="1" applyAlignment="1">
      <alignment horizontal="center" vertical="center"/>
    </xf>
    <xf numFmtId="165" fontId="12" fillId="9" borderId="3" xfId="0" applyNumberFormat="1" applyFont="1" applyFill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165" fontId="12" fillId="0" borderId="3" xfId="0" applyNumberFormat="1" applyFont="1" applyBorder="1" applyAlignment="1">
      <alignment horizontal="center" vertical="center"/>
    </xf>
    <xf numFmtId="1" fontId="8" fillId="9" borderId="3" xfId="0" applyNumberFormat="1" applyFont="1" applyFill="1" applyBorder="1" applyAlignment="1">
      <alignment horizontal="center" vertical="center"/>
    </xf>
    <xf numFmtId="166" fontId="8" fillId="9" borderId="3" xfId="0" applyNumberFormat="1" applyFont="1" applyFill="1" applyBorder="1" applyAlignment="1">
      <alignment horizontal="center" vertical="center"/>
    </xf>
    <xf numFmtId="1" fontId="11" fillId="9" borderId="3" xfId="0" applyNumberFormat="1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65" fontId="3" fillId="9" borderId="3" xfId="0" applyNumberFormat="1" applyFont="1" applyFill="1" applyBorder="1" applyAlignment="1">
      <alignment horizontal="center" vertical="center"/>
    </xf>
    <xf numFmtId="166" fontId="3" fillId="9" borderId="3" xfId="0" applyNumberFormat="1" applyFont="1" applyFill="1" applyBorder="1" applyAlignment="1">
      <alignment horizontal="center" vertical="center"/>
    </xf>
    <xf numFmtId="44" fontId="11" fillId="0" borderId="3" xfId="1" applyNumberFormat="1" applyFont="1" applyFill="1" applyBorder="1" applyAlignment="1">
      <alignment horizontal="center" vertical="center"/>
    </xf>
    <xf numFmtId="1" fontId="11" fillId="0" borderId="6" xfId="1" applyNumberFormat="1" applyFont="1" applyFill="1" applyBorder="1" applyAlignment="1">
      <alignment horizontal="center" vertical="center"/>
    </xf>
    <xf numFmtId="44" fontId="3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horizontal="left" vertical="center"/>
    </xf>
    <xf numFmtId="168" fontId="3" fillId="9" borderId="3" xfId="1" applyNumberFormat="1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9" fontId="3" fillId="0" borderId="3" xfId="1" applyNumberFormat="1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166" fontId="3" fillId="0" borderId="3" xfId="0" applyNumberFormat="1" applyFont="1" applyBorder="1" applyAlignment="1">
      <alignment vertical="center"/>
    </xf>
    <xf numFmtId="44" fontId="3" fillId="0" borderId="3" xfId="2" applyFont="1" applyFill="1" applyBorder="1" applyAlignment="1">
      <alignment vertical="center"/>
    </xf>
    <xf numFmtId="44" fontId="3" fillId="0" borderId="6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horizontal="center" vertical="center"/>
    </xf>
    <xf numFmtId="44" fontId="3" fillId="0" borderId="3" xfId="2" applyFont="1" applyBorder="1" applyAlignment="1">
      <alignment vertical="center"/>
    </xf>
    <xf numFmtId="49" fontId="3" fillId="0" borderId="3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vertical="center"/>
    </xf>
    <xf numFmtId="166" fontId="3" fillId="0" borderId="11" xfId="0" applyNumberFormat="1" applyFont="1" applyBorder="1" applyAlignment="1">
      <alignment horizontal="center" vertical="center"/>
    </xf>
    <xf numFmtId="44" fontId="3" fillId="0" borderId="11" xfId="2" applyFont="1" applyFill="1" applyBorder="1" applyAlignment="1">
      <alignment vertical="center"/>
    </xf>
    <xf numFmtId="49" fontId="3" fillId="0" borderId="11" xfId="1" applyNumberFormat="1" applyFont="1" applyFill="1" applyBorder="1" applyAlignment="1">
      <alignment horizontal="center" vertical="center"/>
    </xf>
    <xf numFmtId="49" fontId="3" fillId="0" borderId="11" xfId="1" applyNumberFormat="1" applyFont="1" applyFill="1" applyBorder="1" applyAlignment="1">
      <alignment horizontal="left" vertical="center"/>
    </xf>
    <xf numFmtId="44" fontId="3" fillId="0" borderId="11" xfId="2" applyFont="1" applyBorder="1" applyAlignment="1">
      <alignment vertical="center"/>
    </xf>
    <xf numFmtId="166" fontId="3" fillId="0" borderId="3" xfId="0" applyNumberFormat="1" applyFont="1" applyBorder="1" applyAlignment="1">
      <alignment vertical="center" wrapText="1"/>
    </xf>
    <xf numFmtId="1" fontId="8" fillId="9" borderId="3" xfId="0" applyNumberFormat="1" applyFont="1" applyFill="1" applyBorder="1" applyAlignment="1">
      <alignment horizontal="left" vertical="center"/>
    </xf>
    <xf numFmtId="165" fontId="8" fillId="9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 vertical="center"/>
    </xf>
    <xf numFmtId="1" fontId="11" fillId="0" borderId="3" xfId="1" applyNumberFormat="1" applyFont="1" applyFill="1" applyBorder="1" applyAlignment="1">
      <alignment horizontal="center" vertical="center"/>
    </xf>
    <xf numFmtId="1" fontId="11" fillId="9" borderId="3" xfId="0" applyNumberFormat="1" applyFont="1" applyFill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64" fontId="3" fillId="0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44" fontId="3" fillId="0" borderId="0" xfId="1" applyNumberFormat="1" applyFont="1" applyFill="1" applyAlignment="1">
      <alignment vertical="center"/>
    </xf>
    <xf numFmtId="44" fontId="3" fillId="3" borderId="0" xfId="0" applyNumberFormat="1" applyFont="1" applyFill="1" applyAlignment="1">
      <alignment vertical="center"/>
    </xf>
    <xf numFmtId="44" fontId="3" fillId="0" borderId="0" xfId="0" applyNumberFormat="1" applyFont="1" applyAlignment="1">
      <alignment horizontal="left" vertical="center"/>
    </xf>
    <xf numFmtId="165" fontId="3" fillId="0" borderId="11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166" fontId="0" fillId="0" borderId="0" xfId="0" applyNumberFormat="1"/>
    <xf numFmtId="10" fontId="0" fillId="0" borderId="0" xfId="3" applyNumberFormat="1" applyFont="1"/>
    <xf numFmtId="10" fontId="0" fillId="0" borderId="0" xfId="0" applyNumberFormat="1"/>
    <xf numFmtId="10" fontId="3" fillId="0" borderId="0" xfId="3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164" fontId="16" fillId="0" borderId="0" xfId="1" applyFont="1" applyFill="1" applyAlignment="1">
      <alignment vertical="center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9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9" fontId="8" fillId="9" borderId="3" xfId="0" applyNumberFormat="1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11" xfId="0" applyFont="1" applyFill="1" applyBorder="1" applyAlignment="1">
      <alignment vertical="center" wrapText="1"/>
    </xf>
    <xf numFmtId="0" fontId="18" fillId="0" borderId="0" xfId="0" applyFont="1"/>
    <xf numFmtId="0" fontId="0" fillId="0" borderId="0" xfId="0" applyAlignment="1">
      <alignment horizontal="right"/>
    </xf>
    <xf numFmtId="44" fontId="18" fillId="0" borderId="0" xfId="0" applyNumberFormat="1" applyFont="1"/>
    <xf numFmtId="0" fontId="0" fillId="10" borderId="0" xfId="0" applyFill="1"/>
    <xf numFmtId="166" fontId="0" fillId="10" borderId="0" xfId="0" applyNumberFormat="1" applyFill="1"/>
    <xf numFmtId="0" fontId="19" fillId="11" borderId="3" xfId="0" applyFont="1" applyFill="1" applyBorder="1" applyAlignment="1">
      <alignment horizontal="center" vertical="center" wrapText="1"/>
    </xf>
    <xf numFmtId="0" fontId="0" fillId="0" borderId="3" xfId="0" applyBorder="1"/>
    <xf numFmtId="49" fontId="0" fillId="0" borderId="3" xfId="0" applyNumberFormat="1" applyBorder="1"/>
    <xf numFmtId="44" fontId="0" fillId="0" borderId="3" xfId="0" applyNumberFormat="1" applyBorder="1"/>
    <xf numFmtId="0" fontId="0" fillId="10" borderId="3" xfId="0" applyFill="1" applyBorder="1"/>
    <xf numFmtId="0" fontId="0" fillId="12" borderId="0" xfId="0" applyFill="1"/>
    <xf numFmtId="0" fontId="0" fillId="12" borderId="3" xfId="0" applyFill="1" applyBorder="1"/>
    <xf numFmtId="44" fontId="0" fillId="0" borderId="0" xfId="2" applyFont="1"/>
    <xf numFmtId="44" fontId="0" fillId="0" borderId="3" xfId="2" applyFont="1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13" borderId="0" xfId="0" applyFill="1"/>
    <xf numFmtId="0" fontId="0" fillId="14" borderId="0" xfId="0" applyFill="1"/>
    <xf numFmtId="0" fontId="0" fillId="3" borderId="0" xfId="0" applyFill="1"/>
    <xf numFmtId="44" fontId="0" fillId="3" borderId="0" xfId="0" applyNumberFormat="1" applyFill="1"/>
    <xf numFmtId="0" fontId="18" fillId="3" borderId="0" xfId="0" applyFont="1" applyFill="1"/>
    <xf numFmtId="44" fontId="18" fillId="3" borderId="0" xfId="0" applyNumberFormat="1" applyFont="1" applyFill="1"/>
    <xf numFmtId="44" fontId="17" fillId="0" borderId="0" xfId="0" applyNumberFormat="1" applyFont="1"/>
    <xf numFmtId="44" fontId="18" fillId="10" borderId="0" xfId="0" applyNumberFormat="1" applyFont="1" applyFill="1"/>
    <xf numFmtId="0" fontId="0" fillId="0" borderId="3" xfId="0" applyBorder="1" applyAlignment="1">
      <alignment horizontal="center" vertical="center" wrapText="1"/>
    </xf>
    <xf numFmtId="44" fontId="18" fillId="0" borderId="3" xfId="0" applyNumberFormat="1" applyFont="1" applyBorder="1"/>
    <xf numFmtId="0" fontId="0" fillId="15" borderId="0" xfId="0" applyFill="1"/>
    <xf numFmtId="44" fontId="0" fillId="15" borderId="0" xfId="0" applyNumberFormat="1" applyFill="1"/>
    <xf numFmtId="0" fontId="0" fillId="16" borderId="0" xfId="0" applyFill="1"/>
    <xf numFmtId="44" fontId="0" fillId="16" borderId="0" xfId="0" applyNumberFormat="1" applyFill="1"/>
    <xf numFmtId="0" fontId="0" fillId="15" borderId="3" xfId="0" applyFill="1" applyBorder="1"/>
    <xf numFmtId="44" fontId="0" fillId="15" borderId="3" xfId="0" applyNumberFormat="1" applyFill="1" applyBorder="1"/>
    <xf numFmtId="44" fontId="0" fillId="15" borderId="3" xfId="2" applyFont="1" applyFill="1" applyBorder="1"/>
    <xf numFmtId="0" fontId="6" fillId="0" borderId="3" xfId="0" applyFont="1" applyBorder="1" applyAlignment="1">
      <alignment horizontal="left" vertical="center"/>
    </xf>
    <xf numFmtId="49" fontId="0" fillId="0" borderId="0" xfId="0" applyNumberFormat="1"/>
    <xf numFmtId="164" fontId="0" fillId="0" borderId="0" xfId="1" applyFont="1"/>
    <xf numFmtId="43" fontId="0" fillId="0" borderId="0" xfId="0" applyNumberFormat="1"/>
    <xf numFmtId="0" fontId="18" fillId="17" borderId="0" xfId="0" applyFont="1" applyFill="1"/>
    <xf numFmtId="0" fontId="0" fillId="18" borderId="0" xfId="0" applyFill="1"/>
    <xf numFmtId="0" fontId="18" fillId="18" borderId="0" xfId="0" applyFont="1" applyFill="1"/>
    <xf numFmtId="164" fontId="20" fillId="0" borderId="0" xfId="1" applyFont="1"/>
    <xf numFmtId="0" fontId="0" fillId="17" borderId="0" xfId="0" applyFill="1"/>
    <xf numFmtId="164" fontId="0" fillId="17" borderId="0" xfId="1" applyFont="1" applyFill="1"/>
    <xf numFmtId="164" fontId="0" fillId="0" borderId="0" xfId="0" applyNumberFormat="1"/>
    <xf numFmtId="164" fontId="0" fillId="0" borderId="0" xfId="1" applyFont="1" applyFill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49" fontId="0" fillId="17" borderId="0" xfId="0" applyNumberFormat="1" applyFill="1"/>
    <xf numFmtId="49" fontId="0" fillId="18" borderId="0" xfId="0" applyNumberFormat="1" applyFill="1"/>
    <xf numFmtId="164" fontId="17" fillId="0" borderId="0" xfId="0" applyNumberFormat="1" applyFont="1"/>
    <xf numFmtId="43" fontId="17" fillId="0" borderId="0" xfId="0" applyNumberFormat="1" applyFont="1"/>
    <xf numFmtId="164" fontId="17" fillId="0" borderId="0" xfId="1" applyFont="1"/>
    <xf numFmtId="49" fontId="0" fillId="0" borderId="0" xfId="1" applyNumberFormat="1" applyFont="1"/>
    <xf numFmtId="0" fontId="0" fillId="20" borderId="0" xfId="0" applyFill="1"/>
    <xf numFmtId="0" fontId="21" fillId="19" borderId="3" xfId="0" applyFont="1" applyFill="1" applyBorder="1" applyAlignment="1">
      <alignment wrapText="1"/>
    </xf>
    <xf numFmtId="0" fontId="21" fillId="0" borderId="3" xfId="0" applyFont="1" applyBorder="1"/>
    <xf numFmtId="0" fontId="22" fillId="0" borderId="3" xfId="0" applyFont="1" applyBorder="1"/>
    <xf numFmtId="164" fontId="22" fillId="0" borderId="3" xfId="0" applyNumberFormat="1" applyFont="1" applyBorder="1"/>
    <xf numFmtId="164" fontId="23" fillId="0" borderId="3" xfId="0" applyNumberFormat="1" applyFont="1" applyBorder="1"/>
    <xf numFmtId="164" fontId="21" fillId="12" borderId="3" xfId="0" applyNumberFormat="1" applyFont="1" applyFill="1" applyBorder="1"/>
    <xf numFmtId="164" fontId="21" fillId="19" borderId="3" xfId="0" applyNumberFormat="1" applyFont="1" applyFill="1" applyBorder="1"/>
    <xf numFmtId="0" fontId="21" fillId="21" borderId="3" xfId="0" applyFont="1" applyFill="1" applyBorder="1" applyAlignment="1">
      <alignment horizontal="center" vertical="center" wrapText="1"/>
    </xf>
    <xf numFmtId="164" fontId="21" fillId="21" borderId="3" xfId="1" applyFont="1" applyFill="1" applyBorder="1" applyAlignment="1">
      <alignment horizontal="center" vertical="center" wrapText="1"/>
    </xf>
    <xf numFmtId="164" fontId="22" fillId="0" borderId="3" xfId="1" applyFont="1" applyBorder="1"/>
    <xf numFmtId="0" fontId="22" fillId="0" borderId="3" xfId="0" applyFont="1" applyBorder="1" applyAlignment="1">
      <alignment horizontal="center" vertical="center" wrapText="1"/>
    </xf>
    <xf numFmtId="164" fontId="21" fillId="21" borderId="3" xfId="1" applyFont="1" applyFill="1" applyBorder="1" applyAlignment="1">
      <alignment vertical="center"/>
    </xf>
    <xf numFmtId="164" fontId="21" fillId="21" borderId="3" xfId="1" applyFont="1" applyFill="1" applyBorder="1"/>
    <xf numFmtId="164" fontId="21" fillId="22" borderId="3" xfId="1" applyFont="1" applyFill="1" applyBorder="1"/>
    <xf numFmtId="0" fontId="22" fillId="0" borderId="3" xfId="0" applyFont="1" applyBorder="1" applyAlignment="1">
      <alignment vertical="center"/>
    </xf>
    <xf numFmtId="164" fontId="22" fillId="0" borderId="3" xfId="1" applyFont="1" applyBorder="1" applyAlignment="1">
      <alignment vertical="center"/>
    </xf>
    <xf numFmtId="49" fontId="22" fillId="0" borderId="3" xfId="0" applyNumberFormat="1" applyFont="1" applyBorder="1"/>
    <xf numFmtId="0" fontId="25" fillId="5" borderId="15" xfId="0" applyFont="1" applyFill="1" applyBorder="1" applyAlignment="1">
      <alignment horizontal="center" vertical="center" wrapText="1"/>
    </xf>
    <xf numFmtId="14" fontId="10" fillId="5" borderId="15" xfId="0" applyNumberFormat="1" applyFont="1" applyFill="1" applyBorder="1" applyAlignment="1">
      <alignment horizontal="center" vertical="center" wrapText="1"/>
    </xf>
    <xf numFmtId="0" fontId="26" fillId="23" borderId="15" xfId="0" applyFont="1" applyFill="1" applyBorder="1" applyAlignment="1">
      <alignment horizontal="center" vertical="center" wrapText="1"/>
    </xf>
    <xf numFmtId="164" fontId="25" fillId="5" borderId="15" xfId="1" applyFont="1" applyFill="1" applyBorder="1" applyAlignment="1">
      <alignment horizontal="center" vertical="center" wrapText="1"/>
    </xf>
    <xf numFmtId="167" fontId="25" fillId="5" borderId="15" xfId="0" applyNumberFormat="1" applyFont="1" applyFill="1" applyBorder="1" applyAlignment="1">
      <alignment horizontal="center" vertical="center" wrapText="1"/>
    </xf>
    <xf numFmtId="0" fontId="3" fillId="24" borderId="3" xfId="0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7" fontId="10" fillId="25" borderId="3" xfId="0" applyNumberFormat="1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3" xfId="0" applyNumberFormat="1" applyBorder="1"/>
    <xf numFmtId="2" fontId="0" fillId="0" borderId="0" xfId="0" applyNumberFormat="1"/>
    <xf numFmtId="49" fontId="25" fillId="5" borderId="3" xfId="0" applyNumberFormat="1" applyFont="1" applyFill="1" applyBorder="1" applyAlignment="1">
      <alignment horizontal="center" vertical="center" wrapText="1"/>
    </xf>
    <xf numFmtId="14" fontId="25" fillId="5" borderId="3" xfId="0" applyNumberFormat="1" applyFont="1" applyFill="1" applyBorder="1" applyAlignment="1">
      <alignment horizontal="center" vertical="center" wrapText="1"/>
    </xf>
    <xf numFmtId="169" fontId="25" fillId="5" borderId="3" xfId="0" applyNumberFormat="1" applyFont="1" applyFill="1" applyBorder="1" applyAlignment="1">
      <alignment horizontal="center" vertical="center" wrapText="1"/>
    </xf>
    <xf numFmtId="49" fontId="25" fillId="26" borderId="3" xfId="0" applyNumberFormat="1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/>
    </xf>
    <xf numFmtId="166" fontId="25" fillId="5" borderId="3" xfId="0" applyNumberFormat="1" applyFont="1" applyFill="1" applyBorder="1" applyAlignment="1">
      <alignment horizontal="center" vertical="center" wrapText="1"/>
    </xf>
    <xf numFmtId="164" fontId="25" fillId="5" borderId="3" xfId="1" applyFont="1" applyFill="1" applyBorder="1" applyAlignment="1">
      <alignment horizontal="center" vertical="center" wrapText="1"/>
    </xf>
    <xf numFmtId="167" fontId="25" fillId="5" borderId="3" xfId="0" applyNumberFormat="1" applyFont="1" applyFill="1" applyBorder="1" applyAlignment="1">
      <alignment horizontal="center" vertical="center" wrapText="1"/>
    </xf>
    <xf numFmtId="14" fontId="22" fillId="0" borderId="3" xfId="0" applyNumberFormat="1" applyFont="1" applyBorder="1"/>
    <xf numFmtId="2" fontId="22" fillId="0" borderId="3" xfId="0" applyNumberFormat="1" applyFont="1" applyBorder="1"/>
    <xf numFmtId="0" fontId="22" fillId="0" borderId="3" xfId="0" applyFont="1" applyBorder="1" applyAlignment="1">
      <alignment horizontal="center"/>
    </xf>
    <xf numFmtId="164" fontId="3" fillId="0" borderId="3" xfId="1" applyFont="1" applyBorder="1" applyAlignment="1">
      <alignment vertical="center"/>
    </xf>
    <xf numFmtId="164" fontId="11" fillId="0" borderId="3" xfId="1" applyFont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165" fontId="16" fillId="0" borderId="13" xfId="0" applyNumberFormat="1" applyFont="1" applyBorder="1" applyAlignment="1">
      <alignment horizontal="center" vertical="center"/>
    </xf>
    <xf numFmtId="44" fontId="16" fillId="0" borderId="13" xfId="1" applyNumberFormat="1" applyFont="1" applyFill="1" applyBorder="1" applyAlignment="1">
      <alignment vertical="center"/>
    </xf>
    <xf numFmtId="164" fontId="3" fillId="0" borderId="13" xfId="1" applyFont="1" applyFill="1" applyBorder="1" applyAlignment="1">
      <alignment vertical="center"/>
    </xf>
    <xf numFmtId="44" fontId="16" fillId="0" borderId="13" xfId="0" applyNumberFormat="1" applyFont="1" applyBorder="1" applyAlignment="1">
      <alignment vertical="center"/>
    </xf>
    <xf numFmtId="164" fontId="3" fillId="0" borderId="13" xfId="1" applyFont="1" applyBorder="1" applyAlignment="1">
      <alignment vertical="center"/>
    </xf>
    <xf numFmtId="170" fontId="2" fillId="2" borderId="0" xfId="1" applyNumberFormat="1" applyFont="1" applyFill="1" applyAlignment="1">
      <alignment horizontal="center" vertical="center"/>
    </xf>
    <xf numFmtId="170" fontId="9" fillId="7" borderId="3" xfId="1" applyNumberFormat="1" applyFont="1" applyFill="1" applyBorder="1" applyAlignment="1">
      <alignment horizontal="center" vertical="center" wrapText="1"/>
    </xf>
    <xf numFmtId="170" fontId="3" fillId="0" borderId="0" xfId="1" applyNumberFormat="1" applyFont="1" applyAlignment="1">
      <alignment vertical="center"/>
    </xf>
    <xf numFmtId="170" fontId="16" fillId="0" borderId="0" xfId="1" applyNumberFormat="1" applyFont="1" applyAlignment="1">
      <alignment vertical="center"/>
    </xf>
    <xf numFmtId="164" fontId="28" fillId="0" borderId="3" xfId="1" applyFont="1" applyBorder="1"/>
    <xf numFmtId="1" fontId="25" fillId="5" borderId="3" xfId="0" applyNumberFormat="1" applyFont="1" applyFill="1" applyBorder="1" applyAlignment="1">
      <alignment horizontal="center" vertical="center" wrapText="1"/>
    </xf>
    <xf numFmtId="167" fontId="27" fillId="9" borderId="3" xfId="0" applyNumberFormat="1" applyFont="1" applyFill="1" applyBorder="1" applyAlignment="1">
      <alignment vertical="center"/>
    </xf>
    <xf numFmtId="1" fontId="11" fillId="0" borderId="3" xfId="0" applyNumberFormat="1" applyFont="1" applyBorder="1" applyAlignment="1">
      <alignment horizontal="left" vertical="center" wrapText="1"/>
    </xf>
    <xf numFmtId="1" fontId="0" fillId="0" borderId="3" xfId="0" applyNumberFormat="1" applyBorder="1"/>
    <xf numFmtId="0" fontId="11" fillId="0" borderId="0" xfId="1" applyNumberFormat="1" applyFont="1" applyBorder="1" applyAlignment="1">
      <alignment vertical="center"/>
    </xf>
    <xf numFmtId="0" fontId="3" fillId="0" borderId="0" xfId="3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4" fontId="3" fillId="0" borderId="9" xfId="0" applyNumberFormat="1" applyFont="1" applyBorder="1" applyAlignment="1">
      <alignment vertical="center"/>
    </xf>
    <xf numFmtId="44" fontId="3" fillId="12" borderId="3" xfId="0" applyNumberFormat="1" applyFont="1" applyFill="1" applyBorder="1" applyAlignment="1">
      <alignment vertical="center"/>
    </xf>
    <xf numFmtId="10" fontId="11" fillId="0" borderId="0" xfId="3" applyNumberFormat="1" applyFont="1" applyBorder="1" applyAlignment="1">
      <alignment vertical="center"/>
    </xf>
    <xf numFmtId="165" fontId="8" fillId="0" borderId="13" xfId="0" applyNumberFormat="1" applyFont="1" applyBorder="1" applyAlignment="1">
      <alignment horizontal="center" vertical="center"/>
    </xf>
    <xf numFmtId="49" fontId="3" fillId="0" borderId="13" xfId="1" applyNumberFormat="1" applyFont="1" applyFill="1" applyBorder="1" applyAlignment="1">
      <alignment horizontal="left" vertical="center"/>
    </xf>
    <xf numFmtId="1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168" fontId="3" fillId="0" borderId="3" xfId="1" applyNumberFormat="1" applyFont="1" applyFill="1" applyBorder="1" applyAlignment="1">
      <alignment vertical="center"/>
    </xf>
    <xf numFmtId="164" fontId="22" fillId="18" borderId="3" xfId="1" applyFont="1" applyFill="1" applyBorder="1"/>
    <xf numFmtId="0" fontId="27" fillId="6" borderId="14" xfId="0" applyFont="1" applyFill="1" applyBorder="1" applyAlignment="1">
      <alignment horizontal="left" vertical="top" wrapText="1"/>
    </xf>
    <xf numFmtId="0" fontId="0" fillId="28" borderId="3" xfId="0" applyFill="1" applyBorder="1" applyAlignment="1">
      <alignment horizontal="center"/>
    </xf>
    <xf numFmtId="167" fontId="9" fillId="30" borderId="3" xfId="0" applyNumberFormat="1" applyFont="1" applyFill="1" applyBorder="1" applyAlignment="1">
      <alignment horizontal="center" vertical="center"/>
    </xf>
    <xf numFmtId="0" fontId="0" fillId="22" borderId="3" xfId="0" applyFill="1" applyBorder="1" applyAlignment="1">
      <alignment horizontal="center"/>
    </xf>
    <xf numFmtId="0" fontId="0" fillId="29" borderId="3" xfId="0" applyFill="1" applyBorder="1" applyAlignment="1">
      <alignment horizontal="center"/>
    </xf>
    <xf numFmtId="10" fontId="3" fillId="0" borderId="3" xfId="3" applyNumberFormat="1" applyFont="1" applyBorder="1" applyAlignment="1">
      <alignment vertical="center"/>
    </xf>
    <xf numFmtId="0" fontId="3" fillId="20" borderId="0" xfId="0" applyFont="1" applyFill="1" applyAlignment="1">
      <alignment vertical="center"/>
    </xf>
    <xf numFmtId="0" fontId="5" fillId="17" borderId="0" xfId="0" applyFont="1" applyFill="1" applyAlignment="1">
      <alignment vertical="center"/>
    </xf>
    <xf numFmtId="0" fontId="6" fillId="31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10" fontId="11" fillId="0" borderId="0" xfId="3" applyNumberFormat="1" applyFont="1" applyAlignment="1">
      <alignment vertical="center"/>
    </xf>
    <xf numFmtId="43" fontId="3" fillId="0" borderId="6" xfId="0" applyNumberFormat="1" applyFont="1" applyBorder="1" applyAlignment="1">
      <alignment vertical="center"/>
    </xf>
    <xf numFmtId="167" fontId="9" fillId="30" borderId="19" xfId="0" applyNumberFormat="1" applyFont="1" applyFill="1" applyBorder="1" applyAlignment="1">
      <alignment horizontal="center" vertical="center"/>
    </xf>
    <xf numFmtId="167" fontId="9" fillId="30" borderId="20" xfId="0" applyNumberFormat="1" applyFont="1" applyFill="1" applyBorder="1" applyAlignment="1">
      <alignment horizontal="center" vertical="center"/>
    </xf>
    <xf numFmtId="164" fontId="3" fillId="0" borderId="19" xfId="1" applyFont="1" applyBorder="1" applyAlignment="1">
      <alignment vertical="center"/>
    </xf>
    <xf numFmtId="43" fontId="3" fillId="0" borderId="20" xfId="0" applyNumberFormat="1" applyFont="1" applyBorder="1" applyAlignment="1">
      <alignment vertical="center"/>
    </xf>
    <xf numFmtId="164" fontId="3" fillId="0" borderId="21" xfId="1" applyFont="1" applyBorder="1" applyAlignment="1">
      <alignment vertical="center"/>
    </xf>
    <xf numFmtId="164" fontId="3" fillId="0" borderId="22" xfId="1" applyFont="1" applyBorder="1" applyAlignment="1">
      <alignment vertical="center"/>
    </xf>
    <xf numFmtId="10" fontId="3" fillId="0" borderId="22" xfId="3" applyNumberFormat="1" applyFont="1" applyBorder="1" applyAlignment="1">
      <alignment vertical="center"/>
    </xf>
    <xf numFmtId="43" fontId="3" fillId="0" borderId="23" xfId="0" applyNumberFormat="1" applyFont="1" applyBorder="1" applyAlignment="1">
      <alignment vertical="center"/>
    </xf>
    <xf numFmtId="167" fontId="10" fillId="27" borderId="6" xfId="0" applyNumberFormat="1" applyFont="1" applyFill="1" applyBorder="1" applyAlignment="1">
      <alignment horizontal="center" vertical="center"/>
    </xf>
    <xf numFmtId="43" fontId="3" fillId="0" borderId="10" xfId="0" applyNumberFormat="1" applyFont="1" applyBorder="1" applyAlignment="1">
      <alignment vertical="center"/>
    </xf>
    <xf numFmtId="43" fontId="3" fillId="0" borderId="20" xfId="0" applyNumberFormat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/>
    </xf>
    <xf numFmtId="1" fontId="16" fillId="29" borderId="16" xfId="0" applyNumberFormat="1" applyFont="1" applyFill="1" applyBorder="1" applyAlignment="1">
      <alignment horizontal="center" vertical="center"/>
    </xf>
    <xf numFmtId="1" fontId="16" fillId="29" borderId="17" xfId="0" applyNumberFormat="1" applyFont="1" applyFill="1" applyBorder="1" applyAlignment="1">
      <alignment horizontal="center" vertical="center"/>
    </xf>
    <xf numFmtId="1" fontId="16" fillId="29" borderId="1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0" fontId="2" fillId="2" borderId="2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0" fontId="4" fillId="3" borderId="3" xfId="1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170" fontId="6" fillId="0" borderId="3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1" fontId="9" fillId="0" borderId="7" xfId="0" applyNumberFormat="1" applyFont="1" applyBorder="1" applyAlignment="1">
      <alignment horizontal="left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10" borderId="11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13" xfId="0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10" borderId="3" xfId="0" applyFill="1" applyBorder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1" fillId="12" borderId="6" xfId="0" applyFont="1" applyFill="1" applyBorder="1" applyAlignment="1">
      <alignment horizontal="center" wrapText="1"/>
    </xf>
    <xf numFmtId="0" fontId="21" fillId="12" borderId="5" xfId="0" applyFont="1" applyFill="1" applyBorder="1" applyAlignment="1">
      <alignment horizontal="center" wrapText="1"/>
    </xf>
    <xf numFmtId="0" fontId="21" fillId="12" borderId="7" xfId="0" applyFont="1" applyFill="1" applyBorder="1" applyAlignment="1">
      <alignment horizontal="center" wrapText="1"/>
    </xf>
    <xf numFmtId="0" fontId="21" fillId="12" borderId="6" xfId="0" applyFont="1" applyFill="1" applyBorder="1" applyAlignment="1">
      <alignment horizontal="center"/>
    </xf>
    <xf numFmtId="0" fontId="21" fillId="12" borderId="5" xfId="0" applyFont="1" applyFill="1" applyBorder="1" applyAlignment="1">
      <alignment horizontal="center"/>
    </xf>
    <xf numFmtId="0" fontId="21" fillId="12" borderId="7" xfId="0" applyFont="1" applyFill="1" applyBorder="1" applyAlignment="1">
      <alignment horizontal="center"/>
    </xf>
    <xf numFmtId="0" fontId="24" fillId="19" borderId="6" xfId="0" applyFont="1" applyFill="1" applyBorder="1" applyAlignment="1">
      <alignment horizontal="center"/>
    </xf>
    <xf numFmtId="0" fontId="24" fillId="19" borderId="5" xfId="0" applyFont="1" applyFill="1" applyBorder="1" applyAlignment="1">
      <alignment horizontal="center"/>
    </xf>
    <xf numFmtId="0" fontId="24" fillId="19" borderId="7" xfId="0" applyFont="1" applyFill="1" applyBorder="1" applyAlignment="1">
      <alignment horizontal="center"/>
    </xf>
    <xf numFmtId="0" fontId="21" fillId="21" borderId="6" xfId="0" applyFont="1" applyFill="1" applyBorder="1" applyAlignment="1">
      <alignment horizontal="left" vertical="center" wrapText="1"/>
    </xf>
    <xf numFmtId="0" fontId="21" fillId="21" borderId="5" xfId="0" applyFont="1" applyFill="1" applyBorder="1" applyAlignment="1">
      <alignment horizontal="left" vertical="center" wrapText="1"/>
    </xf>
    <xf numFmtId="0" fontId="21" fillId="21" borderId="7" xfId="0" applyFont="1" applyFill="1" applyBorder="1" applyAlignment="1">
      <alignment horizontal="left" vertical="center" wrapText="1"/>
    </xf>
    <xf numFmtId="0" fontId="21" fillId="21" borderId="6" xfId="0" applyFont="1" applyFill="1" applyBorder="1" applyAlignment="1">
      <alignment horizontal="left" vertical="center"/>
    </xf>
    <xf numFmtId="0" fontId="21" fillId="21" borderId="5" xfId="0" applyFont="1" applyFill="1" applyBorder="1" applyAlignment="1">
      <alignment horizontal="left" vertical="center"/>
    </xf>
    <xf numFmtId="0" fontId="21" fillId="21" borderId="7" xfId="0" applyFont="1" applyFill="1" applyBorder="1" applyAlignment="1">
      <alignment horizontal="left" vertical="center"/>
    </xf>
    <xf numFmtId="0" fontId="21" fillId="21" borderId="6" xfId="0" applyFont="1" applyFill="1" applyBorder="1" applyAlignment="1">
      <alignment horizontal="left"/>
    </xf>
    <xf numFmtId="0" fontId="21" fillId="21" borderId="5" xfId="0" applyFont="1" applyFill="1" applyBorder="1" applyAlignment="1">
      <alignment horizontal="left"/>
    </xf>
    <xf numFmtId="0" fontId="21" fillId="21" borderId="7" xfId="0" applyFont="1" applyFill="1" applyBorder="1" applyAlignment="1">
      <alignment horizontal="left"/>
    </xf>
    <xf numFmtId="0" fontId="21" fillId="22" borderId="6" xfId="0" applyFont="1" applyFill="1" applyBorder="1" applyAlignment="1">
      <alignment horizontal="left" wrapText="1"/>
    </xf>
    <xf numFmtId="0" fontId="21" fillId="22" borderId="5" xfId="0" applyFont="1" applyFill="1" applyBorder="1" applyAlignment="1">
      <alignment horizontal="left" wrapText="1"/>
    </xf>
    <xf numFmtId="0" fontId="21" fillId="22" borderId="7" xfId="0" applyFont="1" applyFill="1" applyBorder="1" applyAlignment="1">
      <alignment horizontal="left" wrapText="1"/>
    </xf>
    <xf numFmtId="0" fontId="0" fillId="0" borderId="3" xfId="0" applyBorder="1" applyAlignment="1">
      <alignment horizontal="right" vertical="center"/>
    </xf>
    <xf numFmtId="14" fontId="0" fillId="0" borderId="3" xfId="0" applyNumberFormat="1" applyBorder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121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008000"/>
      </font>
      <fill>
        <patternFill patternType="solid">
          <fgColor rgb="FFCCFFCC"/>
          <bgColor rgb="FFCCFFC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alignment wrapText="1"/>
    </dxf>
    <dxf>
      <alignment wrapText="1"/>
    </dxf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4" formatCode="_-* #,##0.00\ _€_-;\-* #,##0.00\ _€_-;_-* &quot;-&quot;??\ _€_-;_-@_-"/>
    </dxf>
    <dxf>
      <numFmt numFmtId="164" formatCode="_-* #,##0.00\ _€_-;\-* #,##0.00\ _€_-;_-* &quot;-&quot;??\ _€_-;_-@_-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FF00"/>
        </patternFill>
      </fill>
    </dxf>
    <dxf>
      <numFmt numFmtId="34" formatCode="_ &quot;$&quot;* #,##0.00_ ;_ &quot;$&quot;* \-#,##0.00_ ;_ &quot;$&quot;* &quot;-&quot;??_ ;_ @_ "/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alignment horizontal="right"/>
    </dxf>
    <dxf>
      <font>
        <b/>
      </font>
    </dxf>
    <dxf>
      <font>
        <b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numFmt numFmtId="34" formatCode="_ &quot;$&quot;* #,##0.00_ ;_ &quot;$&quot;* \-#,##0.00_ ;_ &quot;$&quot;* &quot;-&quot;??_ ;_ @_ "/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rgb="FF92D050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b/>
      </font>
    </dxf>
    <dxf>
      <font>
        <b/>
      </font>
    </dxf>
    <dxf>
      <alignment horizontal="right"/>
    </dxf>
    <dxf>
      <font>
        <b/>
      </font>
    </dxf>
    <dxf>
      <font>
        <b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numFmt numFmtId="34" formatCode="_ &quot;$&quot;* #,##0.00_ ;_ &quot;$&quot;* \-#,##0.00_ ;_ &quot;$&quot;* &quot;-&quot;??_ ;_ @_ "/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95250</xdr:rowOff>
    </xdr:from>
    <xdr:to>
      <xdr:col>14</xdr:col>
      <xdr:colOff>76200</xdr:colOff>
      <xdr:row>0</xdr:row>
      <xdr:rowOff>666750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F01B88E-5D40-4906-BC5A-6281D76847C2}"/>
            </a:ext>
          </a:extLst>
        </xdr:cNvPr>
        <xdr:cNvGrpSpPr>
          <a:grpSpLocks/>
        </xdr:cNvGrpSpPr>
      </xdr:nvGrpSpPr>
      <xdr:grpSpPr bwMode="auto">
        <a:xfrm>
          <a:off x="57150" y="95250"/>
          <a:ext cx="10153650" cy="571500"/>
          <a:chOff x="0" y="0"/>
          <a:chExt cx="3152140" cy="46482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4D56BA7-B5B4-B403-75E1-25D5DBEC1C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0" y="0"/>
            <a:ext cx="1247140" cy="42989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B012F7EB-4540-E24C-41CF-CA6DA9323F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820545" cy="4648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ledad.tsenkush\Desktop\PRESUPUESTO%202026\REPORTE%20ESIGEF%20CORTE%20AL%2002_01_2026_%20PRESUPUESTO%202026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ledad Narciza Tsenkush Chamik" refreshedDate="46027.695603935186" createdVersion="8" refreshedVersion="8" minRefreshableVersion="3" recordCount="153" xr:uid="{49B6201A-CF6A-4363-96D6-A00ED4E0DCA4}">
  <cacheSource type="worksheet">
    <worksheetSource ref="A10:AV163" sheet="POA 2026"/>
  </cacheSource>
  <cacheFields count="36">
    <cacheField name="ID" numFmtId="0">
      <sharedItems containsSemiMixedTypes="0" containsString="0" containsNumber="1" containsInteger="1" minValue="1" maxValue="153"/>
    </cacheField>
    <cacheField name="EJE" numFmtId="0">
      <sharedItems/>
    </cacheField>
    <cacheField name="OBJETIVO ESTRATÉGICO INSTITUCIONAL" numFmtId="0">
      <sharedItems longText="1"/>
    </cacheField>
    <cacheField name="CODIGO ESTRATEGIA" numFmtId="0">
      <sharedItems/>
    </cacheField>
    <cacheField name="CÓDIGO_CRITERIO" numFmtId="0">
      <sharedItems/>
    </cacheField>
    <cacheField name="CÓDIGO_SUBCRITERIO" numFmtId="0">
      <sharedItems/>
    </cacheField>
    <cacheField name="CÓDIGO_INDICADOR" numFmtId="0">
      <sharedItems/>
    </cacheField>
    <cacheField name="PROGRAMA INSTITUCIONAL" numFmtId="0">
      <sharedItems count="4">
        <s v="01-Administración Central"/>
        <s v="82-Formación y gestión académica"/>
        <s v="83-Gestión de la Investigación"/>
        <s v="84-Gestión de la vinculación con la colectividad"/>
      </sharedItems>
    </cacheField>
    <cacheField name="PROYECTO" numFmtId="0">
      <sharedItems/>
    </cacheField>
    <cacheField name="COMPONENTE" numFmtId="0">
      <sharedItems/>
    </cacheField>
    <cacheField name="UNIDAD RESPONSABLE N1" numFmtId="0">
      <sharedItems/>
    </cacheField>
    <cacheField name="UNIDAD RESPONSABLE N2" numFmtId="0">
      <sharedItems count="12">
        <s v="Dirección Administrativa"/>
        <s v="Dirección de Tecnologías de la Información y Comunicación"/>
        <s v="Dirección Financiera"/>
        <s v="Dirección Talento Humano"/>
        <s v="Dirección de Comunicación"/>
        <s v="Procuraduría"/>
        <s v="Dirección de Bienestar Universitario Intercultural y Comunitario"/>
        <s v="Dirección de Bibliotecas y Centros de Documentación"/>
        <s v="Dirección de Vinculación con la Sociedad"/>
        <s v="Instituto de Biodiversidad"/>
        <s v="Dirección General de Investigación "/>
        <s v="Dirección Editorial y de Publicaciones"/>
      </sharedItems>
    </cacheField>
    <cacheField name="ACTIVIDAD ESPECIFICA" numFmtId="0">
      <sharedItems longText="1"/>
    </cacheField>
    <cacheField name="ESTADO " numFmtId="0">
      <sharedItems/>
    </cacheField>
    <cacheField name="GRUPO DE GASTO" numFmtId="1">
      <sharedItems count="5">
        <s v="53"/>
        <s v="84"/>
        <s v="57"/>
        <s v="51"/>
        <s v="58"/>
      </sharedItems>
    </cacheField>
    <cacheField name="ITEM PRESUPUESTARIO" numFmtId="0">
      <sharedItems containsMixedTypes="1" containsNumber="1" containsInteger="1" minValue="510105" maxValue="840113" count="55">
        <n v="530101"/>
        <n v="530104"/>
        <n v="530105"/>
        <n v="530208"/>
        <n v="530209"/>
        <n v="530255"/>
        <n v="530301"/>
        <n v="530302"/>
        <n v="530303"/>
        <n v="530304"/>
        <n v="530402"/>
        <n v="840103"/>
        <n v="530804"/>
        <n v="530405"/>
        <n v="570201"/>
        <n v="530807"/>
        <n v="530404"/>
        <n v="530811"/>
        <n v="570102"/>
        <n v="530702"/>
        <n v="840107"/>
        <n v="530704"/>
        <n v="530601"/>
        <n v="510105"/>
        <n v="510106"/>
        <n v="510108"/>
        <n v="510203"/>
        <n v="510204"/>
        <n v="510304"/>
        <n v="510306"/>
        <n v="510509"/>
        <n v="510510"/>
        <n v="510512"/>
        <n v="510513"/>
        <n v="510601"/>
        <n v="510602"/>
        <n v="510518"/>
        <n v="531403"/>
        <n v="531404"/>
        <n v="531406"/>
        <n v="840104"/>
        <n v="840113"/>
        <n v="530210"/>
        <n v="530802"/>
        <n v="510707"/>
        <n v="530306"/>
        <n v="530207"/>
        <n v="530204"/>
        <n v="530249"/>
        <s v="580208"/>
        <n v="530812"/>
        <n v="530239"/>
        <n v="530606"/>
        <n v="531407"/>
        <n v="530222"/>
      </sharedItems>
    </cacheField>
    <cacheField name="DESCRIPCIÓN ITEM PRESUPUESTARIO" numFmtId="0">
      <sharedItems/>
    </cacheField>
    <cacheField name="GEOGRAFICO" numFmtId="0">
      <sharedItems containsSemiMixedTypes="0" containsString="0" containsNumber="1" containsInteger="1" minValue="1700" maxValue="1701"/>
    </cacheField>
    <cacheField name="FUENTE" numFmtId="166">
      <sharedItems containsSemiMixedTypes="0" containsString="0" containsNumber="1" containsInteger="1" minValue="1" maxValue="3" count="3">
        <n v="1"/>
        <n v="2"/>
        <n v="3"/>
      </sharedItems>
    </cacheField>
    <cacheField name="ORGANISMO" numFmtId="165">
      <sharedItems containsSemiMixedTypes="0" containsString="0" containsNumber="1" containsInteger="1" minValue="0" maxValue="0"/>
    </cacheField>
    <cacheField name="CORRELATIVO" numFmtId="165">
      <sharedItems containsSemiMixedTypes="0" containsString="0" containsNumber="1" containsInteger="1" minValue="0" maxValue="0"/>
    </cacheField>
    <cacheField name="PRESUPUESTO " numFmtId="44">
      <sharedItems containsSemiMixedTypes="0" containsString="0" containsNumber="1" minValue="1" maxValue="957044"/>
    </cacheField>
    <cacheField name="PRIORIDAD " numFmtId="0">
      <sharedItems containsSemiMixedTypes="0" containsString="0" containsNumber="1" containsInteger="1" minValue="1" maxValue="3"/>
    </cacheField>
    <cacheField name="PERIODICIDAD" numFmtId="0">
      <sharedItems/>
    </cacheField>
    <cacheField name="ENERO" numFmtId="0">
      <sharedItems containsSemiMixedTypes="0" containsString="0" containsNumber="1" minValue="0" maxValue="191408.8"/>
    </cacheField>
    <cacheField name="FEBRERO" numFmtId="0">
      <sharedItems containsSemiMixedTypes="0" containsString="0" containsNumber="1" minValue="0" maxValue="191408.8"/>
    </cacheField>
    <cacheField name="MARZO" numFmtId="0">
      <sharedItems containsSemiMixedTypes="0" containsString="0" containsNumber="1" minValue="0" maxValue="191408.8"/>
    </cacheField>
    <cacheField name="ABRIL" numFmtId="0">
      <sharedItems containsSemiMixedTypes="0" containsString="0" containsNumber="1" minValue="0" maxValue="191408.8"/>
    </cacheField>
    <cacheField name="MAYO " numFmtId="0">
      <sharedItems containsSemiMixedTypes="0" containsString="0" containsNumber="1" minValue="0" maxValue="191408.8"/>
    </cacheField>
    <cacheField name="JUNIO" numFmtId="0">
      <sharedItems containsString="0" containsBlank="1" containsNumber="1" minValue="0" maxValue="22539"/>
    </cacheField>
    <cacheField name="JULIO" numFmtId="0">
      <sharedItems containsSemiMixedTypes="0" containsString="0" containsNumber="1" minValue="0" maxValue="110000"/>
    </cacheField>
    <cacheField name="AGOSTO" numFmtId="0">
      <sharedItems containsString="0" containsBlank="1" containsNumber="1" minValue="0" maxValue="22539"/>
    </cacheField>
    <cacheField name="SEPTIEMBRE" numFmtId="0">
      <sharedItems containsSemiMixedTypes="0" containsString="0" containsNumber="1" minValue="0" maxValue="22539"/>
    </cacheField>
    <cacheField name="OCTUBRE" numFmtId="0">
      <sharedItems containsSemiMixedTypes="0" containsString="0" containsNumber="1" minValue="0" maxValue="22539"/>
    </cacheField>
    <cacheField name="NOVIEMBRE" numFmtId="0">
      <sharedItems containsSemiMixedTypes="0" containsString="0" containsNumber="1" minValue="0" maxValue="22539"/>
    </cacheField>
    <cacheField name="DICIEMBRE" numFmtId="0">
      <sharedItems containsString="0" containsBlank="1" containsNumber="1" minValue="0" maxValue="37327.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ledad Narciza Tsenkush Chamik" refreshedDate="46029.436164236111" createdVersion="8" refreshedVersion="8" minRefreshableVersion="3" recordCount="74" xr:uid="{E21CF4A1-6120-4CE0-BEAE-9B91CC1D9BAD}">
  <cacheSource type="worksheet">
    <worksheetSource ref="A1:S75" sheet="R2026-01-02_21-05-44" r:id="rId2"/>
  </cacheSource>
  <cacheFields count="19">
    <cacheField name="DESCRIPCIÓN DEL GRUPO G" numFmtId="0">
      <sharedItems/>
    </cacheField>
    <cacheField name="PROGRAMA" numFmtId="0">
      <sharedItems containsMixedTypes="1" containsNumber="1" containsInteger="1" minValue="1" maxValue="83" count="6">
        <s v="ADMINISTRACION CENTRAL"/>
        <s v="FORMACION Y GESTION ACADEMICA"/>
        <s v="GESTION DE LA INVESTIGACION"/>
        <n v="1" u="1"/>
        <n v="82" u="1"/>
        <n v="83" u="1"/>
      </sharedItems>
    </cacheField>
    <cacheField name="DESCRIPCIÓN DE FUENTE" numFmtId="0">
      <sharedItems/>
    </cacheField>
    <cacheField name="DESCRIPCIÓN DE ITEM" numFmtId="0">
      <sharedItems/>
    </cacheField>
    <cacheField name="ASIGNADO" numFmtId="0">
      <sharedItems containsSemiMixedTypes="0" containsString="0" containsNumber="1" minValue="100" maxValue="737973.5"/>
    </cacheField>
    <cacheField name="MODIFICADO" numFmtId="0">
      <sharedItems containsSemiMixedTypes="0" containsString="0" containsNumber="1" containsInteger="1" minValue="0" maxValue="0"/>
    </cacheField>
    <cacheField name="CODIFICADO" numFmtId="0">
      <sharedItems containsSemiMixedTypes="0" containsString="0" containsNumber="1" minValue="100" maxValue="737973.5" count="47">
        <n v="3750"/>
        <n v="6000"/>
        <n v="3000"/>
        <n v="1000"/>
        <n v="100"/>
        <n v="10000"/>
        <n v="22381"/>
        <n v="348913"/>
        <n v="2000"/>
        <n v="5000"/>
        <n v="1500"/>
        <n v="500"/>
        <n v="530"/>
        <n v="114680"/>
        <n v="72720"/>
        <n v="33036.720000000001"/>
        <n v="11875"/>
        <n v="800"/>
        <n v="4000"/>
        <n v="1200"/>
        <n v="90077.119999999995"/>
        <n v="18614.060000000001"/>
        <n v="7319.29"/>
        <n v="389354.93"/>
        <n v="16500"/>
        <n v="15281"/>
        <n v="1701.01"/>
        <n v="190000"/>
        <n v="154700"/>
        <n v="2600"/>
        <n v="600"/>
        <n v="1993.06"/>
        <n v="2500"/>
        <n v="1300"/>
        <n v="160"/>
        <n v="154431.57999999999"/>
        <n v="737973.5"/>
        <n v="3700"/>
        <n v="8800"/>
        <n v="260312.81"/>
        <n v="2400"/>
        <n v="3200"/>
        <n v="12500"/>
        <n v="13010"/>
        <n v="6110"/>
        <n v="380448"/>
        <n v="251515.46"/>
      </sharedItems>
    </cacheField>
    <cacheField name="MONTO CERTIFICADO" numFmtId="0">
      <sharedItems containsSemiMixedTypes="0" containsString="0" containsNumber="1" containsInteger="1" minValue="0" maxValue="0"/>
    </cacheField>
    <cacheField name="COMPROMETIDO" numFmtId="0">
      <sharedItems containsSemiMixedTypes="0" containsString="0" containsNumber="1" containsInteger="1" minValue="0" maxValue="0"/>
    </cacheField>
    <cacheField name="DEVENGADO" numFmtId="0">
      <sharedItems containsSemiMixedTypes="0" containsString="0" containsNumber="1" containsInteger="1" minValue="0" maxValue="0"/>
    </cacheField>
    <cacheField name="PAGADO" numFmtId="0">
      <sharedItems containsSemiMixedTypes="0" containsString="0" containsNumber="1" containsInteger="1" minValue="0" maxValue="0"/>
    </cacheField>
    <cacheField name="SALDO POR COMPROMETER" numFmtId="0">
      <sharedItems containsSemiMixedTypes="0" containsString="0" containsNumber="1" minValue="100" maxValue="737973.5"/>
    </cacheField>
    <cacheField name="SALDO POR DEVENGAR" numFmtId="0">
      <sharedItems containsSemiMixedTypes="0" containsString="0" containsNumber="1" minValue="100" maxValue="737973.5"/>
    </cacheField>
    <cacheField name="SALDO POR PAGAR" numFmtId="0">
      <sharedItems containsSemiMixedTypes="0" containsString="0" containsNumber="1" containsInteger="1" minValue="0" maxValue="0"/>
    </cacheField>
    <cacheField name="% EJE" numFmtId="0">
      <sharedItems containsSemiMixedTypes="0" containsString="0" containsNumber="1" containsInteger="1" minValue="0" maxValue="0"/>
    </cacheField>
    <cacheField name="GRUPO DE GASTO" numFmtId="0">
      <sharedItems containsSemiMixedTypes="0" containsString="0" containsNumber="1" containsInteger="1" minValue="510000" maxValue="730000" count="5">
        <n v="530000"/>
        <n v="510000"/>
        <n v="570000"/>
        <n v="580000"/>
        <n v="730000"/>
      </sharedItems>
    </cacheField>
    <cacheField name="PROGRAMA2" numFmtId="0">
      <sharedItems containsSemiMixedTypes="0" containsString="0" containsNumber="1" containsInteger="1" minValue="1" maxValue="83" count="3">
        <n v="1"/>
        <n v="82"/>
        <n v="83"/>
      </sharedItems>
    </cacheField>
    <cacheField name="FUENTE" numFmtId="0">
      <sharedItems containsSemiMixedTypes="0" containsString="0" containsNumber="1" containsInteger="1" minValue="1" maxValue="701" count="4">
        <n v="1"/>
        <n v="2"/>
        <n v="3"/>
        <n v="701"/>
      </sharedItems>
    </cacheField>
    <cacheField name="ITEM " numFmtId="0">
      <sharedItems containsSemiMixedTypes="0" containsString="0" containsNumber="1" containsInteger="1" minValue="510105" maxValue="730606" count="57">
        <n v="530101"/>
        <n v="530405"/>
        <n v="530601"/>
        <n v="530612"/>
        <n v="530801"/>
        <n v="531403"/>
        <n v="530807"/>
        <n v="510601"/>
        <n v="510602"/>
        <n v="530207"/>
        <n v="530304"/>
        <n v="530403"/>
        <n v="530404"/>
        <n v="530204"/>
        <n v="530702"/>
        <n v="530829"/>
        <n v="530255"/>
        <n v="510204"/>
        <n v="530303"/>
        <n v="530811"/>
        <n v="570102"/>
        <n v="510105"/>
        <n v="510106"/>
        <n v="530105"/>
        <n v="530502"/>
        <n v="530802"/>
        <n v="530804"/>
        <n v="530813"/>
        <n v="570201"/>
        <n v="510203"/>
        <n v="510512"/>
        <n v="530249"/>
        <n v="580208"/>
        <n v="530202"/>
        <n v="730606"/>
        <n v="530104"/>
        <n v="530203"/>
        <n v="530210"/>
        <n v="530301"/>
        <n v="530302"/>
        <n v="530805"/>
        <n v="530809"/>
        <n v="531408"/>
        <n v="570206"/>
        <n v="510518"/>
        <n v="530704"/>
        <n v="530606"/>
        <n v="530239"/>
        <n v="530208"/>
        <n v="530209"/>
        <n v="530226"/>
        <n v="530306"/>
        <n v="530402"/>
        <n v="530826"/>
        <n v="530812"/>
        <n v="510108"/>
        <n v="5105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ledad Narciza Tsenkush Chamik" refreshedDate="46030.572215856482" createdVersion="8" refreshedVersion="8" minRefreshableVersion="3" recordCount="153" xr:uid="{F2C8DCBF-CA84-46DC-AE3E-BC5C50E7BAB4}">
  <cacheSource type="worksheet">
    <worksheetSource ref="A10:W163" sheet="POA 2026"/>
  </cacheSource>
  <cacheFields count="23">
    <cacheField name="ID" numFmtId="0">
      <sharedItems containsSemiMixedTypes="0" containsString="0" containsNumber="1" containsInteger="1" minValue="1" maxValue="153"/>
    </cacheField>
    <cacheField name="EJE" numFmtId="0">
      <sharedItems/>
    </cacheField>
    <cacheField name="OBJETIVO ESTRATÉGICO INSTITUCIONAL" numFmtId="0">
      <sharedItems longText="1"/>
    </cacheField>
    <cacheField name="CODIGO ESTRATEGIA" numFmtId="0">
      <sharedItems/>
    </cacheField>
    <cacheField name="CÓDIGO_CRITERIO" numFmtId="0">
      <sharedItems/>
    </cacheField>
    <cacheField name="CÓDIGO_SUBCRITERIO" numFmtId="0">
      <sharedItems/>
    </cacheField>
    <cacheField name="CÓDIGO_INDICADOR" numFmtId="0">
      <sharedItems/>
    </cacheField>
    <cacheField name="PROGRAMA INSTITUCIONAL" numFmtId="0">
      <sharedItems count="4">
        <s v="01-Administración Central"/>
        <s v="82-Formación y gestión académica"/>
        <s v="83-Gestión de la Investigación"/>
        <s v="84-Gestión de la vinculación con la colectividad"/>
      </sharedItems>
    </cacheField>
    <cacheField name="ACTIVIDAD" numFmtId="0">
      <sharedItems count="4">
        <s v="01-Administración Central"/>
        <s v="01-Fortalecimiento Academico"/>
        <s v="04-Gestión de la Investigación"/>
        <s v="01-Gestión de la vinculación "/>
      </sharedItems>
    </cacheField>
    <cacheField name="PROYECTO" numFmtId="0">
      <sharedItems/>
    </cacheField>
    <cacheField name="COMPONENTE" numFmtId="0">
      <sharedItems/>
    </cacheField>
    <cacheField name="UNIDAD RESPONSABLE N1" numFmtId="0">
      <sharedItems/>
    </cacheField>
    <cacheField name="UNIDAD RESPONSABLE N2" numFmtId="0">
      <sharedItems/>
    </cacheField>
    <cacheField name="ACTIVIDAD ESPECIFICA" numFmtId="0">
      <sharedItems longText="1"/>
    </cacheField>
    <cacheField name="ESTADO " numFmtId="0">
      <sharedItems/>
    </cacheField>
    <cacheField name="GRUPO DE GASTO" numFmtId="1">
      <sharedItems count="5">
        <s v="53"/>
        <s v="84"/>
        <s v="57"/>
        <s v="51"/>
        <s v="58"/>
      </sharedItems>
    </cacheField>
    <cacheField name="ITEM PRESUPUESTARIO" numFmtId="0">
      <sharedItems containsMixedTypes="1" containsNumber="1" containsInteger="1" minValue="510105" maxValue="840113"/>
    </cacheField>
    <cacheField name="DESCRIPCIÓN ITEM PRESUPUESTARIO" numFmtId="0">
      <sharedItems/>
    </cacheField>
    <cacheField name="GEOGRAFICO" numFmtId="0">
      <sharedItems containsSemiMixedTypes="0" containsString="0" containsNumber="1" containsInteger="1" minValue="1700" maxValue="1701"/>
    </cacheField>
    <cacheField name="FUENTE" numFmtId="166">
      <sharedItems containsSemiMixedTypes="0" containsString="0" containsNumber="1" containsInteger="1" minValue="1" maxValue="3" count="3">
        <n v="1"/>
        <n v="2"/>
        <n v="3"/>
      </sharedItems>
    </cacheField>
    <cacheField name="ORGANISMO" numFmtId="165">
      <sharedItems containsSemiMixedTypes="0" containsString="0" containsNumber="1" containsInteger="1" minValue="0" maxValue="0"/>
    </cacheField>
    <cacheField name="CORRELATIVO" numFmtId="165">
      <sharedItems containsSemiMixedTypes="0" containsString="0" containsNumber="1" containsInteger="1" minValue="0" maxValue="0"/>
    </cacheField>
    <cacheField name="PRESUPUESTO " numFmtId="44">
      <sharedItems containsSemiMixedTypes="0" containsString="0" containsNumber="1" minValue="1" maxValue="9570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oledad Narciza Tsenkush Chamik" refreshedDate="46030.657498379631" createdVersion="8" refreshedVersion="8" minRefreshableVersion="3" recordCount="138" xr:uid="{2E9D9386-2C97-4B46-BB60-55EC111395FA}">
  <cacheSource type="worksheet">
    <worksheetSource ref="A2:O140" sheet="POA"/>
  </cacheSource>
  <cacheFields count="15">
    <cacheField name="FILTRO 3" numFmtId="0">
      <sharedItems count="2">
        <s v="POA"/>
        <s v="Esigef"/>
      </sharedItems>
    </cacheField>
    <cacheField name="FUENTE" numFmtId="49">
      <sharedItems count="3">
        <s v="1"/>
        <s v="3"/>
        <s v="2"/>
      </sharedItems>
    </cacheField>
    <cacheField name="PROGRAMA INSTITUCIONAL" numFmtId="0">
      <sharedItems/>
    </cacheField>
    <cacheField name="cod programa" numFmtId="49">
      <sharedItems count="4">
        <s v="01"/>
        <s v="82"/>
        <s v="84"/>
        <s v="83"/>
      </sharedItems>
    </cacheField>
    <cacheField name="GRUPO DE GASTO" numFmtId="49">
      <sharedItems count="5">
        <s v="51"/>
        <s v="53"/>
        <s v="57"/>
        <s v="84"/>
        <s v="58"/>
      </sharedItems>
    </cacheField>
    <cacheField name="ACTIVIDAD POA" numFmtId="49">
      <sharedItems containsBlank="1" containsMixedTypes="1" containsNumber="1" containsInteger="1" minValue="0" maxValue="0" count="3">
        <s v="01"/>
        <m/>
        <n v="0" u="1"/>
      </sharedItems>
    </cacheField>
    <cacheField name="ACTIVIDAD ESIGEF" numFmtId="49">
      <sharedItems containsBlank="1" containsMixedTypes="1" containsNumber="1" containsInteger="1" minValue="0" maxValue="0" count="5">
        <m/>
        <s v="01"/>
        <s v="03"/>
        <s v="02,03"/>
        <n v="0" u="1"/>
      </sharedItems>
    </cacheField>
    <cacheField name="ITEM PRESUPUESTARIO" numFmtId="49">
      <sharedItems count="69">
        <s v="510105"/>
        <s v="510106"/>
        <s v="510108"/>
        <s v="510203"/>
        <s v="510204"/>
        <s v="510304"/>
        <s v="510306"/>
        <s v="510509"/>
        <s v="510510"/>
        <s v="510512"/>
        <s v="510513"/>
        <s v="510518"/>
        <s v="510601"/>
        <s v="510602"/>
        <s v="510707"/>
        <s v="530101"/>
        <s v="530104"/>
        <s v="530105"/>
        <s v="530204"/>
        <s v="530207"/>
        <s v="530208"/>
        <s v="530209"/>
        <s v="530210"/>
        <s v="530222"/>
        <s v="530239"/>
        <s v="530249"/>
        <s v="530255"/>
        <s v="530301"/>
        <s v="530302"/>
        <s v="530303"/>
        <s v="530304"/>
        <s v="530306"/>
        <s v="530402"/>
        <s v="530404"/>
        <s v="530405"/>
        <s v="530601"/>
        <s v="530606"/>
        <s v="530702"/>
        <s v="530704"/>
        <s v="530802"/>
        <s v="530804"/>
        <s v="530807"/>
        <s v="530811"/>
        <s v="530812"/>
        <s v="531403"/>
        <s v="531404"/>
        <s v="531406"/>
        <s v="531407"/>
        <s v="570102"/>
        <s v="570201"/>
        <s v="840103"/>
        <s v="840104"/>
        <s v="840107"/>
        <s v="840113"/>
        <s v="580208"/>
        <s v="530202"/>
        <s v="530203"/>
        <s v="530226"/>
        <s v="530403"/>
        <s v="530502"/>
        <s v="530612"/>
        <s v="530801"/>
        <s v="530805"/>
        <s v="530809"/>
        <s v="530813"/>
        <s v="530826"/>
        <s v="530829"/>
        <s v="531408"/>
        <s v="570206"/>
      </sharedItems>
    </cacheField>
    <cacheField name="MONTO POA" numFmtId="0">
      <sharedItems containsString="0" containsBlank="1" containsNumber="1" minValue="13.8" maxValue="957044"/>
    </cacheField>
    <cacheField name="filtro1 POA" numFmtId="0">
      <sharedItems/>
    </cacheField>
    <cacheField name="filtro2 Esigef " numFmtId="0">
      <sharedItems/>
    </cacheField>
    <cacheField name="Monto eSIGEF  " numFmtId="164">
      <sharedItems containsSemiMixedTypes="0" containsString="0" containsNumber="1" minValue="0" maxValue="737973.5"/>
    </cacheField>
    <cacheField name="diferencia" numFmtId="0">
      <sharedItems containsString="0" containsBlank="1" containsNumber="1" minValue="-294192.30150000006" maxValue="802612.42"/>
    </cacheField>
    <cacheField name="Incremento" numFmtId="0">
      <sharedItems containsString="0" containsBlank="1" containsNumber="1" minValue="0" maxValue="802612.42"/>
    </cacheField>
    <cacheField name="Disminuir" numFmtId="0">
      <sharedItems containsString="0" containsBlank="1" containsNumber="1" minValue="68.179999999999836" maxValue="737973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n v="1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Pago del servicio de agua potable de la Universidad Intercultural de las Nacionalidades y Pueblos Indigenas Amawtay Wasi. (2025)"/>
    <s v="ARRASTRE"/>
    <x v="0"/>
    <x v="0"/>
    <s v="Agua Potable"/>
    <n v="1701"/>
    <x v="0"/>
    <n v="0"/>
    <n v="0"/>
    <n v="500"/>
    <n v="1"/>
    <s v="ANUAL "/>
    <n v="500"/>
    <n v="0"/>
    <n v="0"/>
    <n v="0"/>
    <n v="0"/>
    <n v="0"/>
    <n v="0"/>
    <n v="0"/>
    <n v="0"/>
    <n v="0"/>
    <n v="0"/>
    <n v="0"/>
  </r>
  <r>
    <n v="2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Pago del servicio de agua potable de la Universidad Intercultural de las Nacionalidades y Pueblos Indigenas Amawtay Wasi."/>
    <s v="NUEVO"/>
    <x v="0"/>
    <x v="0"/>
    <s v="Agua Potable"/>
    <n v="1701"/>
    <x v="0"/>
    <n v="0"/>
    <n v="0"/>
    <n v="3181.82"/>
    <n v="1"/>
    <s v="ANUAL "/>
    <n v="0"/>
    <n v="318.2"/>
    <n v="318.18"/>
    <n v="318.18"/>
    <n v="318.18"/>
    <n v="318.18"/>
    <n v="318.18"/>
    <n v="318.18"/>
    <n v="318.18"/>
    <n v="318.18"/>
    <n v="318.18"/>
    <n v="0"/>
  </r>
  <r>
    <n v="3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Servicio de energía eléctrica para la Universidad Intercultural de las Nacionalidades y Pueblos Indígenas Amawtay Wasi"/>
    <s v="NUEVO"/>
    <x v="0"/>
    <x v="1"/>
    <s v="Energía Eléctrica"/>
    <n v="1701"/>
    <x v="0"/>
    <n v="0"/>
    <n v="0"/>
    <n v="5913.6"/>
    <n v="1"/>
    <s v="ANUAL "/>
    <n v="0"/>
    <n v="591.36"/>
    <n v="591.36"/>
    <n v="591.36"/>
    <n v="591.36"/>
    <n v="591.36"/>
    <n v="591.36"/>
    <n v="591.36"/>
    <n v="591.36"/>
    <n v="591.36"/>
    <n v="591.36"/>
    <n v="0"/>
  </r>
  <r>
    <n v="4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Servicio de energía eléctrica para la Universidad Intercultural de las Nacionalidades y Pueblos Indígenas Amawtay Wasi (2025)"/>
    <s v="ARRASTRE"/>
    <x v="0"/>
    <x v="1"/>
    <s v="Energía Eléctrica"/>
    <n v="1701"/>
    <x v="0"/>
    <n v="0"/>
    <n v="0"/>
    <n v="1000"/>
    <n v="1"/>
    <s v="ANUAL "/>
    <n v="1000"/>
    <n v="0"/>
    <n v="0"/>
    <n v="0"/>
    <n v="0"/>
    <n v="0"/>
    <n v="0"/>
    <n v="0"/>
    <n v="0"/>
    <n v="0"/>
    <n v="0"/>
    <n v="0"/>
  </r>
  <r>
    <n v="5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Servicio telefónico de la Universidad Intercultural de las Nacionalidades y Pueblos Indigenas Amawtay Wasi (2025)"/>
    <s v="ARRASTRE"/>
    <x v="0"/>
    <x v="2"/>
    <s v="Telecomunicaciones"/>
    <n v="1701"/>
    <x v="0"/>
    <n v="0"/>
    <n v="0"/>
    <n v="60"/>
    <n v="1"/>
    <s v="ANUAL "/>
    <n v="60"/>
    <n v="0"/>
    <n v="0"/>
    <n v="0"/>
    <n v="0"/>
    <n v="0"/>
    <n v="0"/>
    <n v="0"/>
    <n v="0"/>
    <n v="0"/>
    <n v="0"/>
    <n v="0"/>
  </r>
  <r>
    <n v="6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Servicio telefónico de la Universidad Intercultural de las Nacionalidades y Pueblos Indigenas Amawtay Wasi"/>
    <s v="NUEVO"/>
    <x v="0"/>
    <x v="2"/>
    <s v="Telecomunicaciones"/>
    <n v="1701"/>
    <x v="0"/>
    <n v="0"/>
    <n v="0"/>
    <n v="500"/>
    <n v="1"/>
    <s v="ANUAL "/>
    <n v="0"/>
    <n v="50"/>
    <n v="50"/>
    <n v="50"/>
    <n v="50"/>
    <n v="50"/>
    <n v="50"/>
    <n v="50"/>
    <n v="50"/>
    <n v="50"/>
    <n v="50"/>
    <n v="0"/>
  </r>
  <r>
    <n v="7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rastreo satelital para el parque automotor de la Universidad Intercultural de las Nacionalidades y Pueblos Indígenas Amawtay Wasi"/>
    <s v="NUEVO"/>
    <x v="0"/>
    <x v="2"/>
    <s v="Telecomunicaciones"/>
    <n v="1701"/>
    <x v="0"/>
    <n v="0"/>
    <n v="0"/>
    <n v="400"/>
    <n v="1"/>
    <s v="ANUAL "/>
    <n v="0"/>
    <n v="400"/>
    <n v="0"/>
    <n v="0"/>
    <n v="0"/>
    <n v="0"/>
    <n v="0"/>
    <n v="0"/>
    <n v="0"/>
    <n v="0"/>
    <n v="0"/>
    <n v="0"/>
  </r>
  <r>
    <n v="8"/>
    <s v="4. Eficiencia Institucional"/>
    <s v="4. Contribuir al desarrollo de una sociedad intercultural y plurinacional en el marco del Sumak Kawsay"/>
    <s v="OE4-E4"/>
    <s v="c1"/>
    <s v="sc2"/>
    <s v="c1 -I.4"/>
    <x v="1"/>
    <s v="No aplica"/>
    <s v="No aplica"/>
    <s v="Coordinación Administrativa Financiera"/>
    <x v="0"/>
    <s v="Contratación del servicio de seguridad y vigilancia para el edificio Prometeo de la Universidad Intercultural de las Nacionalidades y Pueblos Indígenas Amawtay Wasi (CND)"/>
    <s v="CND"/>
    <x v="0"/>
    <x v="3"/>
    <s v="Servicio de Seguridad y Vigilancia"/>
    <n v="1701"/>
    <x v="0"/>
    <n v="0"/>
    <n v="0"/>
    <n v="20792"/>
    <n v="1"/>
    <s v="ANUAL "/>
    <n v="5198"/>
    <n v="2599"/>
    <n v="2599"/>
    <n v="2599"/>
    <n v="2599"/>
    <n v="2599"/>
    <n v="2599"/>
    <n v="0"/>
    <n v="0"/>
    <n v="0"/>
    <n v="0"/>
    <n v="0"/>
  </r>
  <r>
    <n v="9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seguridad y vigilancia para el edificio Prometeo de la Universidad Intercultural de las Nacionalidades y Pueblos Indígenas Amawtay Wasi"/>
    <s v="NUEVO"/>
    <x v="0"/>
    <x v="3"/>
    <s v="Servicio de Seguridad y Vigilancia"/>
    <n v="1701"/>
    <x v="0"/>
    <n v="0"/>
    <n v="0"/>
    <n v="22854.48"/>
    <n v="1"/>
    <s v="PLURIANUAL"/>
    <n v="0"/>
    <n v="0"/>
    <n v="0"/>
    <n v="0"/>
    <n v="0"/>
    <n v="0"/>
    <n v="3809.08"/>
    <n v="3809.08"/>
    <n v="3809.08"/>
    <n v="3809.08"/>
    <n v="3809.08"/>
    <n v="3809.08"/>
  </r>
  <r>
    <n v="10"/>
    <s v="4. Eficiencia Institucional"/>
    <s v="4. Contribuir al desarrollo de una sociedad intercultural y plurinacional en el marco del Sumak Kawsay"/>
    <s v="OE4-E4"/>
    <s v="c1"/>
    <s v="sc2"/>
    <s v="c1 -I.4"/>
    <x v="1"/>
    <s v="No aplica"/>
    <s v="No aplica"/>
    <s v="Coordinación Administrativa Financiera"/>
    <x v="0"/>
    <s v="Contratación del servicio de aseo y limpieza para el edificio Prometeo de la Universidad Intercultural de las Nacionalidades y Pueblos Indígenas Amawtay Wasi"/>
    <s v="CND"/>
    <x v="0"/>
    <x v="4"/>
    <s v="Servicios de Aseo, Lavado de Vestimenta de Trabajo, Fumigación, Desinfección, Limpieza de Instalaciones, manejo"/>
    <n v="1701"/>
    <x v="0"/>
    <n v="0"/>
    <n v="0"/>
    <n v="27364.65"/>
    <n v="1"/>
    <s v="ANUAL "/>
    <n v="4660.6499999999996"/>
    <n v="2064"/>
    <n v="2064"/>
    <n v="2064"/>
    <n v="2064"/>
    <n v="2064"/>
    <n v="2064"/>
    <n v="2064"/>
    <n v="2064"/>
    <n v="2064"/>
    <n v="2064"/>
    <n v="2064"/>
  </r>
  <r>
    <n v="11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aseo y limpieza para el edificio Prometeo de la Universidad Intercultural de las Nacionalidades y Pueblos Indígenas Amawtay Wasi"/>
    <s v="NUEVO"/>
    <x v="0"/>
    <x v="4"/>
    <s v="Servicios de Aseo, Lavado de Vestimenta de Trabajo, Fumigación, Desinfección, Limpieza de Instalaciones, manejo"/>
    <n v="1701"/>
    <x v="0"/>
    <n v="0"/>
    <n v="0"/>
    <n v="1"/>
    <n v="1"/>
    <s v="PLURIANUAL"/>
    <n v="0"/>
    <n v="0"/>
    <n v="0"/>
    <n v="0"/>
    <n v="0"/>
    <n v="0"/>
    <n v="0"/>
    <n v="0"/>
    <n v="0"/>
    <n v="0"/>
    <n v="0"/>
    <n v="1"/>
  </r>
  <r>
    <n v="12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aseo y limpieza para el edificio Ave María de la Universidad Intercultural de las Nacionalidades y Pueblos Indígenas Amawtay Wasi."/>
    <s v="CND"/>
    <x v="0"/>
    <x v="4"/>
    <s v="Servicios de Aseo, Lavado de Vestimenta de Trabajo, Fumigación, Desinfección, Limpieza de Instalaciones, manejo"/>
    <n v="1701"/>
    <x v="0"/>
    <n v="0"/>
    <n v="0"/>
    <n v="22740.12"/>
    <n v="1"/>
    <s v="ANUAL "/>
    <n v="0"/>
    <n v="3790.02"/>
    <n v="1895.01"/>
    <n v="1895.01"/>
    <n v="1895.01"/>
    <n v="1895.01"/>
    <n v="1895.01"/>
    <n v="1895.01"/>
    <n v="1895.01"/>
    <n v="1895.01"/>
    <n v="1895.01"/>
    <n v="1895.01"/>
  </r>
  <r>
    <n v="13"/>
    <s v="4. Eficiencia Institucional"/>
    <s v="4. Contribuir al desarrollo de una sociedad intercultural y plurinacional en el marco del Sumak Kawsay"/>
    <s v="OE4-E4"/>
    <s v="c1"/>
    <s v="sc2"/>
    <s v="c1 -I.4"/>
    <x v="1"/>
    <s v="No aplica"/>
    <s v="No aplica"/>
    <s v="Coordinación Administrativa Financiera"/>
    <x v="0"/>
    <s v="Contratación del servicio de aseo y limpieza para el edificio Ave María de la Universidad Intercultural de las Nacionalidades y Pueblos Indígenas Amawtay Wasi."/>
    <s v="ARRASTRE"/>
    <x v="0"/>
    <x v="4"/>
    <s v="Servicios de Aseo, Lavado de Vestimenta de Trabajo, Fumigación, Desinfección, Limpieza de Instalaciones, manejo"/>
    <n v="1701"/>
    <x v="0"/>
    <n v="0"/>
    <n v="0"/>
    <n v="1777.49"/>
    <n v="1"/>
    <s v="ANUAL "/>
    <n v="1777.49"/>
    <n v="0"/>
    <n v="0"/>
    <n v="0"/>
    <n v="0"/>
    <n v="0"/>
    <n v="0"/>
    <n v="0"/>
    <n v="0"/>
    <n v="0"/>
    <n v="0"/>
    <n v="0"/>
  </r>
  <r>
    <n v="14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aseo y limpieza para el edificio Ave María de la Universidad Intercultural de las Nacionalidades y Pueblos Indígenas Amawtay Wasi."/>
    <s v="NUEVO"/>
    <x v="0"/>
    <x v="4"/>
    <s v="Servicios de Aseo, Lavado de Vestimenta de Trabajo, Fumigación, Desinfección, Limpieza de Instalaciones, manejo"/>
    <n v="1701"/>
    <x v="0"/>
    <n v="0"/>
    <n v="0"/>
    <n v="1"/>
    <n v="1"/>
    <s v="PLURIANUAL"/>
    <n v="0"/>
    <n v="0"/>
    <n v="0"/>
    <n v="0"/>
    <n v="0"/>
    <n v="0"/>
    <n v="0"/>
    <n v="0"/>
    <n v="0"/>
    <n v="0"/>
    <n v="1"/>
    <n v="0"/>
  </r>
  <r>
    <n v="15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on del servicio de provisión de combustible para el parque automotor de la Universidad Intercultural de las Nacionalidades y Pueblos Indígenas Amawtay Wasi."/>
    <s v="NUEVO"/>
    <x v="0"/>
    <x v="5"/>
    <s v="Combustibles"/>
    <n v="1701"/>
    <x v="1"/>
    <n v="0"/>
    <n v="0"/>
    <n v="5000"/>
    <n v="1"/>
    <s v="ANUAL "/>
    <n v="0"/>
    <n v="0"/>
    <n v="0"/>
    <n v="0"/>
    <n v="5000"/>
    <n v="0"/>
    <n v="0"/>
    <n v="0"/>
    <n v="0"/>
    <n v="0"/>
    <n v="0"/>
    <n v="0"/>
  </r>
  <r>
    <n v="16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Reembolso de provisión de combustible para el parque automotor de la Universidad Intercultural de las Nacionalidades y Pueblos Indígenas Amawtay Wasi."/>
    <s v="NUEVO"/>
    <x v="0"/>
    <x v="5"/>
    <s v="Combustibles"/>
    <n v="1701"/>
    <x v="0"/>
    <n v="0"/>
    <n v="0"/>
    <n v="500"/>
    <n v="1"/>
    <s v="ANUAL "/>
    <n v="41.666666666666664"/>
    <n v="41.666666666666664"/>
    <n v="41.666666666666664"/>
    <n v="41.666666666666664"/>
    <n v="41.666666666666664"/>
    <n v="41.666666666666664"/>
    <n v="41.666666666666664"/>
    <n v="41.666666666666664"/>
    <n v="41.666666666666664"/>
    <n v="41.666666666666664"/>
    <n v="41.666666666666664"/>
    <n v="41.666666666666664"/>
  </r>
  <r>
    <n v="17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Reembolso de pasajes aéreos interior "/>
    <s v="NUEVO"/>
    <x v="0"/>
    <x v="6"/>
    <s v="Pasajes al Interior"/>
    <n v="1701"/>
    <x v="0"/>
    <n v="0"/>
    <n v="0"/>
    <n v="500"/>
    <n v="2"/>
    <s v="ANUAL "/>
    <n v="83.333333333333329"/>
    <n v="83.333333333333329"/>
    <n v="83.333333333333329"/>
    <n v="83.333333333333329"/>
    <n v="83.333333333333329"/>
    <n v="83.333333333333329"/>
    <n v="0"/>
    <n v="0"/>
    <n v="0"/>
    <n v="0"/>
    <n v="0"/>
    <n v="0"/>
  </r>
  <r>
    <n v="18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pasajes aéreos nacionales e internacionales para la Universidad Intercultural de las Nacionalidades y Pueblos Indígenas Amawtay Wasi"/>
    <s v="CND"/>
    <x v="0"/>
    <x v="6"/>
    <s v="Pasajes al Interior"/>
    <n v="1701"/>
    <x v="0"/>
    <n v="0"/>
    <n v="0"/>
    <n v="4938.72"/>
    <n v="1"/>
    <s v="ANUAL "/>
    <n v="0"/>
    <n v="4938.72"/>
    <n v="0"/>
    <n v="0"/>
    <n v="0"/>
    <n v="0"/>
    <n v="0"/>
    <n v="0"/>
    <n v="0"/>
    <n v="0"/>
    <n v="0"/>
    <n v="0"/>
  </r>
  <r>
    <n v="19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pasajes aéreos nacionales e internacionales para la Universidad Intercultural de las Nacionalidades y Pueblos Indígenas Amawtay Wasi"/>
    <s v="CND"/>
    <x v="0"/>
    <x v="7"/>
    <s v="Pasajes al Exterior"/>
    <n v="1701"/>
    <x v="0"/>
    <n v="0"/>
    <n v="0"/>
    <n v="293.95999999999998"/>
    <n v="1"/>
    <s v="ANUAL "/>
    <n v="0"/>
    <n v="293.95999999999998"/>
    <n v="0"/>
    <n v="0"/>
    <n v="0"/>
    <n v="0"/>
    <n v="0"/>
    <n v="0"/>
    <n v="0"/>
    <n v="0"/>
    <n v="0"/>
    <n v="0"/>
  </r>
  <r>
    <n v="20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pasajes aéreos nacionales e internacionales para la Universidad Intercultural de las Nacionalidades y Pueblos Indígenas Amawtay Wasi"/>
    <s v="NUEVO"/>
    <x v="0"/>
    <x v="6"/>
    <s v="Pasajes al Interior"/>
    <n v="1701"/>
    <x v="0"/>
    <n v="0"/>
    <n v="0"/>
    <n v="5061.28"/>
    <n v="1"/>
    <s v="ANUAL "/>
    <n v="0"/>
    <n v="0"/>
    <n v="0"/>
    <n v="843.54666666666662"/>
    <n v="843.54666666666662"/>
    <n v="843.54666666666662"/>
    <n v="843.54666666666662"/>
    <n v="843.54666666666662"/>
    <n v="843.54666666666662"/>
    <n v="0"/>
    <n v="0"/>
    <n v="0"/>
  </r>
  <r>
    <n v="21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pasajes aéreos nacionales e internacionales para la Universidad Intercultural de las Nacionalidades y Pueblos Indígenas Amawtay Wasi"/>
    <s v="NUEVO"/>
    <x v="0"/>
    <x v="7"/>
    <s v="Pasajes al Exterior"/>
    <n v="1701"/>
    <x v="0"/>
    <n v="0"/>
    <n v="0"/>
    <n v="10000"/>
    <n v="1"/>
    <s v="ANUAL "/>
    <n v="0"/>
    <n v="0"/>
    <n v="0"/>
    <n v="1250"/>
    <n v="1250"/>
    <n v="1250"/>
    <n v="1250"/>
    <n v="1250"/>
    <n v="1250"/>
    <n v="1250"/>
    <n v="1250"/>
    <m/>
  </r>
  <r>
    <n v="22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Reembolso por Movilización y Transporte"/>
    <s v="NUEVO"/>
    <x v="0"/>
    <x v="6"/>
    <s v="Pasajes al Interior"/>
    <n v="1701"/>
    <x v="0"/>
    <n v="0"/>
    <n v="0"/>
    <n v="160"/>
    <n v="3"/>
    <s v="ANUAL "/>
    <n v="0"/>
    <n v="16"/>
    <n v="16"/>
    <n v="16"/>
    <n v="16"/>
    <n v="16"/>
    <n v="16"/>
    <n v="16"/>
    <n v="16"/>
    <n v="16"/>
    <n v="16"/>
    <n v="0"/>
  </r>
  <r>
    <n v="23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Reembolso de pasajes aéreos al exterior "/>
    <s v="NUEVO"/>
    <x v="0"/>
    <x v="7"/>
    <s v="Pasajes al Exterior"/>
    <n v="1701"/>
    <x v="0"/>
    <n v="0"/>
    <n v="0"/>
    <n v="500"/>
    <n v="3"/>
    <s v="ANUAL "/>
    <n v="0"/>
    <n v="500"/>
    <n v="0"/>
    <n v="0"/>
    <n v="0"/>
    <n v="0"/>
    <n v="0"/>
    <n v="0"/>
    <n v="0"/>
    <n v="0"/>
    <n v="0"/>
    <n v="0"/>
  </r>
  <r>
    <n v="24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Viáticos al interior"/>
    <s v="NUEVO"/>
    <x v="0"/>
    <x v="8"/>
    <s v="Viáticos y Subsistencias en el Interior"/>
    <n v="1701"/>
    <x v="0"/>
    <n v="0"/>
    <n v="0"/>
    <n v="5000"/>
    <n v="1"/>
    <s v="ANUAL "/>
    <n v="833.33333333333337"/>
    <n v="833.33333333333337"/>
    <n v="833.33333333333337"/>
    <n v="833.33333333333337"/>
    <n v="833.33333333333337"/>
    <n v="833.33333333333337"/>
    <n v="0"/>
    <n v="0"/>
    <n v="0"/>
    <n v="0"/>
    <n v="0"/>
    <n v="0"/>
  </r>
  <r>
    <n v="25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Viáticos al Exterior"/>
    <s v="NUEVO"/>
    <x v="0"/>
    <x v="9"/>
    <s v="Viáticos y Subsistencias en el Exterior"/>
    <n v="1701"/>
    <x v="0"/>
    <n v="0"/>
    <n v="0"/>
    <n v="500"/>
    <n v="1"/>
    <s v="ANUAL "/>
    <n v="0"/>
    <n v="200"/>
    <n v="200"/>
    <n v="100"/>
    <n v="0"/>
    <n v="0"/>
    <n v="0"/>
    <n v="0"/>
    <n v="0"/>
    <n v="0"/>
    <n v="0"/>
    <n v="0"/>
  </r>
  <r>
    <n v="26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Pago de la alícuota del espacio de uso del edificio Ave María para la Universidad Intercultural de las Nacionalidades y Pueblos Indígenas Amawtay Wasi "/>
    <s v="NUEVO"/>
    <x v="0"/>
    <x v="10"/>
    <s v="Edificios, Locales, Residencias y Cableado Estructurado (Instalación, Mantenimiento y Reparación)"/>
    <n v="1701"/>
    <x v="0"/>
    <n v="0"/>
    <n v="0"/>
    <n v="28000"/>
    <n v="1"/>
    <s v="ANUAL "/>
    <n v="2333.3333333333335"/>
    <n v="2333.3333333333335"/>
    <n v="2333.3333333333335"/>
    <n v="2333.3333333333335"/>
    <n v="2333.3333333333335"/>
    <n v="2333.3333333333335"/>
    <n v="2333.3333333333335"/>
    <n v="2333.3333333333335"/>
    <n v="2333.3333333333335"/>
    <n v="2333.3333333333335"/>
    <n v="2333.3333333333335"/>
    <n v="2333.3333333333335"/>
  </r>
  <r>
    <n v="27"/>
    <s v="4. Eficiencia Institucional"/>
    <s v="4. Contribuir al desarrollo de una sociedad intercultural y plurinacional en el marco del Sumak Kawsay"/>
    <s v="OE4-E4"/>
    <s v="c1"/>
    <s v="sc2"/>
    <s v="c1 -I.4"/>
    <x v="1"/>
    <s v="No aplica"/>
    <s v="No aplica"/>
    <s v="Coordinación Administrativa Financiera"/>
    <x v="0"/>
    <s v="Adquisición e instalación de paneles piso-techo y puertas para el Consultorio Juridico Lázaro Condo y Planta Baja de la Universidad Intercultural de las Nacionalidades y Pueblos Indígenas Amawtay Wasi"/>
    <s v="ARRASTRE"/>
    <x v="1"/>
    <x v="11"/>
    <s v="Mobiliarios"/>
    <n v="1701"/>
    <x v="0"/>
    <n v="0"/>
    <n v="0"/>
    <n v="7182"/>
    <n v="1"/>
    <s v="ANUAL "/>
    <n v="0"/>
    <n v="7182"/>
    <n v="0"/>
    <n v="0"/>
    <n v="0"/>
    <n v="0"/>
    <n v="0"/>
    <n v="0"/>
    <n v="0"/>
    <n v="0"/>
    <n v="0"/>
    <n v="0"/>
  </r>
  <r>
    <n v="28"/>
    <s v="4. Eficiencia Institucional"/>
    <s v="4. Contribuir al desarrollo de una sociedad intercultural y plurinacional en el marco del Sumak Kawsay"/>
    <s v="OE4-E4"/>
    <s v="c1"/>
    <s v="sc2"/>
    <s v="c1 -I.4"/>
    <x v="1"/>
    <s v="No aplica"/>
    <s v="No aplica"/>
    <s v="Coordinación Administrativa Financiera"/>
    <x v="0"/>
    <s v="Adquisición e instalación de paneles piso-techo y puertas para el Consultorio Juridico Lázaro Condo y Planta Baja de la Universidad Intercultural de las Nacionalidades y Pueblos Indígenas Amawtay Wasi"/>
    <s v="ARRASTRE"/>
    <x v="0"/>
    <x v="10"/>
    <s v="Edificios, Locales, Residencias y Cableado Estructurado (Instalación, Mantenimiento y Reparación)"/>
    <n v="1701"/>
    <x v="0"/>
    <n v="0"/>
    <n v="0"/>
    <n v="1595"/>
    <n v="1"/>
    <s v="ANUAL "/>
    <n v="0"/>
    <n v="1595"/>
    <n v="0"/>
    <n v="0"/>
    <n v="0"/>
    <n v="0"/>
    <n v="0"/>
    <n v="0"/>
    <n v="0"/>
    <n v="0"/>
    <n v="0"/>
    <n v="0"/>
  </r>
  <r>
    <n v="29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Adquisición de suministros, materiales y accesorios de oficina no catalogados para la Universidad Intercultural de las Nacionalidades y Pueblos Indígenas Amawtay Wasi."/>
    <s v="NUEVO"/>
    <x v="0"/>
    <x v="12"/>
    <s v="Materiales de Oficina"/>
    <n v="1701"/>
    <x v="0"/>
    <n v="0"/>
    <n v="0"/>
    <n v="1000"/>
    <n v="2"/>
    <s v="ANUAL "/>
    <n v="0"/>
    <n v="0"/>
    <n v="0"/>
    <n v="1000"/>
    <n v="0"/>
    <n v="0"/>
    <n v="0"/>
    <n v="0"/>
    <n v="0"/>
    <n v="0"/>
    <n v="0"/>
    <n v="0"/>
  </r>
  <r>
    <n v="30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Adquisición de suministros, materiales y accesorios de oficina catalogados para la Universidad Intercultural de las Nacionalidades y Pueblos Indígenas Amawtay Wasi"/>
    <s v="NUEVO"/>
    <x v="0"/>
    <x v="12"/>
    <s v="Materiales de Oficina"/>
    <n v="1701"/>
    <x v="0"/>
    <n v="0"/>
    <n v="0"/>
    <n v="8000"/>
    <n v="1"/>
    <s v="ANUAL "/>
    <n v="0"/>
    <n v="0"/>
    <n v="0"/>
    <n v="8000"/>
    <n v="0"/>
    <n v="0"/>
    <n v="0"/>
    <n v="0"/>
    <n v="0"/>
    <n v="0"/>
    <n v="0"/>
    <n v="0"/>
  </r>
  <r>
    <n v="31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Adquisición de suministros, materiales y accesorios de oficina catalogados para la Universidad Intercultural de las Nacionalidades y Pueblos Indígenas Amawtay Wasi"/>
    <s v="ARRASTRE"/>
    <x v="0"/>
    <x v="12"/>
    <s v="Materiales de Oficina"/>
    <n v="1701"/>
    <x v="0"/>
    <n v="0"/>
    <n v="0"/>
    <n v="667.7"/>
    <n v="1"/>
    <s v="ANUAL "/>
    <n v="667.7"/>
    <n v="0"/>
    <n v="0"/>
    <n v="0"/>
    <n v="0"/>
    <n v="0"/>
    <n v="0"/>
    <n v="0"/>
    <n v="0"/>
    <n v="0"/>
    <n v="0"/>
    <n v="0"/>
  </r>
  <r>
    <n v="32"/>
    <s v="4. Eficiencia Institucional"/>
    <s v="4. Contribuir al desarrollo de una sociedad intercultural y plurinacional en el marco del Sumak Kawsay"/>
    <s v="OE4-E4"/>
    <s v="c1"/>
    <s v="sc2"/>
    <s v="c1 -I.4"/>
    <x v="1"/>
    <s v="No aplica"/>
    <s v="No aplica"/>
    <s v="Coordinación Administrativa Financiera"/>
    <x v="0"/>
    <s v="Contratación del servicio de mantenimiento preventivo y correctivo del parque automotor de la Universidad Intercultural de las Nacionalidades y Pueblos Indígenas Amawtay Wasi - Con convenio Marco"/>
    <s v="ARRASTRE"/>
    <x v="0"/>
    <x v="13"/>
    <s v="Vehículos (Servicio para Mantenimiento y Reparación)"/>
    <n v="1701"/>
    <x v="0"/>
    <n v="0"/>
    <n v="0"/>
    <n v="1500"/>
    <n v="1"/>
    <s v="ANUAL "/>
    <n v="0"/>
    <n v="1500"/>
    <n v="0"/>
    <n v="0"/>
    <n v="0"/>
    <n v="0"/>
    <n v="0"/>
    <n v="0"/>
    <n v="0"/>
    <n v="0"/>
    <n v="0"/>
    <n v="0"/>
  </r>
  <r>
    <n v="33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mantenimiento preventivo y correctivo parque automotor de la Universidad Intercultural de las Nacionalidades y Pueblos Indígenas Amawtay Wasi - Con convenio Marco (Marca Chevrolet)"/>
    <s v="NUEVO"/>
    <x v="0"/>
    <x v="13"/>
    <s v="Vehículos (Servicio para Mantenimiento y Reparación)"/>
    <n v="1701"/>
    <x v="0"/>
    <n v="0"/>
    <n v="0"/>
    <n v="4000"/>
    <n v="1"/>
    <s v="ANUAL "/>
    <n v="0"/>
    <n v="0"/>
    <n v="400"/>
    <n v="400"/>
    <n v="400"/>
    <n v="400"/>
    <n v="400"/>
    <n v="400"/>
    <n v="400"/>
    <n v="400"/>
    <n v="400"/>
    <n v="400"/>
  </r>
  <r>
    <n v="34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mantenimiento preventivo y correctivo del parque automotor de la Universidad Intercultural de las Nacionalidades y Pueblos Indígenas Amawtay Wasi - Con convenio Marco"/>
    <s v="NUEVO"/>
    <x v="0"/>
    <x v="13"/>
    <s v="Vehículos (Servicio para Mantenimiento y Reparación)"/>
    <n v="1701"/>
    <x v="0"/>
    <n v="0"/>
    <n v="0"/>
    <n v="4000"/>
    <n v="1"/>
    <s v="ANUAL "/>
    <n v="0"/>
    <n v="0"/>
    <n v="400"/>
    <n v="400"/>
    <n v="400"/>
    <n v="400"/>
    <n v="400"/>
    <n v="400"/>
    <n v="400"/>
    <n v="400"/>
    <n v="400"/>
    <n v="400"/>
  </r>
  <r>
    <n v="35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mantenimiento preventivo y correctivo del bus Institucional de la Universidad Interculturalde las Nacionalidades y PueblosIndígenas Amawtay Wasi - Con convenio Marco"/>
    <s v="NUEVO"/>
    <x v="0"/>
    <x v="13"/>
    <s v="Vehículos (Servicio para Mantenimiento y Reparación)"/>
    <n v="1701"/>
    <x v="0"/>
    <n v="0"/>
    <n v="0"/>
    <n v="5500"/>
    <n v="1"/>
    <s v="ANUAL "/>
    <n v="0"/>
    <n v="0"/>
    <n v="550"/>
    <n v="550"/>
    <n v="550"/>
    <n v="550"/>
    <n v="550"/>
    <n v="550"/>
    <n v="550"/>
    <n v="550"/>
    <n v="550"/>
    <n v="550"/>
  </r>
  <r>
    <n v="36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Inclusión de bienes a la póliza de seguros de la Universidad Intercultural de las Nacionalidades y Pueblos Indígenas Amawtay Wasi"/>
    <s v="NUEVO"/>
    <x v="2"/>
    <x v="14"/>
    <s v="Seguros"/>
    <n v="1701"/>
    <x v="0"/>
    <n v="0"/>
    <n v="0"/>
    <n v="500"/>
    <n v="1"/>
    <s v="ANUAL "/>
    <n v="0"/>
    <n v="500"/>
    <n v="0"/>
    <n v="0"/>
    <n v="0"/>
    <m/>
    <n v="0"/>
    <n v="0"/>
    <n v="0"/>
    <n v="0"/>
    <n v="0"/>
    <n v="0"/>
  </r>
  <r>
    <n v="37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Adquisición de toners para las impresoras LEXMARK de la Universidad Intercultural de las Nacionalidades y Pueblos Indígenas Amawtay Wasi"/>
    <s v="NUEVO"/>
    <x v="0"/>
    <x v="15"/>
    <s v="Materiales de Impresión, Fotografía, Reproducción y Publicaciones"/>
    <n v="1701"/>
    <x v="1"/>
    <n v="0"/>
    <n v="0"/>
    <n v="3200"/>
    <n v="1"/>
    <s v="ANUAL "/>
    <n v="0"/>
    <n v="3200"/>
    <n v="0"/>
    <n v="0"/>
    <n v="0"/>
    <n v="0"/>
    <n v="0"/>
    <n v="0"/>
    <n v="0"/>
    <n v="0"/>
    <n v="0"/>
    <n v="0"/>
  </r>
  <r>
    <n v="38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Adquisición de tintas para las impresoras EPSON de la Universidad Intercultural de las Nacionalidades y Pueblos Indígenas Amawtay Wasi"/>
    <s v="NUEVO"/>
    <x v="0"/>
    <x v="15"/>
    <s v="Materiales de Impresión, Fotografía, Reproducción y Publicaciones"/>
    <n v="1701"/>
    <x v="0"/>
    <n v="0"/>
    <n v="0"/>
    <n v="5800"/>
    <n v="1"/>
    <s v="ANUAL "/>
    <n v="0"/>
    <n v="5800"/>
    <n v="0"/>
    <n v="0"/>
    <n v="0"/>
    <n v="0"/>
    <n v="0"/>
    <n v="0"/>
    <n v="0"/>
    <n v="0"/>
    <n v="0"/>
    <n v="0"/>
  </r>
  <r>
    <n v="39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Adquisición de suministros para equipos de impresión de la Universidad Intercultural de las Nacionalidades y Pueblos Indígenas Amawtay Wasi"/>
    <s v="NUEVO"/>
    <x v="0"/>
    <x v="15"/>
    <s v="Materiales de Impresión, Fotografía, Reproducción y Publicaciones"/>
    <n v="1701"/>
    <x v="0"/>
    <n v="0"/>
    <n v="0"/>
    <n v="2000"/>
    <n v="1"/>
    <s v="ANUAL "/>
    <n v="0"/>
    <n v="2000"/>
    <n v="0"/>
    <n v="0"/>
    <n v="0"/>
    <n v="0"/>
    <n v="0"/>
    <n v="0"/>
    <n v="0"/>
    <n v="0"/>
    <n v="0"/>
    <n v="0"/>
  </r>
  <r>
    <n v="40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Suministro e instalacion de señaleticas de Accesibilidad Universal del Edificio Prometeo de la Universidad Amawtay Wasi"/>
    <s v="NUEVO"/>
    <x v="0"/>
    <x v="10"/>
    <s v="Edificios, Locales, Residencias y Cableado Estructurado (Instalación, Mantenimiento y Reparación)"/>
    <n v="1701"/>
    <x v="1"/>
    <n v="0"/>
    <n v="0"/>
    <n v="6000"/>
    <n v="1"/>
    <s v="ANUAL "/>
    <n v="0"/>
    <n v="6000"/>
    <n v="0"/>
    <n v="0"/>
    <n v="0"/>
    <n v="0"/>
    <n v="0"/>
    <n v="0"/>
    <n v="0"/>
    <n v="0"/>
    <n v="0"/>
    <n v="0"/>
  </r>
  <r>
    <n v="41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mantenimiento preventivo y correctivo del ascensor del Edificio Ave María de la Universidad Intercultural de las Nacionalidades y Pueblos Indígenas Amawtay Wasi"/>
    <s v="NUEVO"/>
    <x v="0"/>
    <x v="16"/>
    <s v="Maquinarias y Equipos (Instalación, Mantenimiento y Reparación)"/>
    <n v="1701"/>
    <x v="0"/>
    <n v="0"/>
    <n v="0"/>
    <n v="5000"/>
    <n v="1"/>
    <s v="ANUAL "/>
    <n v="0"/>
    <n v="0"/>
    <n v="0"/>
    <n v="0"/>
    <n v="0"/>
    <n v="0"/>
    <n v="833.33"/>
    <n v="833.33"/>
    <n v="833.33"/>
    <n v="833.33"/>
    <n v="833.33"/>
    <n v="833.35"/>
  </r>
  <r>
    <n v="42"/>
    <s v="4. Eficiencia Institucional"/>
    <s v="4. Contribuir al desarrollo de una sociedad intercultural y plurinacional en el marco del Sumak Kawsay"/>
    <s v="OE4-E4"/>
    <s v="c1"/>
    <s v="sc2"/>
    <s v="c1 -I.4"/>
    <x v="1"/>
    <s v="No aplica"/>
    <s v="No aplica"/>
    <s v="Coordinación Administrativa Financiera"/>
    <x v="0"/>
    <s v="Contratación del servicio de mantenimiento preventivo y correctivo del ascensor del Edificio Ave María de la Universidad Intercultural de las Nacionalidades y Pueblos Indígenas Amawtay Wasi"/>
    <s v="CND"/>
    <x v="0"/>
    <x v="16"/>
    <s v="Maquinarias y Equipos (Instalación, Mantenimiento y Reparación)"/>
    <n v="1701"/>
    <x v="0"/>
    <n v="0"/>
    <n v="0"/>
    <n v="800"/>
    <n v="1"/>
    <s v="ANUAL "/>
    <n v="0"/>
    <n v="200"/>
    <n v="150"/>
    <n v="150"/>
    <n v="100"/>
    <n v="100"/>
    <n v="100"/>
    <n v="0"/>
    <n v="0"/>
    <n v="0"/>
    <n v="0"/>
    <n v="0"/>
  </r>
  <r>
    <n v="43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Contratación del servicio de mantenimiento preventivo y correctivo del ascensor del Edificio Prometeo de la Universidad Intercultural de las Nacionalidades y Pueblos Indígenas Amawtay Wasi"/>
    <s v="NUEVO"/>
    <x v="0"/>
    <x v="16"/>
    <s v="Maquinarias y Equipos (Instalación, Mantenimiento y Reparación)"/>
    <n v="1701"/>
    <x v="0"/>
    <n v="0"/>
    <n v="0"/>
    <n v="4000"/>
    <n v="1"/>
    <s v="ANUAL "/>
    <n v="0"/>
    <n v="363.63636363636363"/>
    <n v="363.63636363636363"/>
    <n v="363.63636363636363"/>
    <n v="363.63636363636363"/>
    <n v="363.63636363636363"/>
    <n v="363.63636363636363"/>
    <n v="363.63636363636363"/>
    <n v="363.63636363636363"/>
    <n v="363.63636363636363"/>
    <n v="363.63636363636363"/>
    <n v="363.63636363636363"/>
  </r>
  <r>
    <n v="44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Gastos a través de caja chica para la Dirección Administrativa"/>
    <s v="NUEVO"/>
    <x v="0"/>
    <x v="17"/>
    <s v="Insumos, Materiales y Suministros para Construcción, Electricidad, Plomería, Carpintería, Señalización Vial, Navegación, Contra Incendios y Placas"/>
    <n v="1701"/>
    <x v="1"/>
    <n v="0"/>
    <n v="0"/>
    <n v="500"/>
    <n v="2"/>
    <s v="ANUAL "/>
    <n v="0"/>
    <n v="50"/>
    <n v="50"/>
    <n v="50"/>
    <n v="50"/>
    <n v="50"/>
    <n v="50"/>
    <n v="50"/>
    <n v="50"/>
    <n v="50"/>
    <n v="50"/>
    <n v="0"/>
  </r>
  <r>
    <n v="45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Pago de Patente Municipal y tasas de la Universidad Intercultural de las Nacionalidades y Pueblos Indígenas Amawtay Wasi - Edificio Prometeo"/>
    <s v="NUEVO"/>
    <x v="2"/>
    <x v="18"/>
    <s v="Tasas Generales, Impuestos, Contribuciones, Permisos, Licencias y Patentes."/>
    <n v="1701"/>
    <x v="0"/>
    <n v="0"/>
    <n v="0"/>
    <n v="1000"/>
    <n v="2"/>
    <s v="ANUAL "/>
    <n v="0"/>
    <n v="0"/>
    <n v="0"/>
    <n v="0"/>
    <n v="0"/>
    <n v="1000"/>
    <n v="0"/>
    <n v="0"/>
    <n v="0"/>
    <n v="0"/>
    <n v="0"/>
    <n v="0"/>
  </r>
  <r>
    <n v="46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Pago de Impuesto predial de la Universidad Intercultural de las Nacionalidades y Pueblos Indígenas Amawtay Wasi - Edificio Prometeo"/>
    <s v="NUEVO"/>
    <x v="2"/>
    <x v="18"/>
    <s v="Tasas Generales, Impuestos, Contribuciones, Permisos, Licencias y Patentes."/>
    <n v="1701"/>
    <x v="0"/>
    <n v="0"/>
    <n v="0"/>
    <n v="1000"/>
    <n v="2"/>
    <s v="ANUAL "/>
    <n v="0"/>
    <n v="0"/>
    <n v="0"/>
    <n v="0"/>
    <n v="0"/>
    <n v="1000"/>
    <n v="0"/>
    <n v="0"/>
    <n v="0"/>
    <n v="0"/>
    <n v="0"/>
    <n v="0"/>
  </r>
  <r>
    <n v="47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Reembolso de peajes para el parque automotor de la Universidad Intercultural de las Nacionalidades y Pueblos Indígenas Amawtay Wasi."/>
    <s v="NUEVO"/>
    <x v="2"/>
    <x v="18"/>
    <s v="Tasas Generales, Impuestos, Contribuciones, Permisos, Licencias y Patentes."/>
    <n v="1701"/>
    <x v="0"/>
    <n v="0"/>
    <n v="0"/>
    <n v="300"/>
    <n v="1"/>
    <s v="ANUAL "/>
    <n v="25"/>
    <n v="25"/>
    <n v="25"/>
    <n v="25"/>
    <n v="25"/>
    <n v="25"/>
    <n v="25"/>
    <n v="25"/>
    <n v="25"/>
    <n v="25"/>
    <n v="25"/>
    <n v="25"/>
  </r>
  <r>
    <n v="48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Matriculación y  Revisión Vehicular del parque automotor de la Universidad Intercultural de las Nacionalidades y Pueblos Indígenas Amawtay Wasi"/>
    <s v="NUEVO"/>
    <x v="2"/>
    <x v="18"/>
    <s v="Tasas Generales, Impuestos, Contribuciones, Permisos, Licencias y Patentes."/>
    <n v="1701"/>
    <x v="0"/>
    <n v="0"/>
    <n v="0"/>
    <n v="1600"/>
    <n v="1"/>
    <s v="ANUAL "/>
    <n v="0"/>
    <n v="0"/>
    <n v="1600"/>
    <n v="0"/>
    <n v="0"/>
    <n v="0"/>
    <n v="0"/>
    <n v="0"/>
    <n v="0"/>
    <n v="0"/>
    <n v="0"/>
    <n v="0"/>
  </r>
  <r>
    <n v="49"/>
    <s v="4. Eficiencia Institucional"/>
    <s v="4. Contribuir al desarrollo de una sociedad intercultural y plurinacional en el marco del Sumak Kawsay"/>
    <s v="OE4-E4"/>
    <s v="c1"/>
    <s v="sc2"/>
    <s v="c1 -I.4"/>
    <x v="0"/>
    <s v="No aplica"/>
    <s v="No aplica"/>
    <s v="Coordinación Administrativa Financiera"/>
    <x v="0"/>
    <s v="Adquisición de un mesón de atención doble altura para la biblioteca de la Universidad Intercultural de las Nacionalidades y Pueblos Indígenas Amawtay Wasi "/>
    <s v="NUEVO"/>
    <x v="1"/>
    <x v="11"/>
    <s v="Mobiliarios"/>
    <n v="1701"/>
    <x v="1"/>
    <n v="0"/>
    <n v="0"/>
    <n v="1500"/>
    <n v="1"/>
    <s v="ANUAL "/>
    <n v="0"/>
    <n v="0"/>
    <n v="0"/>
    <n v="1500"/>
    <n v="0"/>
    <n v="0"/>
    <n v="0"/>
    <n v="0"/>
    <n v="0"/>
    <n v="0"/>
    <n v="0"/>
    <n v="0"/>
  </r>
  <r>
    <n v="50"/>
    <s v="4. Eficiencia Institucional"/>
    <s v="4. Contribuir al desarrollo de una sociedad intercultural y plurinacional en el marco del Sumak Kawsay"/>
    <s v="OE4-E4"/>
    <s v="c1"/>
    <s v="sc2"/>
    <s v="c1-I.4"/>
    <x v="2"/>
    <s v="No aplica"/>
    <s v="No aplica"/>
    <s v="Coordinación Administrativa Financiera"/>
    <x v="1"/>
    <s v="Contratación del servicio de acceso a la red avanzada de investigación y academia para la Universidad Intercultural de las Nacionalidades y Pueblos Indígenas Amawtay Wasi."/>
    <s v="NUEVO"/>
    <x v="0"/>
    <x v="19"/>
    <s v="Arrendamiento y Licencias de Uso de Paquetes Informáticos"/>
    <n v="1701"/>
    <x v="0"/>
    <n v="0"/>
    <n v="0"/>
    <n v="1"/>
    <n v="1"/>
    <s v="PLURIANUAL"/>
    <n v="0"/>
    <n v="0"/>
    <n v="0"/>
    <n v="0"/>
    <n v="0"/>
    <n v="0"/>
    <n v="0"/>
    <n v="0"/>
    <n v="0"/>
    <n v="0"/>
    <n v="0"/>
    <n v="1"/>
  </r>
  <r>
    <n v="51"/>
    <s v="4. Eficiencia Institucional"/>
    <s v="4. Contribuir al desarrollo de una sociedad intercultural y plurinacional en el marco del Sumak Kawsay"/>
    <s v="OE4-E4"/>
    <s v="c1"/>
    <s v="sc2"/>
    <s v="c1-I.4"/>
    <x v="1"/>
    <s v="No aplica"/>
    <s v="No aplica"/>
    <s v="Coordinación Administrativa Financiera"/>
    <x v="1"/>
    <s v="Adquisición, instalacion y puesta en marcha de Servidor de almacenamiento en red (NAS) para la Universidad  Intercultural de  las  Nacionalidades  y Pueblos  Indígenas  Amawtay Wasi"/>
    <s v="ARRASTRE"/>
    <x v="1"/>
    <x v="20"/>
    <s v="Equipos, Sistemas y Paquetes Informáticos"/>
    <n v="1701"/>
    <x v="0"/>
    <n v="0"/>
    <n v="0"/>
    <n v="3587"/>
    <n v="1"/>
    <s v="ANUAL "/>
    <n v="3587"/>
    <n v="0"/>
    <n v="0"/>
    <n v="0"/>
    <n v="0"/>
    <n v="0"/>
    <n v="0"/>
    <n v="0"/>
    <n v="0"/>
    <n v="0"/>
    <n v="0"/>
    <n v="0"/>
  </r>
  <r>
    <n v="52"/>
    <s v="4. Eficiencia Institucional"/>
    <s v="4. Contribuir al desarrollo de una sociedad intercultural y plurinacional en el marco del Sumak Kawsay"/>
    <s v="OE4-E4"/>
    <s v="c1"/>
    <s v="sc2"/>
    <s v="c1-I.4"/>
    <x v="1"/>
    <s v="No aplica"/>
    <s v="No aplica"/>
    <s v="Coordinación Administrativa Financiera"/>
    <x v="1"/>
    <s v="Adquisición de equipo Biométricos y aplicativo de control para  la Universidad  Intercultural de las  Nacionalidades  y Pueblos  Indígenas  Amawtay Wasi"/>
    <s v="ARRASTRE"/>
    <x v="1"/>
    <x v="20"/>
    <s v="Equipos, Sistemas y Paquetes Informáticos"/>
    <n v="1701"/>
    <x v="0"/>
    <n v="0"/>
    <n v="0"/>
    <n v="5964.6"/>
    <n v="1"/>
    <s v="ANUAL "/>
    <n v="5964.6"/>
    <n v="0"/>
    <n v="0"/>
    <n v="0"/>
    <n v="0"/>
    <n v="0"/>
    <n v="0"/>
    <n v="0"/>
    <n v="0"/>
    <n v="0"/>
    <n v="0"/>
    <n v="0"/>
  </r>
  <r>
    <n v="53"/>
    <s v="4. Eficiencia Institucional"/>
    <s v="4. Contribuir al desarrollo de una sociedad intercultural y plurinacional en el marco del Sumak Kawsay"/>
    <s v="OE4-E4"/>
    <s v="c1"/>
    <s v="sc2"/>
    <s v="c1-I.4"/>
    <x v="1"/>
    <s v="No aplica"/>
    <s v="No aplica"/>
    <s v="Coordinación Administrativa Financiera"/>
    <x v="1"/>
    <s v="Contratación del servicio de mantenimiento preventivo de las computadoras marca SPEEDMIND con convenio marco"/>
    <s v="CND"/>
    <x v="0"/>
    <x v="21"/>
    <s v="Mantenimiento y Reparación de Equipos y Sistemas Informáticos"/>
    <n v="1701"/>
    <x v="0"/>
    <n v="0"/>
    <n v="0"/>
    <n v="3075"/>
    <n v="1"/>
    <s v="ANUAL "/>
    <n v="3075"/>
    <n v="0"/>
    <n v="0"/>
    <n v="0"/>
    <n v="0"/>
    <n v="0"/>
    <n v="0"/>
    <n v="0"/>
    <n v="0"/>
    <n v="0"/>
    <n v="0"/>
    <n v="0"/>
  </r>
  <r>
    <n v="54"/>
    <s v="4. Eficiencia Institucional"/>
    <s v="4. Contribuir al desarrollo de una sociedad intercultural y plurinacional en el marco del Sumak Kawsay"/>
    <s v="OE4-E4"/>
    <s v="c1"/>
    <s v="sc2"/>
    <s v="c1-I.4"/>
    <x v="2"/>
    <s v="No aplica"/>
    <s v="No aplica"/>
    <s v="Coordinación Administrativa Financiera"/>
    <x v="1"/>
    <s v="Contratación del servicio de acceso a la red avanzada de investigación y academia para la Universidad Intercultural de las Nacionalidades y Pueblos Indígenas Amawtay Wasi.(CONTRATO ADMINISTRATIVO No. UINPIAW-2024-0008)"/>
    <s v="CND"/>
    <x v="0"/>
    <x v="19"/>
    <s v="Arrendamiento y Licencias de Uso de Paquetes Informáticos"/>
    <n v="1701"/>
    <x v="0"/>
    <n v="0"/>
    <n v="0"/>
    <n v="7748.4"/>
    <n v="1"/>
    <s v="ANUAL "/>
    <n v="7748.4"/>
    <n v="0"/>
    <n v="0"/>
    <n v="0"/>
    <n v="0"/>
    <n v="0"/>
    <n v="0"/>
    <n v="0"/>
    <n v="0"/>
    <n v="0"/>
    <n v="0"/>
    <n v="0"/>
  </r>
  <r>
    <n v="55"/>
    <s v="4. Eficiencia Institucional"/>
    <s v="4. Contribuir al desarrollo de una sociedad intercultural y plurinacional en el marco del Sumak Kawsay"/>
    <s v="OE4-E4"/>
    <s v="c1"/>
    <s v="sc2"/>
    <s v="c1-I.4"/>
    <x v="2"/>
    <s v="No aplica"/>
    <s v="No aplica"/>
    <s v="Coordinación Administrativa Financiera"/>
    <x v="1"/>
    <s v="Contratación del servicio de acceso a la red avanzada de investigación y academia para la Universidad Intercultural de las Nacionalidades y Pueblos Indígenas Amawtay Wasi.(CONTRATO ADMINISTRATIVO No. UINPIAW-2025-0012)"/>
    <s v="CND"/>
    <x v="0"/>
    <x v="19"/>
    <s v="Arrendamiento y Licencias de Uso de Paquetes Informáticos"/>
    <n v="1701"/>
    <x v="0"/>
    <n v="0"/>
    <n v="0"/>
    <n v="103980.8"/>
    <n v="1"/>
    <s v="ANUAL "/>
    <n v="0"/>
    <n v="18748.400000000001"/>
    <n v="7748.4"/>
    <n v="7748.4"/>
    <n v="7748.4"/>
    <n v="7748.4"/>
    <n v="7748.4"/>
    <n v="7748.4"/>
    <n v="7748.4"/>
    <n v="7748.4"/>
    <n v="7748.4"/>
    <n v="15496.8"/>
  </r>
  <r>
    <n v="56"/>
    <s v="4. Eficiencia Institucional"/>
    <s v="4. Contribuir al desarrollo de una sociedad intercultural y plurinacional en el marco del Sumak Kawsay"/>
    <s v="OE4-E4"/>
    <s v="c1"/>
    <s v="sc2"/>
    <s v="c1-I.4"/>
    <x v="1"/>
    <s v="No aplica"/>
    <s v="No aplica"/>
    <s v="Coordinación Administrativa Financiera"/>
    <x v="1"/>
    <s v="Adquisición instalación y puesta en funcionamiento de equipos para la infraestructura informática del data center de la Universidad Amawtay Wasi (Mantenimiento 1)"/>
    <s v="ARRASTRE"/>
    <x v="0"/>
    <x v="21"/>
    <s v="Mantenimiento y Reparación de Equipos y Sistemas Informáticos"/>
    <n v="1701"/>
    <x v="0"/>
    <n v="0"/>
    <n v="0"/>
    <n v="1950"/>
    <n v="1"/>
    <s v="ANUAL "/>
    <n v="0"/>
    <n v="0"/>
    <n v="0"/>
    <n v="0"/>
    <n v="0"/>
    <n v="0"/>
    <n v="1950"/>
    <n v="0"/>
    <n v="0"/>
    <n v="0"/>
    <n v="0"/>
    <n v="0"/>
  </r>
  <r>
    <n v="57"/>
    <s v="4. Eficiencia Institucional"/>
    <s v="4. Contribuir al desarrollo de una sociedad intercultural y plurinacional en el marco del Sumak Kawsay"/>
    <s v="OE4-E4"/>
    <s v="c1"/>
    <s v="sc2"/>
    <s v="c1-I.4"/>
    <x v="1"/>
    <s v="No aplica"/>
    <s v="No aplica"/>
    <s v="Coordinación Administrativa Financiera"/>
    <x v="1"/>
    <s v="Adquisición de equipos computacionales para la implementación de la Dirección de Desarrollo e Implementación del Modelo Educativo Intercultural y Comunitario (Mantenimiento)"/>
    <s v="ARRASTRE"/>
    <x v="0"/>
    <x v="21"/>
    <s v="Mantenimiento y Reparación de Equipos y Sistemas Informáticos"/>
    <n v="1701"/>
    <x v="0"/>
    <n v="0"/>
    <n v="0"/>
    <n v="120"/>
    <n v="1"/>
    <s v="ANUAL "/>
    <n v="60"/>
    <n v="0"/>
    <n v="0"/>
    <n v="0"/>
    <n v="60"/>
    <n v="0"/>
    <n v="0"/>
    <n v="0"/>
    <n v="0"/>
    <n v="0"/>
    <n v="0"/>
    <n v="0"/>
  </r>
  <r>
    <n v="58"/>
    <s v="4. Eficiencia Institucional"/>
    <s v="4. Contribuir al desarrollo de una sociedad intercultural y plurinacional en el marco del Sumak Kawsay"/>
    <s v="OE4-E4"/>
    <s v="c1"/>
    <s v="sc2"/>
    <s v="c1-I.4"/>
    <x v="1"/>
    <s v="No aplica"/>
    <s v="No aplica"/>
    <s v="Coordinación Administrativa Financiera"/>
    <x v="1"/>
    <s v="Adquisición de equipos de telecomunicaciones, almacenamiento, seguridad perimetral y configuración de la Universidad Intercultural de las Nacionalidades y Pueblos Indígenas Amawtay Wasi"/>
    <s v="ARRASTRE"/>
    <x v="0"/>
    <x v="21"/>
    <s v="Mantenimiento y Reparación de Equipos y Sistemas Informáticos"/>
    <n v="1701"/>
    <x v="0"/>
    <n v="0"/>
    <n v="0"/>
    <n v="325"/>
    <n v="1"/>
    <s v="ANUAL "/>
    <n v="0"/>
    <n v="0"/>
    <n v="0"/>
    <n v="0"/>
    <n v="0"/>
    <n v="0"/>
    <n v="0"/>
    <n v="325"/>
    <n v="0"/>
    <n v="0"/>
    <n v="0"/>
    <n v="0"/>
  </r>
  <r>
    <n v="59"/>
    <s v="4. Eficiencia Institucional"/>
    <s v="4. Contribuir al desarrollo de una sociedad intercultural y plurinacional en el marco del Sumak Kawsay"/>
    <s v="OE4-E4"/>
    <s v="c6"/>
    <s v="N/A"/>
    <s v="c6-I.32"/>
    <x v="0"/>
    <s v="No aplica"/>
    <s v="No aplica"/>
    <s v="Coordinación Administrativa Financiera"/>
    <x v="2"/>
    <s v="Contratación del Servicio de Auditoría Externa para la Universidad Intercultural de las Nacionalidad y Pueblos Amawtay Wasi"/>
    <s v="NUEVO"/>
    <x v="0"/>
    <x v="22"/>
    <s v="Consultoría, Asesoría e Investigación Especializada"/>
    <n v="1701"/>
    <x v="1"/>
    <n v="0"/>
    <n v="0"/>
    <n v="3000"/>
    <n v="1"/>
    <s v="ANUAL "/>
    <n v="0"/>
    <n v="0"/>
    <n v="0"/>
    <n v="0"/>
    <n v="0"/>
    <n v="3000"/>
    <n v="0"/>
    <n v="0"/>
    <n v="0"/>
    <n v="0"/>
    <n v="0"/>
    <n v="0"/>
  </r>
  <r>
    <n v="60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Remuneraciones Unificadas"/>
    <s v="NUEVO"/>
    <x v="3"/>
    <x v="23"/>
    <s v="Remuneraciones Unificadas"/>
    <n v="1700"/>
    <x v="0"/>
    <n v="0"/>
    <n v="0"/>
    <n v="101808"/>
    <n v="1"/>
    <s v="ANUAL "/>
    <n v="8484"/>
    <n v="8484"/>
    <n v="8484"/>
    <n v="8484"/>
    <n v="8484"/>
    <n v="8484"/>
    <n v="8484"/>
    <n v="8484"/>
    <n v="8484"/>
    <n v="8484"/>
    <n v="8484"/>
    <n v="8484"/>
  </r>
  <r>
    <n v="61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Salarios Unificados"/>
    <s v="NUEVO"/>
    <x v="3"/>
    <x v="24"/>
    <s v="Salarios Unificados"/>
    <n v="1700"/>
    <x v="0"/>
    <n v="0"/>
    <n v="0"/>
    <n v="26281.3"/>
    <n v="1"/>
    <s v="ANUAL "/>
    <n v="2190.1083333333331"/>
    <n v="2190.1083333333331"/>
    <n v="2190.1083333333331"/>
    <n v="2190.1083333333331"/>
    <n v="2190.1083333333331"/>
    <n v="2190.1083333333331"/>
    <n v="2190.1083333333331"/>
    <n v="2190.1083333333331"/>
    <n v="2190.1083333333331"/>
    <n v="2190.1083333333331"/>
    <n v="2190.1083333333331"/>
    <n v="2190.1083333333331"/>
  </r>
  <r>
    <n v="62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Remuneracion Mensual Unificada de Docentes del Magisterio y Docentes e Investigadores Universitarios"/>
    <s v="NUEVO"/>
    <x v="3"/>
    <x v="25"/>
    <s v="Remuneracion Mensual Unificada de Docentes del Magisterio y Docentes e Investigadores Universitarios"/>
    <n v="1700"/>
    <x v="0"/>
    <n v="0"/>
    <n v="0"/>
    <n v="57816"/>
    <n v="1"/>
    <s v="ANUAL "/>
    <n v="4818"/>
    <n v="4818"/>
    <n v="4818"/>
    <n v="4818"/>
    <n v="4818"/>
    <n v="4818"/>
    <n v="4818"/>
    <n v="4818"/>
    <n v="4818"/>
    <n v="4818"/>
    <n v="4818"/>
    <n v="4818"/>
  </r>
  <r>
    <n v="63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Decimotercer Sueldo"/>
    <s v="NUEVO"/>
    <x v="3"/>
    <x v="26"/>
    <s v="Decimotercer Sueldo"/>
    <n v="1700"/>
    <x v="0"/>
    <n v="0"/>
    <n v="0"/>
    <n v="28318.726666666666"/>
    <n v="1"/>
    <s v="ANUAL "/>
    <n v="4719.7877777777776"/>
    <n v="4719.7877777777776"/>
    <n v="4719.7877777777776"/>
    <n v="4719.7877777777776"/>
    <n v="4719.7877777777776"/>
    <n v="4719.7877777777776"/>
    <n v="0"/>
    <n v="0"/>
    <n v="0"/>
    <n v="0"/>
    <n v="0"/>
    <n v="0"/>
  </r>
  <r>
    <n v="64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Decimocuarto Sueldo"/>
    <s v="NUEVO"/>
    <x v="3"/>
    <x v="27"/>
    <s v="Decimocuarto Sueldo"/>
    <n v="1700"/>
    <x v="0"/>
    <n v="0"/>
    <n v="0"/>
    <n v="8515.3333333333339"/>
    <n v="1"/>
    <s v="ANUAL "/>
    <n v="1419.2222222222224"/>
    <n v="1419.2222222222224"/>
    <n v="1419.2222222222224"/>
    <n v="1419.2222222222224"/>
    <n v="1419.2222222222224"/>
    <n v="1419.2222222222224"/>
    <n v="0"/>
    <n v="0"/>
    <n v="0"/>
    <n v="0"/>
    <n v="0"/>
    <n v="0"/>
  </r>
  <r>
    <n v="65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Compensacion por Transporte"/>
    <s v="NUEVO"/>
    <x v="3"/>
    <x v="28"/>
    <s v="Compensacion por Transporte"/>
    <n v="1700"/>
    <x v="0"/>
    <n v="0"/>
    <n v="0"/>
    <n v="400"/>
    <n v="1"/>
    <s v="ANUAL "/>
    <n v="66.666666666666671"/>
    <n v="66.666666666666671"/>
    <n v="66.666666666666671"/>
    <n v="66.666666666666671"/>
    <n v="66.666666666666671"/>
    <n v="66.666666666666671"/>
    <n v="0"/>
    <n v="0"/>
    <n v="0"/>
    <n v="0"/>
    <n v="0"/>
    <n v="0"/>
  </r>
  <r>
    <n v="66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Alimentacion"/>
    <s v="NUEVO"/>
    <x v="3"/>
    <x v="29"/>
    <s v="Alimentacion"/>
    <n v="1700"/>
    <x v="0"/>
    <n v="0"/>
    <n v="0"/>
    <n v="1000"/>
    <n v="1"/>
    <s v="ANUAL "/>
    <n v="166.66666666666666"/>
    <n v="166.66666666666666"/>
    <n v="166.66666666666666"/>
    <n v="166.66666666666666"/>
    <n v="166.66666666666666"/>
    <n v="166.66666666666666"/>
    <n v="0"/>
    <n v="0"/>
    <n v="0"/>
    <n v="0"/>
    <n v="0"/>
    <n v="0"/>
  </r>
  <r>
    <n v="67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Horas Extraordinarias y Suplementarias"/>
    <s v="NUEVO"/>
    <x v="3"/>
    <x v="30"/>
    <s v="Horas Extraordinarias y Suplementarias"/>
    <n v="1700"/>
    <x v="0"/>
    <n v="0"/>
    <n v="0"/>
    <n v="1000"/>
    <n v="1"/>
    <s v="ANUAL "/>
    <n v="166.66666666666666"/>
    <n v="166.66666666666666"/>
    <n v="166.66666666666666"/>
    <n v="166.66666666666666"/>
    <n v="166.66666666666666"/>
    <n v="166.66666666666666"/>
    <n v="0"/>
    <n v="0"/>
    <n v="0"/>
    <n v="0"/>
    <n v="0"/>
    <n v="0"/>
  </r>
  <r>
    <n v="68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Servicios Personales por Contrato"/>
    <s v="NUEVO"/>
    <x v="3"/>
    <x v="31"/>
    <s v="Servicios Personales por Contrato"/>
    <n v="1700"/>
    <x v="0"/>
    <n v="0"/>
    <n v="0"/>
    <n v="48276"/>
    <n v="1"/>
    <s v="ANUAL "/>
    <n v="12069"/>
    <n v="12069"/>
    <n v="12069"/>
    <n v="12069"/>
    <n v="0"/>
    <n v="0"/>
    <n v="0"/>
    <n v="0"/>
    <n v="0"/>
    <n v="0"/>
    <n v="0"/>
    <n v="0"/>
  </r>
  <r>
    <n v="69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Subrogacion"/>
    <s v="NUEVO"/>
    <x v="3"/>
    <x v="32"/>
    <s v="Subrogacion"/>
    <n v="1700"/>
    <x v="0"/>
    <n v="0"/>
    <n v="0"/>
    <n v="350"/>
    <n v="1"/>
    <s v="ANUAL "/>
    <n v="58.333333333333336"/>
    <n v="58.333333333333336"/>
    <n v="58.333333333333336"/>
    <n v="58.333333333333336"/>
    <n v="58.333333333333336"/>
    <n v="58.333333333333336"/>
    <n v="0"/>
    <n v="0"/>
    <n v="0"/>
    <n v="0"/>
    <n v="0"/>
    <n v="0"/>
  </r>
  <r>
    <n v="70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Encargos"/>
    <s v="NUEVO"/>
    <x v="3"/>
    <x v="33"/>
    <s v="Encargos"/>
    <n v="1700"/>
    <x v="0"/>
    <n v="0"/>
    <n v="0"/>
    <n v="350"/>
    <n v="1"/>
    <s v="ANUAL "/>
    <n v="58.333333333333336"/>
    <n v="58.333333333333336"/>
    <n v="58.333333333333336"/>
    <n v="58.333333333333336"/>
    <n v="58.333333333333336"/>
    <n v="58.333333333333336"/>
    <n v="0"/>
    <n v="0"/>
    <n v="0"/>
    <n v="0"/>
    <n v="0"/>
    <n v="0"/>
  </r>
  <r>
    <n v="71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Aporte Patronal"/>
    <s v="NUEVO"/>
    <x v="3"/>
    <x v="34"/>
    <s v="Aporte Patronal"/>
    <n v="1700"/>
    <x v="0"/>
    <n v="0"/>
    <n v="0"/>
    <n v="27625.08195"/>
    <n v="1"/>
    <s v="ANUAL "/>
    <n v="4604.1803250000003"/>
    <n v="4604.1803250000003"/>
    <n v="4604.1803250000003"/>
    <n v="4604.1803250000003"/>
    <n v="4604.1803250000003"/>
    <n v="4604.1803250000003"/>
    <n v="0"/>
    <n v="0"/>
    <n v="0"/>
    <n v="0"/>
    <n v="0"/>
    <n v="0"/>
  </r>
  <r>
    <n v="72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Fondo de Reserva"/>
    <s v="NUEVO"/>
    <x v="3"/>
    <x v="35"/>
    <s v="Fondo de Reserva"/>
    <n v="1700"/>
    <x v="0"/>
    <n v="0"/>
    <n v="0"/>
    <n v="23528.693090000001"/>
    <n v="1"/>
    <s v="ANUAL "/>
    <n v="3921.4488483333334"/>
    <n v="3921.4488483333334"/>
    <n v="3921.4488483333334"/>
    <n v="3921.4488483333334"/>
    <n v="3921.4488483333334"/>
    <n v="3921.4488483333334"/>
    <n v="0"/>
    <n v="0"/>
    <n v="0"/>
    <n v="0"/>
    <n v="0"/>
    <n v="0"/>
  </r>
  <r>
    <n v="73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Vacaciones no gozadas"/>
    <s v="NUEVO"/>
    <x v="3"/>
    <x v="35"/>
    <s v="Vacaciones no gozadas"/>
    <n v="1700"/>
    <x v="0"/>
    <n v="0"/>
    <n v="0"/>
    <n v="1006.29"/>
    <n v="1"/>
    <s v="ANUAL "/>
    <n v="167.715"/>
    <n v="167.715"/>
    <n v="167.715"/>
    <n v="167.715"/>
    <n v="167.715"/>
    <n v="167.715"/>
    <n v="0"/>
    <n v="0"/>
    <n v="0"/>
    <n v="0"/>
    <n v="0"/>
    <n v="0"/>
  </r>
  <r>
    <n v="74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Remuneracion Mensual Unificada de Docentes del Magisterio y Docentes e Investigadores Universitarios"/>
    <s v="NUEVO"/>
    <x v="3"/>
    <x v="25"/>
    <s v="Remuneracion Mensual Unificada de Docentes del Magisterio y Docentes e Investigadores Universitarios"/>
    <n v="1700"/>
    <x v="0"/>
    <n v="0"/>
    <n v="0"/>
    <n v="270468"/>
    <n v="1"/>
    <s v="ANUAL "/>
    <n v="22539"/>
    <n v="22539"/>
    <n v="22539"/>
    <n v="22539"/>
    <n v="22539"/>
    <n v="22539"/>
    <n v="22539"/>
    <n v="22539"/>
    <n v="22539"/>
    <n v="22539"/>
    <n v="22539"/>
    <n v="22539"/>
  </r>
  <r>
    <n v="75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Decimotercer Sueldo"/>
    <s v="NUEVO"/>
    <x v="3"/>
    <x v="26"/>
    <s v="Decimotercer Sueldo"/>
    <n v="1700"/>
    <x v="0"/>
    <n v="0"/>
    <n v="0"/>
    <n v="22539"/>
    <n v="1"/>
    <s v="ANUAL "/>
    <n v="1878.25"/>
    <n v="1878.25"/>
    <n v="1878.25"/>
    <n v="1878.25"/>
    <n v="1878.25"/>
    <n v="1878.25"/>
    <n v="1878.25"/>
    <n v="1878.25"/>
    <n v="1878.25"/>
    <n v="1878.25"/>
    <n v="1878.25"/>
    <n v="1878.25"/>
  </r>
  <r>
    <n v="76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Decimocuarto Sueldo"/>
    <s v="NUEVO"/>
    <x v="3"/>
    <x v="27"/>
    <s v="Decimocuarto Sueldo"/>
    <n v="1700"/>
    <x v="0"/>
    <n v="0"/>
    <n v="0"/>
    <n v="5302"/>
    <n v="1"/>
    <s v="ANUAL "/>
    <n v="441.83333333333331"/>
    <n v="441.83333333333331"/>
    <n v="441.83333333333331"/>
    <n v="441.83333333333331"/>
    <n v="441.83333333333331"/>
    <n v="441.83333333333331"/>
    <n v="441.83333333333331"/>
    <n v="441.83333333333331"/>
    <n v="441.83333333333331"/>
    <n v="441.83333333333331"/>
    <n v="441.83333333333331"/>
    <n v="441.83333333333331"/>
  </r>
  <r>
    <n v="77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Aporte Patronal"/>
    <s v="NUEVO"/>
    <x v="3"/>
    <x v="34"/>
    <s v="Aporte Patronal"/>
    <n v="1700"/>
    <x v="0"/>
    <n v="0"/>
    <n v="0"/>
    <n v="24747.821999999993"/>
    <n v="1"/>
    <s v="ANUAL "/>
    <n v="2062.3184999999994"/>
    <n v="2062.3184999999994"/>
    <n v="2062.3184999999994"/>
    <n v="2062.3184999999994"/>
    <n v="2062.3184999999994"/>
    <n v="2062.3184999999994"/>
    <n v="2062.3184999999994"/>
    <n v="2062.3184999999994"/>
    <n v="2062.3184999999994"/>
    <n v="2062.3184999999994"/>
    <n v="2062.3184999999994"/>
    <n v="2062.3184999999994"/>
  </r>
  <r>
    <n v="78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Fondo de Reserva"/>
    <s v="NUEVO"/>
    <x v="3"/>
    <x v="35"/>
    <s v="Fondo de Reserva"/>
    <n v="1700"/>
    <x v="0"/>
    <n v="0"/>
    <n v="0"/>
    <n v="22529.984399999998"/>
    <n v="1"/>
    <s v="ANUAL "/>
    <n v="1877.4986999999999"/>
    <n v="1877.4986999999999"/>
    <n v="1877.4986999999999"/>
    <n v="1877.4986999999999"/>
    <n v="1877.4986999999999"/>
    <n v="1877.4986999999999"/>
    <n v="1877.4986999999999"/>
    <n v="1877.4986999999999"/>
    <n v="1877.4986999999999"/>
    <n v="1877.4986999999999"/>
    <n v="1877.4986999999999"/>
    <n v="1877.4986999999999"/>
  </r>
  <r>
    <n v="79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Remuneracion Mensual Unificada de Docentes del Magisterio y Docentes e Investigadores Universitarios"/>
    <s v="NUEVO"/>
    <x v="3"/>
    <x v="25"/>
    <s v="Remuneracion Mensual Unificada de Docentes del Magisterio y Docentes e Investigadores Universitarios"/>
    <n v="1700"/>
    <x v="0"/>
    <n v="0"/>
    <n v="0"/>
    <n v="52164"/>
    <n v="1"/>
    <s v="ANUAL "/>
    <n v="4347"/>
    <n v="4347"/>
    <n v="4347"/>
    <n v="4347"/>
    <n v="4347"/>
    <n v="4347"/>
    <n v="4347"/>
    <n v="4347"/>
    <n v="4347"/>
    <n v="4347"/>
    <n v="4347"/>
    <n v="4347"/>
  </r>
  <r>
    <n v="80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Decimotercer Sueldo"/>
    <s v="NUEVO"/>
    <x v="3"/>
    <x v="26"/>
    <s v="Decimotercer Sueldo"/>
    <n v="1700"/>
    <x v="0"/>
    <n v="0"/>
    <n v="0"/>
    <n v="4347"/>
    <n v="1"/>
    <s v="ANUAL "/>
    <n v="362.25"/>
    <n v="362.25"/>
    <n v="362.25"/>
    <n v="362.25"/>
    <n v="362.25"/>
    <n v="362.25"/>
    <n v="362.25"/>
    <n v="362.25"/>
    <n v="362.25"/>
    <n v="362.25"/>
    <n v="362.25"/>
    <n v="362.25"/>
  </r>
  <r>
    <n v="81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Decimocuarto Sueldo"/>
    <s v="NUEVO"/>
    <x v="3"/>
    <x v="27"/>
    <s v="Decimocuarto Sueldo"/>
    <n v="1700"/>
    <x v="0"/>
    <n v="0"/>
    <n v="0"/>
    <n v="482"/>
    <n v="1"/>
    <s v="ANUAL "/>
    <n v="40.166666666666664"/>
    <n v="40.166666666666664"/>
    <n v="40.166666666666664"/>
    <n v="40.166666666666664"/>
    <n v="40.166666666666664"/>
    <n v="40.166666666666664"/>
    <n v="40.166666666666664"/>
    <n v="40.166666666666664"/>
    <n v="40.166666666666664"/>
    <n v="40.166666666666664"/>
    <n v="40.166666666666664"/>
    <n v="40.166666666666664"/>
  </r>
  <r>
    <n v="82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Aporte Patronal"/>
    <s v="NUEVO"/>
    <x v="3"/>
    <x v="34"/>
    <s v="Aporte Patronal"/>
    <n v="1700"/>
    <x v="0"/>
    <n v="0"/>
    <n v="0"/>
    <n v="4773.0060000000003"/>
    <n v="1"/>
    <s v="ANUAL "/>
    <n v="397.75050000000005"/>
    <n v="397.75050000000005"/>
    <n v="397.75050000000005"/>
    <n v="397.75050000000005"/>
    <n v="397.75050000000005"/>
    <n v="397.75050000000005"/>
    <n v="397.75050000000005"/>
    <n v="397.75050000000005"/>
    <n v="397.75050000000005"/>
    <n v="397.75050000000005"/>
    <n v="397.75050000000005"/>
    <n v="397.75050000000005"/>
  </r>
  <r>
    <n v="83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Fondo de Reserva"/>
    <s v="NUEVO"/>
    <x v="3"/>
    <x v="35"/>
    <s v="Fondo de Reserva"/>
    <n v="1700"/>
    <x v="0"/>
    <n v="0"/>
    <n v="0"/>
    <n v="4345.2611999999999"/>
    <n v="1"/>
    <s v="ANUAL "/>
    <n v="362.10509999999999"/>
    <n v="362.10509999999999"/>
    <n v="362.10509999999999"/>
    <n v="362.10509999999999"/>
    <n v="362.10509999999999"/>
    <n v="362.10509999999999"/>
    <n v="362.10509999999999"/>
    <n v="362.10509999999999"/>
    <n v="362.10509999999999"/>
    <n v="362.10509999999999"/>
    <n v="362.10509999999999"/>
    <n v="362.10509999999999"/>
  </r>
  <r>
    <n v="84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Servicios Personales por Contrato"/>
    <s v="NUEVO"/>
    <x v="3"/>
    <x v="31"/>
    <s v="Servicios Personales por Contrato"/>
    <n v="1700"/>
    <x v="2"/>
    <n v="0"/>
    <n v="0"/>
    <n v="331256"/>
    <n v="1"/>
    <s v="ANUAL "/>
    <n v="66251.199999999997"/>
    <n v="66251.199999999997"/>
    <n v="66251.199999999997"/>
    <n v="66251.199999999997"/>
    <n v="66251.199999999997"/>
    <n v="0"/>
    <n v="0"/>
    <n v="0"/>
    <n v="0"/>
    <n v="0"/>
    <n v="0"/>
    <n v="0"/>
  </r>
  <r>
    <n v="85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Decimotercer Sueldo"/>
    <s v="NUEVO"/>
    <x v="3"/>
    <x v="26"/>
    <s v="Decimotercer Sueldo"/>
    <n v="1700"/>
    <x v="2"/>
    <n v="0"/>
    <n v="0"/>
    <n v="51776.75"/>
    <n v="1"/>
    <s v="ANUAL "/>
    <n v="10355.35"/>
    <n v="10355.35"/>
    <n v="10355.35"/>
    <n v="10355.35"/>
    <n v="10355.35"/>
    <n v="0"/>
    <n v="0"/>
    <n v="0"/>
    <n v="0"/>
    <n v="0"/>
    <n v="0"/>
    <n v="0"/>
  </r>
  <r>
    <n v="86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Decimocuarto Sueldo"/>
    <s v="NUEVO"/>
    <x v="3"/>
    <x v="27"/>
    <s v="Decimocuarto Sueldo"/>
    <n v="1700"/>
    <x v="2"/>
    <n v="0"/>
    <n v="0"/>
    <n v="17994.666666666664"/>
    <n v="1"/>
    <s v="ANUAL "/>
    <n v="3598.9333333333329"/>
    <n v="3598.9333333333329"/>
    <n v="3598.9333333333329"/>
    <n v="3598.9333333333329"/>
    <n v="3598.9333333333329"/>
    <n v="0"/>
    <n v="0"/>
    <n v="0"/>
    <n v="0"/>
    <n v="0"/>
    <n v="0"/>
    <n v="0"/>
  </r>
  <r>
    <n v="87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Aporte Patronal"/>
    <s v="NUEVO"/>
    <x v="3"/>
    <x v="34"/>
    <s v="Aporte Patronal"/>
    <n v="1700"/>
    <x v="2"/>
    <n v="0"/>
    <n v="0"/>
    <n v="31966.204000000002"/>
    <n v="1"/>
    <s v="ANUAL "/>
    <n v="6393.2408000000005"/>
    <n v="6393.2408000000005"/>
    <n v="6393.2408000000005"/>
    <n v="6393.2408000000005"/>
    <n v="6393.2408000000005"/>
    <n v="0"/>
    <n v="0"/>
    <n v="0"/>
    <n v="0"/>
    <n v="0"/>
    <n v="0"/>
    <n v="0"/>
  </r>
  <r>
    <n v="88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Fondo de Reserva"/>
    <s v="NUEVO"/>
    <x v="3"/>
    <x v="35"/>
    <s v="Fondo de Reserva"/>
    <n v="1700"/>
    <x v="2"/>
    <n v="0"/>
    <n v="0"/>
    <n v="27593.624800000005"/>
    <n v="1"/>
    <s v="ANUAL "/>
    <n v="5518.7249600000014"/>
    <n v="5518.7249600000014"/>
    <n v="5518.7249600000014"/>
    <n v="5518.7249600000014"/>
    <n v="5518.7249600000014"/>
    <n v="0"/>
    <n v="0"/>
    <n v="0"/>
    <n v="0"/>
    <n v="0"/>
    <n v="0"/>
    <n v="0"/>
  </r>
  <r>
    <n v="89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Servicios Personales por Contrato"/>
    <s v="NUEVO"/>
    <x v="3"/>
    <x v="31"/>
    <s v="Servicios Personales por Contrato"/>
    <n v="1700"/>
    <x v="2"/>
    <n v="0"/>
    <n v="0"/>
    <n v="78685"/>
    <n v="1"/>
    <s v="ANUAL "/>
    <n v="15737"/>
    <n v="15737"/>
    <n v="15737"/>
    <n v="15737"/>
    <n v="15737"/>
    <n v="0"/>
    <n v="0"/>
    <n v="0"/>
    <n v="0"/>
    <n v="0"/>
    <n v="0"/>
    <n v="0"/>
  </r>
  <r>
    <n v="90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Servicios Personales por Contrato Docente"/>
    <s v="NUEVO"/>
    <x v="3"/>
    <x v="36"/>
    <s v="Remuneracion Mensual Unificada de Docentes del Magisterio y Docentes e Investigadores Universitarios"/>
    <n v="1700"/>
    <x v="2"/>
    <n v="0"/>
    <n v="0"/>
    <n v="957044"/>
    <n v="1"/>
    <s v="ANUAL "/>
    <n v="191408.8"/>
    <n v="191408.8"/>
    <n v="191408.8"/>
    <n v="191408.8"/>
    <n v="191408.8"/>
    <n v="0"/>
    <n v="0"/>
    <n v="0"/>
    <n v="0"/>
    <n v="0"/>
    <n v="0"/>
    <n v="0"/>
  </r>
  <r>
    <n v="91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Decimotercer Sueldo"/>
    <s v="NUEVO"/>
    <x v="3"/>
    <x v="26"/>
    <s v="Decimotercer Sueldo"/>
    <n v="1700"/>
    <x v="2"/>
    <n v="0"/>
    <n v="0"/>
    <n v="195168"/>
    <n v="1"/>
    <s v="ANUAL "/>
    <n v="39033.599999999999"/>
    <n v="39033.599999999999"/>
    <n v="39033.599999999999"/>
    <n v="39033.599999999999"/>
    <n v="39033.599999999999"/>
    <n v="0"/>
    <n v="0"/>
    <n v="0"/>
    <n v="0"/>
    <n v="0"/>
    <n v="0"/>
    <n v="0"/>
  </r>
  <r>
    <n v="92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Decimocuarto Sueldo"/>
    <s v="NUEVO"/>
    <x v="3"/>
    <x v="27"/>
    <s v="Decimocuarto Sueldo"/>
    <n v="1700"/>
    <x v="2"/>
    <n v="0"/>
    <n v="0"/>
    <n v="70693.333333333343"/>
    <n v="1"/>
    <s v="ANUAL "/>
    <n v="14138.666666666668"/>
    <n v="14138.666666666668"/>
    <n v="14138.666666666668"/>
    <n v="14138.666666666668"/>
    <n v="14138.666666666668"/>
    <n v="0"/>
    <n v="0"/>
    <n v="0"/>
    <n v="0"/>
    <n v="0"/>
    <n v="0"/>
    <n v="0"/>
  </r>
  <r>
    <n v="93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Aporte Patronal"/>
    <s v="NUEVO"/>
    <x v="3"/>
    <x v="34"/>
    <s v="Aporte Patronal"/>
    <n v="1700"/>
    <x v="2"/>
    <n v="0"/>
    <n v="0"/>
    <n v="95162.628499999933"/>
    <n v="1"/>
    <s v="ANUAL "/>
    <n v="19032.525699999987"/>
    <n v="19032.525699999987"/>
    <n v="19032.525699999987"/>
    <n v="19032.525699999987"/>
    <n v="19032.525699999987"/>
    <n v="0"/>
    <n v="0"/>
    <n v="0"/>
    <n v="0"/>
    <n v="0"/>
    <n v="0"/>
    <n v="0"/>
  </r>
  <r>
    <n v="94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Fondo de Reserva"/>
    <s v="NUEVO"/>
    <x v="3"/>
    <x v="35"/>
    <s v="Fondo de Reserva"/>
    <n v="1700"/>
    <x v="2"/>
    <n v="0"/>
    <n v="0"/>
    <n v="86276.225699999894"/>
    <n v="1"/>
    <s v="ANUAL "/>
    <n v="17255.245139999977"/>
    <n v="17255.245139999977"/>
    <n v="17255.245139999977"/>
    <n v="17255.245139999977"/>
    <n v="17255.245139999977"/>
    <n v="0"/>
    <n v="0"/>
    <n v="0"/>
    <n v="0"/>
    <n v="0"/>
    <n v="0"/>
    <n v="0"/>
  </r>
  <r>
    <n v="95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Servicios Personales por Contrato"/>
    <s v="NUEVO"/>
    <x v="3"/>
    <x v="31"/>
    <s v="Servicios Personales por Contrato"/>
    <n v="1700"/>
    <x v="2"/>
    <n v="0"/>
    <n v="0"/>
    <n v="77172"/>
    <n v="1"/>
    <s v="ANUAL "/>
    <n v="19293"/>
    <n v="19293"/>
    <n v="19293"/>
    <n v="19293"/>
    <n v="0"/>
    <n v="0"/>
    <n v="0"/>
    <n v="0"/>
    <n v="0"/>
    <n v="0"/>
    <n v="0"/>
    <n v="0"/>
  </r>
  <r>
    <n v="96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Servicios Personales por Contrato Docente"/>
    <s v="NUEVO"/>
    <x v="3"/>
    <x v="36"/>
    <s v="Remuneracion Mensual Unificada de Docentes del Magisterio y Docentes e Investigadores Universitarios"/>
    <n v="1700"/>
    <x v="2"/>
    <n v="0"/>
    <n v="0"/>
    <n v="35880"/>
    <n v="1"/>
    <s v="ANUAL "/>
    <n v="7176"/>
    <n v="7176"/>
    <n v="7176"/>
    <n v="7176"/>
    <n v="7176"/>
    <n v="0"/>
    <n v="0"/>
    <n v="0"/>
    <n v="0"/>
    <n v="0"/>
    <n v="0"/>
    <n v="0"/>
  </r>
  <r>
    <n v="97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Decimotercer Sueldo"/>
    <s v="NUEVO"/>
    <x v="3"/>
    <x v="26"/>
    <s v="Decimotercer Sueldo"/>
    <n v="1700"/>
    <x v="2"/>
    <n v="0"/>
    <n v="0"/>
    <n v="18120.833333333332"/>
    <n v="1"/>
    <s v="ANUAL "/>
    <n v="4530.208333333333"/>
    <n v="4530.208333333333"/>
    <n v="4530.208333333333"/>
    <n v="4530.208333333333"/>
    <n v="0"/>
    <n v="0"/>
    <n v="0"/>
    <n v="0"/>
    <n v="0"/>
    <n v="0"/>
    <n v="0"/>
    <n v="0"/>
  </r>
  <r>
    <n v="98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Decimocuarto Sueldo"/>
    <s v="NUEVO"/>
    <x v="3"/>
    <x v="27"/>
    <s v="Decimocuarto Sueldo"/>
    <n v="1700"/>
    <x v="2"/>
    <n v="0"/>
    <n v="0"/>
    <n v="6266"/>
    <n v="1"/>
    <s v="ANUAL "/>
    <n v="1566.5"/>
    <n v="1566.5"/>
    <n v="1566.5"/>
    <n v="1566.5"/>
    <n v="0"/>
    <n v="0"/>
    <n v="0"/>
    <n v="0"/>
    <n v="0"/>
    <n v="0"/>
    <n v="0"/>
    <n v="0"/>
  </r>
  <r>
    <n v="99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Aporte Patronal"/>
    <s v="NUEVO"/>
    <x v="3"/>
    <x v="34"/>
    <s v="Aporte Patronal"/>
    <n v="1700"/>
    <x v="2"/>
    <n v="0"/>
    <n v="0"/>
    <n v="10730.117999999999"/>
    <n v="1"/>
    <s v="ANUAL "/>
    <n v="2682.5294999999996"/>
    <n v="2682.5294999999996"/>
    <n v="2682.5294999999996"/>
    <n v="2682.5294999999996"/>
    <n v="0"/>
    <n v="0"/>
    <n v="0"/>
    <n v="0"/>
    <n v="0"/>
    <n v="0"/>
    <n v="0"/>
    <n v="0"/>
  </r>
  <r>
    <n v="100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Fondo de Reserva"/>
    <s v="NUEVO"/>
    <x v="3"/>
    <x v="35"/>
    <s v="Fondo de Reserva"/>
    <n v="1700"/>
    <x v="2"/>
    <n v="0"/>
    <n v="0"/>
    <n v="9417.2315999999992"/>
    <n v="1"/>
    <s v="ANUAL "/>
    <n v="2354.3078999999998"/>
    <n v="2354.3078999999998"/>
    <n v="2354.3078999999998"/>
    <n v="2354.3078999999998"/>
    <n v="0"/>
    <n v="0"/>
    <n v="0"/>
    <n v="0"/>
    <n v="0"/>
    <n v="0"/>
    <n v="0"/>
    <n v="0"/>
  </r>
  <r>
    <n v="101"/>
    <s v="4. Eficiencia Institucional"/>
    <s v="4. Contribuir al desarrollo de una sociedad intercultural y plurinacional en el marco del Sumak Kawsay"/>
    <s v="OE4-E4"/>
    <s v="c3"/>
    <s v="sc4"/>
    <s v="c3 -I.13"/>
    <x v="3"/>
    <s v="No aplica"/>
    <s v="No aplica"/>
    <s v="Coordinación Administrativa Financiera"/>
    <x v="3"/>
    <s v="Remuneracion Mensual Unificada de Docentes del Magisterio y Docentes e Investigadores Universitarios"/>
    <s v="NUEVO"/>
    <x v="3"/>
    <x v="25"/>
    <s v="Remuneracion Mensual Unificada de Docentes del Magisterio y Docentes e Investigadores Universitarios"/>
    <n v="1700"/>
    <x v="2"/>
    <n v="0"/>
    <n v="0"/>
    <n v="6060"/>
    <n v="1"/>
    <s v="ANUAL "/>
    <n v="1212"/>
    <n v="1212"/>
    <n v="1212"/>
    <n v="1212"/>
    <n v="1212"/>
    <n v="0"/>
    <n v="0"/>
    <n v="0"/>
    <n v="0"/>
    <n v="0"/>
    <n v="0"/>
    <n v="0"/>
  </r>
  <r>
    <n v="102"/>
    <s v="4. Eficiencia Institucional"/>
    <s v="4. Contribuir al desarrollo de una sociedad intercultural y plurinacional en el marco del Sumak Kawsay"/>
    <s v="OE4-E4"/>
    <s v="c3"/>
    <s v="sc4"/>
    <s v="c3 -I.13"/>
    <x v="3"/>
    <s v="No aplica"/>
    <s v="No aplica"/>
    <s v="Coordinación Administrativa Financiera"/>
    <x v="3"/>
    <s v="Servicios Personales por Contrato"/>
    <s v="NUEVO"/>
    <x v="3"/>
    <x v="31"/>
    <s v="Servicios Personales por Contrato"/>
    <n v="1700"/>
    <x v="2"/>
    <n v="0"/>
    <n v="0"/>
    <n v="18525"/>
    <n v="1"/>
    <s v="ANUAL "/>
    <n v="4631.25"/>
    <n v="4631.25"/>
    <n v="4631.25"/>
    <n v="4631.25"/>
    <n v="0"/>
    <n v="0"/>
    <n v="0"/>
    <n v="0"/>
    <n v="0"/>
    <n v="0"/>
    <n v="0"/>
    <n v="0"/>
  </r>
  <r>
    <n v="103"/>
    <s v="4. Eficiencia Institucional"/>
    <s v="4. Contribuir al desarrollo de una sociedad intercultural y plurinacional en el marco del Sumak Kawsay"/>
    <s v="OE4-E4"/>
    <s v="c3"/>
    <s v="sc4"/>
    <s v="c3 -I.13"/>
    <x v="3"/>
    <s v="No aplica"/>
    <s v="No aplica"/>
    <s v="Coordinación Administrativa Financiera"/>
    <x v="3"/>
    <s v="Servicios Personales por Contrato Docente"/>
    <s v="NUEVO"/>
    <x v="3"/>
    <x v="36"/>
    <s v="Servicios Personales por Contrato Docente  del Magisterio y Docentes e Investigadores Universitarios"/>
    <n v="1700"/>
    <x v="2"/>
    <n v="0"/>
    <n v="0"/>
    <n v="19040"/>
    <n v="1"/>
    <s v="ANUAL "/>
    <n v="4760"/>
    <n v="4760"/>
    <n v="4760"/>
    <n v="4760"/>
    <n v="0"/>
    <n v="0"/>
    <n v="0"/>
    <n v="0"/>
    <n v="0"/>
    <n v="0"/>
    <n v="0"/>
    <n v="0"/>
  </r>
  <r>
    <n v="104"/>
    <s v="4. Eficiencia Institucional"/>
    <s v="4. Contribuir al desarrollo de una sociedad intercultural y plurinacional en el marco del Sumak Kawsay"/>
    <s v="OE4-E4"/>
    <s v="c3"/>
    <s v="sc4"/>
    <s v="c3 -I.13"/>
    <x v="3"/>
    <s v="No aplica"/>
    <s v="No aplica"/>
    <s v="Coordinación Administrativa Financiera"/>
    <x v="3"/>
    <s v="Decimotercer Sueldo"/>
    <s v="NUEVO"/>
    <x v="3"/>
    <x v="26"/>
    <s v="Decimotercer Sueldo"/>
    <n v="1700"/>
    <x v="2"/>
    <n v="0"/>
    <n v="0"/>
    <n v="6668.3333333333339"/>
    <n v="1"/>
    <s v="ANUAL "/>
    <n v="1667.0833333333335"/>
    <n v="1667.0833333333335"/>
    <n v="1667.0833333333335"/>
    <n v="1667.0833333333335"/>
    <n v="0"/>
    <n v="0"/>
    <n v="0"/>
    <n v="0"/>
    <n v="0"/>
    <n v="0"/>
    <n v="0"/>
    <n v="0"/>
  </r>
  <r>
    <n v="105"/>
    <s v="4. Eficiencia Institucional"/>
    <s v="4. Contribuir al desarrollo de una sociedad intercultural y plurinacional en el marco del Sumak Kawsay"/>
    <s v="OE4-E4"/>
    <s v="c3"/>
    <s v="sc4"/>
    <s v="c3 -I.13"/>
    <x v="3"/>
    <s v="No aplica"/>
    <s v="No aplica"/>
    <s v="Coordinación Administrativa Financiera"/>
    <x v="3"/>
    <s v="Decimocuarto Sueldo"/>
    <s v="NUEVO"/>
    <x v="3"/>
    <x v="27"/>
    <s v="Decimocuarto Sueldo"/>
    <n v="1700"/>
    <x v="2"/>
    <n v="0"/>
    <n v="0"/>
    <n v="2008.333333333333"/>
    <n v="1"/>
    <s v="ANUAL "/>
    <n v="502.08333333333326"/>
    <n v="502.08333333333326"/>
    <n v="502.08333333333326"/>
    <n v="502.08333333333326"/>
    <n v="0"/>
    <n v="0"/>
    <n v="0"/>
    <n v="0"/>
    <n v="0"/>
    <n v="0"/>
    <n v="0"/>
    <n v="0"/>
  </r>
  <r>
    <n v="106"/>
    <s v="4. Eficiencia Institucional"/>
    <s v="4. Contribuir al desarrollo de una sociedad intercultural y plurinacional en el marco del Sumak Kawsay"/>
    <s v="OE4-E4"/>
    <s v="c3"/>
    <s v="sc4"/>
    <s v="c3 -I.13"/>
    <x v="3"/>
    <s v="No aplica"/>
    <s v="No aplica"/>
    <s v="Coordinación Administrativa Financiera"/>
    <x v="3"/>
    <s v="Aporte Patronal"/>
    <s v="NUEVO"/>
    <x v="3"/>
    <x v="34"/>
    <s v="Aporte Patronal"/>
    <n v="1700"/>
    <x v="2"/>
    <n v="0"/>
    <n v="0"/>
    <n v="4114.6124999999993"/>
    <n v="1"/>
    <s v="ANUAL "/>
    <n v="1028.6531249999998"/>
    <n v="1028.6531249999998"/>
    <n v="1028.6531249999998"/>
    <n v="1028.6531249999998"/>
    <n v="0"/>
    <n v="0"/>
    <n v="0"/>
    <n v="0"/>
    <n v="0"/>
    <n v="0"/>
    <n v="0"/>
    <n v="0"/>
  </r>
  <r>
    <n v="107"/>
    <s v="4. Eficiencia Institucional"/>
    <s v="4. Contribuir al desarrollo de una sociedad intercultural y plurinacional en el marco del Sumak Kawsay"/>
    <s v="OE4-E4"/>
    <s v="c3"/>
    <s v="sc4"/>
    <s v="c3 -I.13"/>
    <x v="3"/>
    <s v="No aplica"/>
    <s v="No aplica"/>
    <s v="Coordinación Administrativa Financiera"/>
    <x v="3"/>
    <s v="Fondo de Reserva"/>
    <s v="NUEVO"/>
    <x v="3"/>
    <x v="35"/>
    <s v="Fondo de Reserva"/>
    <n v="1700"/>
    <x v="2"/>
    <n v="0"/>
    <n v="0"/>
    <n v="3633.9625000000001"/>
    <n v="1"/>
    <s v="ANUAL "/>
    <n v="908.49062500000002"/>
    <n v="908.49062500000002"/>
    <n v="908.49062500000002"/>
    <n v="908.49062500000002"/>
    <n v="0"/>
    <n v="0"/>
    <n v="0"/>
    <n v="0"/>
    <n v="0"/>
    <n v="0"/>
    <n v="0"/>
    <n v="0"/>
  </r>
  <r>
    <n v="108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Adquisición de Equipo Médico para la unidad de medicina ocupacional de la Universidad Intercultural de las Nacionalidades y Pueblos Indígenas Amawtay Wasi"/>
    <s v="ARRASTRE"/>
    <x v="0"/>
    <x v="37"/>
    <s v="Adquisición de Equipo Médico para la unidad de medicina ocupacional de la Universidad Intercultural de las Nacionalidades y Pueblos Indígenas Amawtay Wasi"/>
    <n v="1701"/>
    <x v="0"/>
    <n v="0"/>
    <n v="0"/>
    <n v="181.3"/>
    <n v="1"/>
    <s v="ANUAL "/>
    <n v="181.3"/>
    <n v="0"/>
    <n v="0"/>
    <n v="0"/>
    <n v="0"/>
    <n v="0"/>
    <n v="0"/>
    <n v="0"/>
    <n v="0"/>
    <n v="0"/>
    <n v="0"/>
    <n v="0"/>
  </r>
  <r>
    <n v="109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Adquisición de Equipo Médico para la unidad de medicina ocupacional de la Universidad Intercultural de las Nacionalidades y Pueblos Indígenas Amawtay Wasi"/>
    <s v="ARRASTRE"/>
    <x v="0"/>
    <x v="38"/>
    <s v="Adquisición de Equipo Médico para la unidad de medicina ocupacional de la Universidad Intercultural de las Nacionalidades y Pueblos Indígenas Amawtay Wasi"/>
    <n v="1701"/>
    <x v="0"/>
    <n v="0"/>
    <n v="0"/>
    <n v="192.5"/>
    <n v="1"/>
    <s v="ANUAL "/>
    <n v="192.5"/>
    <n v="0"/>
    <n v="0"/>
    <n v="0"/>
    <n v="0"/>
    <n v="0"/>
    <n v="0"/>
    <n v="0"/>
    <n v="0"/>
    <n v="0"/>
    <n v="0"/>
    <n v="0"/>
  </r>
  <r>
    <n v="110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Adquisición de Equipo Médico para la unidad de medicina ocupacional de la Universidad Intercultural de las Nacionalidades y Pueblos Indígenas Amawtay Wasi"/>
    <s v="ARRASTRE"/>
    <x v="0"/>
    <x v="39"/>
    <s v="Adquisición de Equipo Médico para la unidad de medicina ocupacional de la Universidad Intercultural de las Nacionalidades y Pueblos Indígenas Amawtay Wasi"/>
    <n v="1701"/>
    <x v="0"/>
    <n v="0"/>
    <n v="0"/>
    <n v="13.8"/>
    <n v="1"/>
    <s v="ANUAL "/>
    <n v="13.8"/>
    <n v="0"/>
    <n v="0"/>
    <n v="0"/>
    <n v="0"/>
    <n v="0"/>
    <n v="0"/>
    <n v="0"/>
    <n v="0"/>
    <n v="0"/>
    <n v="0"/>
    <n v="0"/>
  </r>
  <r>
    <n v="111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Adquisición de Equipo Médico para la unidad de medicina ocupacional de la Universidad Intercultural de las Nacionalidades y Pueblos Indígenas Amawtay Wasi"/>
    <s v="ARRASTRE"/>
    <x v="1"/>
    <x v="40"/>
    <s v="Adquisición de Equipo Médico para la unidad de medicina ocupacional de la Universidad Intercultural de las Nacionalidades y Pueblos Indígenas Amawtay Wasi"/>
    <n v="1701"/>
    <x v="0"/>
    <n v="0"/>
    <n v="0"/>
    <n v="416"/>
    <n v="1"/>
    <s v="ANUAL "/>
    <n v="416"/>
    <n v="0"/>
    <n v="0"/>
    <n v="0"/>
    <n v="0"/>
    <n v="0"/>
    <n v="0"/>
    <n v="0"/>
    <n v="0"/>
    <n v="0"/>
    <n v="0"/>
    <n v="0"/>
  </r>
  <r>
    <n v="112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Adquisición de Equipo Médico para la unidad de medicina ocupacional de la Universidad Intercultural de las Nacionalidades y Pueblos Indígenas Amawtay Wasi"/>
    <s v="ARRASTRE"/>
    <x v="1"/>
    <x v="41"/>
    <s v="Adquisición de Equipo Médico para la unidad de medicina ocupacional de la Universidad Intercultural de las Nacionalidades y Pueblos Indígenas Amawtay Wasi"/>
    <n v="1701"/>
    <x v="0"/>
    <n v="0"/>
    <n v="0"/>
    <n v="496.4"/>
    <n v="1"/>
    <s v="ANUAL "/>
    <n v="0"/>
    <n v="496.4"/>
    <n v="0"/>
    <n v="0"/>
    <n v="0"/>
    <n v="0"/>
    <n v="0"/>
    <n v="0"/>
    <n v="0"/>
    <n v="0"/>
    <n v="0"/>
    <n v="0"/>
  </r>
  <r>
    <n v="113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Pago del beneficio de guarderías"/>
    <s v="NUEVO"/>
    <x v="0"/>
    <x v="42"/>
    <s v="Pago del beneficio de guarderías"/>
    <n v="1701"/>
    <x v="0"/>
    <n v="0"/>
    <n v="0"/>
    <n v="2607"/>
    <n v="1"/>
    <s v="ANUAL "/>
    <n v="434.5"/>
    <n v="434.5"/>
    <n v="434.5"/>
    <n v="434.5"/>
    <n v="434.5"/>
    <n v="434.5"/>
    <n v="0"/>
    <n v="0"/>
    <n v="0"/>
    <n v="0"/>
    <n v="0"/>
    <n v="0"/>
  </r>
  <r>
    <n v="114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Adquisición de vestimenta para el personal de Código de Trabajo"/>
    <s v="ARRASTRE"/>
    <x v="0"/>
    <x v="43"/>
    <s v="Adquisición de vestimenta para el personal de Código de Trabajo"/>
    <n v="1701"/>
    <x v="0"/>
    <n v="0"/>
    <n v="0"/>
    <n v="400"/>
    <n v="1"/>
    <s v="ANUAL "/>
    <n v="400"/>
    <n v="0"/>
    <n v="0"/>
    <n v="0"/>
    <n v="0"/>
    <n v="0"/>
    <n v="0"/>
    <n v="0"/>
    <n v="0"/>
    <n v="0"/>
    <n v="0"/>
    <n v="0"/>
  </r>
  <r>
    <n v="115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Adquisición de calzado para el personal de Código de Trabajo de la Universidad Intercultural de las Nacionalidades y Pueblos Indígenas Amawtay Wasi"/>
    <s v="ARRASTRE"/>
    <x v="0"/>
    <x v="43"/>
    <s v="Adquisición de calzado para el personal de Código de Trabajo de la Universidad Intercultural de las Nacionalidades y Pueblos Indígenas Amawtay Wasi"/>
    <n v="1701"/>
    <x v="0"/>
    <n v="0"/>
    <n v="0"/>
    <n v="200"/>
    <n v="1"/>
    <s v="ANUAL "/>
    <n v="200"/>
    <n v="0"/>
    <n v="0"/>
    <n v="0"/>
    <n v="0"/>
    <n v="0"/>
    <n v="0"/>
    <n v="0"/>
    <n v="0"/>
    <n v="0"/>
    <n v="0"/>
    <n v="0"/>
  </r>
  <r>
    <n v="116"/>
    <s v="4. Eficiencia Institucional"/>
    <s v="4. Contribuir al desarrollo de una sociedad intercultural y plurinacional en el marco del Sumak Kawsay"/>
    <s v="OE4-E4"/>
    <s v="c3"/>
    <s v="sc4"/>
    <s v="c3 -I.13"/>
    <x v="1"/>
    <s v="No aplica"/>
    <s v="No aplica"/>
    <s v="Coordinación Administrativa Financiera"/>
    <x v="3"/>
    <s v="Vacaciones no gozadas"/>
    <s v="NUEVO"/>
    <x v="3"/>
    <x v="44"/>
    <s v="Vacaciones no gozadas"/>
    <n v="1700"/>
    <x v="2"/>
    <n v="0"/>
    <n v="0"/>
    <n v="1932.7474666667231"/>
    <n v="1"/>
    <s v="ANUAL "/>
    <n v="483.18686666668077"/>
    <n v="483.18686666668077"/>
    <n v="483.18686666668077"/>
    <n v="483.18686666668077"/>
    <n v="0"/>
    <n v="0"/>
    <n v="0"/>
    <n v="0"/>
    <n v="0"/>
    <n v="0"/>
    <n v="0"/>
    <n v="0"/>
  </r>
  <r>
    <n v="117"/>
    <s v="4. Eficiencia Institucional"/>
    <s v="4. Contribuir al desarrollo de una sociedad intercultural y plurinacional en el marco del Sumak Kawsay"/>
    <s v="OE4-E4"/>
    <s v="c3"/>
    <s v="sc4"/>
    <s v="c3 -I.13"/>
    <x v="2"/>
    <s v="No aplica"/>
    <s v="No aplica"/>
    <s v="Coordinación Administrativa Financiera"/>
    <x v="3"/>
    <s v="Vacaciones no gozadas"/>
    <s v="NUEVO"/>
    <x v="3"/>
    <x v="44"/>
    <s v="Vacaciones no gozadas"/>
    <n v="1700"/>
    <x v="2"/>
    <n v="0"/>
    <n v="0"/>
    <n v="1932.7474666667231"/>
    <n v="1"/>
    <s v="ANUAL "/>
    <n v="483.18686666668077"/>
    <n v="483.18686666668077"/>
    <n v="483.18686666668077"/>
    <n v="483.18686666668077"/>
    <n v="0"/>
    <n v="0"/>
    <n v="0"/>
    <n v="0"/>
    <n v="0"/>
    <n v="0"/>
    <n v="0"/>
    <n v="0"/>
  </r>
  <r>
    <n v="118"/>
    <s v="4. Eficiencia Institucional"/>
    <s v="4. Contribuir al desarrollo de una sociedad intercultural y plurinacional en el marco del Sumak Kawsay"/>
    <s v="OE4-E4"/>
    <s v="c3"/>
    <s v="sc4"/>
    <s v="c3 -I.13"/>
    <x v="3"/>
    <s v="No aplica"/>
    <s v="No aplica"/>
    <s v="Coordinación Administrativa Financiera"/>
    <x v="3"/>
    <s v="Vacaciones no gozadas"/>
    <s v="NUEVO"/>
    <x v="3"/>
    <x v="44"/>
    <s v="Vacaciones no gozadas"/>
    <n v="1700"/>
    <x v="2"/>
    <n v="0"/>
    <n v="0"/>
    <n v="1932.7474666667231"/>
    <n v="1"/>
    <s v="ANUAL "/>
    <n v="483.18686666668077"/>
    <n v="483.18686666668077"/>
    <n v="483.18686666668077"/>
    <n v="483.18686666668077"/>
    <n v="0"/>
    <n v="0"/>
    <n v="0"/>
    <n v="0"/>
    <n v="0"/>
    <n v="0"/>
    <n v="0"/>
    <n v="0"/>
  </r>
  <r>
    <n v="119"/>
    <s v="4. Eficiencia Institucional"/>
    <s v="4. Contribuir al desarrollo de una sociedad intercultural y plurinacional en el marco del Sumak Kawsay"/>
    <s v="OE4-E4"/>
    <s v="c3"/>
    <s v="sc4"/>
    <s v="c3 -I.13"/>
    <x v="0"/>
    <s v="No aplica"/>
    <s v="No aplica"/>
    <s v="Coordinación Administrativa Financiera"/>
    <x v="3"/>
    <s v="Pago de viáticos por gastos de residencia"/>
    <s v="NUEVO"/>
    <x v="0"/>
    <x v="45"/>
    <s v="Viáticos por Gastos de Residencia"/>
    <n v="1701"/>
    <x v="0"/>
    <n v="0"/>
    <n v="0"/>
    <n v="8496"/>
    <n v="1"/>
    <s v="ANUAL "/>
    <n v="708"/>
    <n v="708"/>
    <n v="708"/>
    <n v="708"/>
    <n v="708"/>
    <n v="708"/>
    <n v="708"/>
    <n v="708"/>
    <n v="708"/>
    <n v="708"/>
    <n v="708"/>
    <n v="708"/>
  </r>
  <r>
    <n v="120"/>
    <s v="4. Eficiencia Institucional"/>
    <s v="4. Contribuir al desarrollo de una sociedad intercultural y plurinacional en el marco del Sumak Kawsay"/>
    <s v="OE4-E1"/>
    <s v="N/A"/>
    <s v="N/A"/>
    <s v="N/A"/>
    <x v="0"/>
    <s v="No aplica"/>
    <s v="No aplica"/>
    <s v="Rectorado"/>
    <x v="4"/>
    <s v="Contratación de servicio de pautaje en medios de comunicación digitales para la Universidad Intercultural de las Nacionalidades y Pueblos Indígenas Amawtay Wasi"/>
    <s v="NUEVO"/>
    <x v="0"/>
    <x v="46"/>
    <s v="Difusión, Información y Publicidad"/>
    <n v="1701"/>
    <x v="1"/>
    <n v="0"/>
    <n v="0"/>
    <n v="6000"/>
    <n v="1"/>
    <s v="ANUAL "/>
    <n v="0"/>
    <n v="0"/>
    <n v="3000"/>
    <n v="0"/>
    <n v="0"/>
    <n v="0"/>
    <n v="0"/>
    <n v="0"/>
    <n v="3000"/>
    <n v="0"/>
    <n v="0"/>
    <n v="0"/>
  </r>
  <r>
    <n v="121"/>
    <s v="4. Eficiencia Institucional"/>
    <s v="4. Contribuir al desarrollo de una sociedad intercultural y plurinacional en el marco del Sumak Kawsay"/>
    <s v="OE4-E1"/>
    <s v="N/A"/>
    <s v="N/A"/>
    <s v="N/A"/>
    <x v="1"/>
    <s v="No aplica"/>
    <s v="No aplica"/>
    <s v="Rectorado"/>
    <x v="4"/>
    <s v="Adquisición de material promocional y publicitario para la Universidad Intercultural de las Nacionalidades y Pueblos Indígenas Amawtay Wasi"/>
    <s v="CND"/>
    <x v="0"/>
    <x v="47"/>
    <s v="Edición,Impresión,Reproducción,Publicaciones,Suscripciones,Fotocopiado,Traducción,Empastado,Enmarcación,Serigrafía, Fotografía, Carnetización, Filmación e Imágenes Satelitales."/>
    <n v="1701"/>
    <x v="0"/>
    <n v="0"/>
    <n v="0"/>
    <n v="9714.0400000000009"/>
    <n v="1"/>
    <s v="ANUAL "/>
    <n v="9714.0400000000009"/>
    <n v="0"/>
    <n v="0"/>
    <n v="0"/>
    <n v="0"/>
    <n v="0"/>
    <n v="0"/>
    <n v="0"/>
    <n v="0"/>
    <n v="0"/>
    <n v="0"/>
    <n v="0"/>
  </r>
  <r>
    <n v="122"/>
    <s v="4. Eficiencia Institucional"/>
    <s v="4. Contribuir al desarrollo de una sociedad intercultural y plurinacional en el marco del Sumak Kawsay"/>
    <s v="OE4-E1"/>
    <s v="N/A"/>
    <s v="N/A"/>
    <s v="N/A"/>
    <x v="1"/>
    <s v="No aplica"/>
    <s v="No aplica"/>
    <s v="Rectorado"/>
    <x v="4"/>
    <s v="Contratación del servicio de logística para el evento de la ceremonia de graduación de la Universidad Intercultural de las Nacionalidades y Pueblos Indígenas Amawtay Wasi."/>
    <s v="CND"/>
    <x v="0"/>
    <x v="48"/>
    <s v="Eventos Públicos Promocionales"/>
    <n v="1701"/>
    <x v="0"/>
    <n v="0"/>
    <n v="0"/>
    <n v="9754.5"/>
    <n v="1"/>
    <s v="ANUAL "/>
    <n v="9754.5"/>
    <n v="0"/>
    <n v="0"/>
    <n v="0"/>
    <n v="0"/>
    <n v="0"/>
    <n v="0"/>
    <n v="0"/>
    <n v="0"/>
    <n v="0"/>
    <n v="0"/>
    <n v="0"/>
  </r>
  <r>
    <n v="123"/>
    <s v="4. Eficiencia Institucional"/>
    <s v="4. Contribuir al desarrollo de una sociedad intercultural y plurinacional en el marco del Sumak Kawsay"/>
    <s v="OE4-E1"/>
    <s v="N/A"/>
    <s v="N/A"/>
    <s v="N/A"/>
    <x v="1"/>
    <s v="No aplica"/>
    <s v="No aplica"/>
    <s v="Rectorado"/>
    <x v="4"/>
    <s v="Contratación del servicio de impresión de títulos y porta títulos para la Universidad Intercultural de las Nacionalidades y Pueblos Indígenas Amawtay Wasi"/>
    <s v="CND"/>
    <x v="0"/>
    <x v="47"/>
    <s v="Edición,Impresión,Reproducción,Publicaciones,Suscripciones,Fotocopiado,Traducción,Empastado,Enmarcación,Serigrafía, Fotografía, Carnetización, Filmación e Imágenes Satelitales."/>
    <n v="1701"/>
    <x v="0"/>
    <n v="0"/>
    <n v="0"/>
    <n v="1200"/>
    <n v="1"/>
    <s v="ANUAL "/>
    <n v="1200"/>
    <n v="0"/>
    <n v="0"/>
    <n v="0"/>
    <n v="0"/>
    <n v="0"/>
    <n v="0"/>
    <n v="0"/>
    <n v="0"/>
    <n v="0"/>
    <n v="0"/>
    <n v="0"/>
  </r>
  <r>
    <n v="124"/>
    <s v="4. Eficiencia Institucional"/>
    <s v="4. Contribuir al desarrollo de una sociedad intercultural y plurinacional en el marco del Sumak Kawsay"/>
    <s v="OE4-E1"/>
    <s v="N/A"/>
    <s v="N/A"/>
    <s v="N/A"/>
    <x v="1"/>
    <s v="No aplica"/>
    <s v="No aplica"/>
    <s v="Rectorado"/>
    <x v="4"/>
    <s v="Contratación del servicio de edición y producción de videos para la Universidad Intercultural de las Nacionalidades y Pueblos Indígenas Amawtay Wasi"/>
    <s v="CND"/>
    <x v="0"/>
    <x v="47"/>
    <s v="Edición,Impresión,Reproducción,Publicaciones,Suscripciones,Fotocopiado,Traducción,Empastado,Enmarcación,Serigrafía, Fotografía, Carnetización, Filmación e Imágenes Satelitales."/>
    <n v="1701"/>
    <x v="0"/>
    <n v="0"/>
    <n v="0"/>
    <n v="4950"/>
    <n v="1"/>
    <s v="ANUAL "/>
    <n v="4950"/>
    <n v="0"/>
    <n v="0"/>
    <n v="0"/>
    <n v="0"/>
    <n v="0"/>
    <n v="0"/>
    <n v="0"/>
    <n v="0"/>
    <n v="0"/>
    <n v="0"/>
    <n v="0"/>
  </r>
  <r>
    <n v="125"/>
    <s v="4. Eficiencia Institucional"/>
    <s v="4. Contribuir al desarrollo de una sociedad intercultural y plurinacional en el marco del Sumak Kawsay"/>
    <s v="OE4-E4"/>
    <s v="N/A"/>
    <s v="N/A"/>
    <s v="N/A"/>
    <x v="1"/>
    <s v="No aplica"/>
    <s v="No aplica"/>
    <s v="Rectorado"/>
    <x v="5"/>
    <s v="Contratación del servicio de consulta web de normativa legal para la Universidad Intercultural de las Nacionalidades y Pueblos"/>
    <s v="CND"/>
    <x v="0"/>
    <x v="19"/>
    <s v="Arrendamiento y Licencias de Uso de Paquetes Informáticos"/>
    <n v="1701"/>
    <x v="0"/>
    <n v="0"/>
    <n v="0"/>
    <n v="440"/>
    <n v="1"/>
    <s v="ANUAL "/>
    <n v="0"/>
    <n v="440"/>
    <n v="0"/>
    <n v="0"/>
    <n v="0"/>
    <n v="0"/>
    <n v="0"/>
    <n v="0"/>
    <n v="0"/>
    <n v="0"/>
    <n v="0"/>
    <n v="0"/>
  </r>
  <r>
    <n v="126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s v="No aplica"/>
    <s v="No aplica"/>
    <s v="Vicerrectorado Académico, Intercultural y Comunitario"/>
    <x v="6"/>
    <s v="Otorgamiento becas y ayudas económicas  para estudiantes"/>
    <s v="NUEVO"/>
    <x v="4"/>
    <x v="49"/>
    <s v="Becas y Ayudas Económicas"/>
    <n v="1701"/>
    <x v="0"/>
    <n v="0"/>
    <n v="0"/>
    <n v="147327.19"/>
    <n v="1"/>
    <s v="ANUAL "/>
    <n v="0"/>
    <n v="0"/>
    <n v="0"/>
    <n v="0"/>
    <n v="0"/>
    <n v="0"/>
    <n v="110000"/>
    <n v="0"/>
    <n v="0"/>
    <n v="0"/>
    <n v="0"/>
    <n v="37327.19"/>
  </r>
  <r>
    <n v="127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s v="No aplica"/>
    <s v="No aplica"/>
    <s v="Vicerrectorado Académico, Intercultural y Comunitario"/>
    <x v="6"/>
    <s v="Extensión de póliza de seguro para estudiantes de la Universidad Intercultural de las Nacionalidades y Pueblos"/>
    <s v="ARRASTRE "/>
    <x v="2"/>
    <x v="14"/>
    <s v="Seguros"/>
    <n v="1701"/>
    <x v="0"/>
    <n v="0"/>
    <n v="0"/>
    <n v="6491.95"/>
    <n v="1"/>
    <s v="ANUAL "/>
    <n v="6491.95"/>
    <n v="0"/>
    <n v="0"/>
    <n v="0"/>
    <n v="0"/>
    <n v="0"/>
    <n v="0"/>
    <n v="0"/>
    <n v="0"/>
    <n v="0"/>
    <n v="0"/>
    <n v="0"/>
  </r>
  <r>
    <n v="128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s v="No aplica"/>
    <s v="No aplica"/>
    <s v="Vicerrectorado Académico, Intercultural y Comunitario"/>
    <x v="6"/>
    <s v="Contratación de una póliza para seguro de estudiantes de la Universidad Intercultural de las Nacionalidades y Pueblos Indígenas Amawtay Wasi 2026-2027"/>
    <s v="NUEVO"/>
    <x v="2"/>
    <x v="14"/>
    <s v="Seguros"/>
    <n v="1701"/>
    <x v="0"/>
    <n v="0"/>
    <n v="0"/>
    <n v="30000"/>
    <n v="1"/>
    <s v="PLURIANUAL"/>
    <n v="0"/>
    <n v="0"/>
    <n v="0"/>
    <n v="0"/>
    <n v="30000"/>
    <n v="0"/>
    <n v="0"/>
    <n v="0"/>
    <n v="0"/>
    <n v="0"/>
    <n v="0"/>
    <n v="0"/>
  </r>
  <r>
    <n v="129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s v="No aplica"/>
    <s v="No aplica"/>
    <s v="Vicerrectorado Académico, Intercultural y Comunitario"/>
    <x v="6"/>
    <s v="Inclusión estudiantil a la póliza de seguros de estudiantes de la Universidad Intercultural de las Nacionalidades y Pueblos Indígenas Amawtay Wasi"/>
    <s v="NUEVO"/>
    <x v="2"/>
    <x v="14"/>
    <s v="Seguros"/>
    <n v="1701"/>
    <x v="0"/>
    <n v="0"/>
    <n v="0"/>
    <n v="5000"/>
    <n v="1"/>
    <s v="ANUAL "/>
    <n v="0"/>
    <n v="0"/>
    <n v="0"/>
    <n v="0"/>
    <n v="0"/>
    <n v="5000"/>
    <n v="0"/>
    <n v="0"/>
    <n v="0"/>
    <n v="0"/>
    <n v="0"/>
    <n v="0"/>
  </r>
  <r>
    <n v="130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s v="No aplica"/>
    <s v="No aplica"/>
    <s v="Vicerrectorado Académico, Intercultural y Comunitario"/>
    <x v="6"/>
    <s v="Adquisición de materiales, accesorios y mobiliario portátil de ajedrez para la Universidad Intercultural de las Nacionalidades y Pueblos Indígenas Amawtay Wasi"/>
    <s v="ARRASTRE "/>
    <x v="0"/>
    <x v="50"/>
    <s v="Materiales Didácticos"/>
    <n v="1701"/>
    <x v="0"/>
    <n v="0"/>
    <n v="0"/>
    <n v="1581"/>
    <n v="1"/>
    <s v="ANUAL "/>
    <n v="1581"/>
    <n v="0"/>
    <n v="0"/>
    <n v="0"/>
    <n v="0"/>
    <n v="0"/>
    <n v="0"/>
    <n v="0"/>
    <n v="0"/>
    <n v="0"/>
    <n v="0"/>
    <n v="0"/>
  </r>
  <r>
    <n v="131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s v="No aplica"/>
    <s v="No aplica"/>
    <s v="Vicerrectorado Académico, Intercultural y Comunitario"/>
    <x v="7"/>
    <s v="Contratación del servicio de suscripción a SCOPUS para la Universidad Intercultural de las Nacionalidades y Pueblos Indígenas Amawtay Wasi"/>
    <s v="NUEVO"/>
    <x v="0"/>
    <x v="19"/>
    <s v="Arrendamiento y Licencias de Uso de Paquetes Informáticos"/>
    <n v="1701"/>
    <x v="0"/>
    <n v="0"/>
    <n v="0"/>
    <n v="18442"/>
    <n v="1"/>
    <s v="ANUAL "/>
    <n v="0"/>
    <n v="0"/>
    <n v="0"/>
    <n v="18442"/>
    <n v="0"/>
    <n v="0"/>
    <n v="0"/>
    <n v="0"/>
    <n v="0"/>
    <n v="0"/>
    <n v="0"/>
    <n v="0"/>
  </r>
  <r>
    <n v="132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s v="No aplica"/>
    <s v="No aplica"/>
    <s v="Vicerrectorado Académico, Intercultural y Comunitario"/>
    <x v="7"/>
    <s v="Contratación del servicio de suscripción a E-libro para la Universidad Intercultural de las Nacionalidades y Pueblos Indígenas Amawtay Wasi "/>
    <s v="NUEVO"/>
    <x v="0"/>
    <x v="19"/>
    <s v="Arrendamiento y Licencias de Uso de Paquetes Informáticos"/>
    <n v="1701"/>
    <x v="0"/>
    <n v="0"/>
    <n v="0"/>
    <n v="6825"/>
    <n v="1"/>
    <s v="ANUAL "/>
    <n v="0"/>
    <n v="0"/>
    <n v="0"/>
    <n v="0"/>
    <n v="6825"/>
    <n v="0"/>
    <n v="0"/>
    <n v="0"/>
    <n v="0"/>
    <n v="0"/>
    <n v="0"/>
    <n v="0"/>
  </r>
  <r>
    <n v="133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s v="No aplica"/>
    <s v="No aplica"/>
    <s v="Vicerrectorado Académico, Intercultural y Comunitario"/>
    <x v="7"/>
    <s v="Contratación del servicio de suscripción a Jstor para la Universidad Intercultural de las Nacionalidades y Pueblos Indígenas Amawtay Wasi "/>
    <s v="ARRASTRE"/>
    <x v="0"/>
    <x v="19"/>
    <s v="Arrendamiento y Licencias de Uso de Paquetes Informáticos"/>
    <n v="1701"/>
    <x v="0"/>
    <n v="0"/>
    <n v="0"/>
    <n v="9850"/>
    <n v="1"/>
    <s v="ANUAL "/>
    <n v="0"/>
    <n v="9850"/>
    <n v="0"/>
    <n v="0"/>
    <n v="0"/>
    <n v="0"/>
    <n v="0"/>
    <n v="0"/>
    <n v="0"/>
    <n v="0"/>
    <n v="0"/>
    <n v="0"/>
  </r>
  <r>
    <n v="134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s v="No aplica"/>
    <s v="No aplica"/>
    <s v="Vicerrectorado Académico, Intercultural y Comunitario"/>
    <x v="7"/>
    <s v="Suscripción  de la biblioteca virtual vLex Ecuador para la Universidad Intercultural de las Nacionalidades y Pueblos Indígenas Amawtay Wasi "/>
    <s v="NUEVO"/>
    <x v="0"/>
    <x v="19"/>
    <s v="Arrendamiento y Licencias de Uso de Paquetes Informáticos"/>
    <n v="1701"/>
    <x v="0"/>
    <n v="0"/>
    <n v="0"/>
    <n v="3736"/>
    <n v="1"/>
    <s v="ANUAL "/>
    <n v="0"/>
    <n v="0"/>
    <n v="0"/>
    <n v="3736"/>
    <n v="0"/>
    <n v="0"/>
    <n v="0"/>
    <n v="0"/>
    <n v="0"/>
    <n v="0"/>
    <n v="0"/>
    <n v="0"/>
  </r>
  <r>
    <n v="135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s v="No aplica"/>
    <s v="No aplica"/>
    <s v="Vicerrectorado Académico, Intercultural y Comunitario"/>
    <x v="7"/>
    <s v="Servicio de actualización del Repositorio Digital DSPACE y capacitación en el manejo y uso "/>
    <s v="NUEVO"/>
    <x v="0"/>
    <x v="19"/>
    <s v="Arrendamiento y Licencias de Uso de Paquetes Informáticos"/>
    <n v="1701"/>
    <x v="0"/>
    <n v="0"/>
    <n v="0"/>
    <n v="4000"/>
    <n v="1"/>
    <s v="ANUAL "/>
    <n v="0"/>
    <n v="0"/>
    <n v="0"/>
    <n v="4000"/>
    <n v="0"/>
    <n v="0"/>
    <n v="0"/>
    <n v="0"/>
    <n v="0"/>
    <n v="0"/>
    <n v="0"/>
    <n v="0"/>
  </r>
  <r>
    <n v="136"/>
    <s v="3. Vinculación con la sociedad"/>
    <s v="3. Contribuir a que los planes de vida de las nacionalidades y pueblos indígenas, afroecuatoriano y montubio se hagan realidad en armonía con las visiones democráticas del desarrollo local, regional y nacional. "/>
    <s v="OE3-E4"/>
    <s v="c5"/>
    <s v="N/A"/>
    <s v="c5 -I.29"/>
    <x v="3"/>
    <s v="No aplica"/>
    <s v="No aplica"/>
    <s v="Vicerrectorado de Gestión Comunitaria, Investigación y Vinculación con la Sociedad"/>
    <x v="8"/>
    <s v="Contratación del servicio de diseño, edición e impresión de materiales informativos para los proyectos de Vinculación con la Sociedad de la Universidad Intercultural de las Nacionalidades y Pueblos Indígenas Amawtay Wasi"/>
    <s v="CND"/>
    <x v="0"/>
    <x v="47"/>
    <s v="Edición,Impresión,Reproducción,Publicaciones, Suscripciones,Fotocopiado, Traducción,Empastado, Enmarcación,Serigrafía, Fotografía, Carnetización, Filmación e Imágenes Satelitales."/>
    <n v="1701"/>
    <x v="0"/>
    <n v="0"/>
    <n v="0"/>
    <n v="6239"/>
    <n v="1"/>
    <s v="ANUAL "/>
    <n v="6239"/>
    <n v="0"/>
    <n v="0"/>
    <n v="0"/>
    <n v="0"/>
    <n v="0"/>
    <n v="0"/>
    <n v="0"/>
    <n v="0"/>
    <n v="0"/>
    <n v="0"/>
    <n v="0"/>
  </r>
  <r>
    <n v="137"/>
    <s v="3. Vinculación con la sociedad"/>
    <s v="3. Contribuir a que los planes de vida de las nacionalidades y pueblos indígenas, afroecuatoriano y montubio se hagan realidad en armonía con las visiones democráticas del desarrollo local, regional y nacional. "/>
    <s v="OE3-E4"/>
    <s v="c5"/>
    <s v="N/A"/>
    <s v="c5 -I.29"/>
    <x v="3"/>
    <s v="No aplica"/>
    <s v="No aplica"/>
    <s v="Vicerrectorado de Gestión Comunitaria, Investigación y Vinculación con la Sociedad"/>
    <x v="8"/>
    <s v="Financiamiento para proyectos de vinculación con la Sociedad"/>
    <s v="NUEVO"/>
    <x v="0"/>
    <x v="50"/>
    <s v="Materiales Didácticos"/>
    <n v="1701"/>
    <x v="0"/>
    <n v="0"/>
    <n v="0"/>
    <n v="5000"/>
    <n v="1"/>
    <s v="ANUAL "/>
    <n v="0"/>
    <n v="0"/>
    <n v="0"/>
    <n v="0"/>
    <n v="5000"/>
    <n v="0"/>
    <n v="0"/>
    <n v="0"/>
    <n v="0"/>
    <n v="0"/>
    <n v="0"/>
    <n v="0"/>
  </r>
  <r>
    <n v="138"/>
    <s v="2. Investigación"/>
    <s v="2. Aportar a la democratización de la creación, difusión y aplicación de conocimientos y saberes diversos. "/>
    <s v="OE2-E3"/>
    <s v="c4"/>
    <s v="sc7"/>
    <s v="c4 -I.26"/>
    <x v="2"/>
    <s v="No aplica"/>
    <s v="No aplica"/>
    <s v="Vicerrectorado de Gestión Comunitaria, Investigación y Vinculación con la Sociedad"/>
    <x v="9"/>
    <s v="Asociación del Instituto de Biodiversidad de la UINPIAW a la Red de investigación del Consejo Latinoamericano de Ciencias Sociales CLACSO"/>
    <s v="NUEVO"/>
    <x v="0"/>
    <x v="51"/>
    <s v="Membrecías"/>
    <n v="1701"/>
    <x v="0"/>
    <n v="0"/>
    <n v="0"/>
    <n v="750"/>
    <n v="1"/>
    <s v="ANUAL "/>
    <n v="0"/>
    <n v="0"/>
    <n v="0"/>
    <n v="0"/>
    <n v="0"/>
    <n v="750"/>
    <n v="0"/>
    <n v="0"/>
    <n v="0"/>
    <n v="0"/>
    <n v="0"/>
    <n v="0"/>
  </r>
  <r>
    <n v="139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Contratación civil del personal, para el proyecto  sistematizacion de experiencias de transicion agroecologicas en Ecuador"/>
    <s v="ARRASTRE"/>
    <x v="0"/>
    <x v="52"/>
    <s v="Honorarios"/>
    <n v="1701"/>
    <x v="0"/>
    <n v="0"/>
    <n v="0"/>
    <n v="5749"/>
    <n v="1"/>
    <s v="ANUAL "/>
    <n v="0"/>
    <n v="0"/>
    <n v="3246"/>
    <n v="0"/>
    <n v="0"/>
    <n v="0"/>
    <n v="2503"/>
    <n v="0"/>
    <n v="0"/>
    <n v="0"/>
    <n v="0"/>
    <n v="0"/>
  </r>
  <r>
    <n v="140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Contratación de personal técnico por servicios profesionales "/>
    <s v="ARRASTRE"/>
    <x v="0"/>
    <x v="52"/>
    <s v="Honorarios"/>
    <n v="1701"/>
    <x v="0"/>
    <n v="0"/>
    <n v="0"/>
    <n v="6529"/>
    <n v="1"/>
    <s v="ANUAL "/>
    <n v="2662"/>
    <n v="0"/>
    <n v="0"/>
    <n v="2148"/>
    <n v="0"/>
    <n v="1719"/>
    <n v="0"/>
    <n v="0"/>
    <n v="0"/>
    <n v="0"/>
    <n v="0"/>
    <n v="0"/>
  </r>
  <r>
    <n v="141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Vinculación de personal bajo contrato civil de servicios para los proyectos de investigación"/>
    <s v="NUEVO"/>
    <x v="0"/>
    <x v="52"/>
    <s v="Honorarios por Contratos Civiles de Servicios"/>
    <n v="1701"/>
    <x v="0"/>
    <n v="0"/>
    <n v="0"/>
    <n v="15756"/>
    <n v="1"/>
    <s v="ANUAL "/>
    <n v="0"/>
    <n v="7878"/>
    <n v="7878"/>
    <n v="0"/>
    <n v="0"/>
    <n v="0"/>
    <n v="0"/>
    <n v="0"/>
    <n v="0"/>
    <n v="0"/>
    <n v="0"/>
    <n v="0"/>
  </r>
  <r>
    <n v="142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Adquisición GPS y herramientas menores y materiales de investigación para el proyecto de “Mitigación del cambio climático global a través de biocarbón en las chacras amazónicas&quot;."/>
    <s v="NUEVO"/>
    <x v="1"/>
    <x v="40"/>
    <s v="Maquinarias y Equipos"/>
    <n v="1701"/>
    <x v="0"/>
    <n v="0"/>
    <n v="0"/>
    <n v="1025"/>
    <n v="1"/>
    <s v="ANUAL "/>
    <n v="0"/>
    <n v="1025"/>
    <n v="0"/>
    <n v="0"/>
    <n v="0"/>
    <n v="0"/>
    <n v="0"/>
    <n v="0"/>
    <n v="0"/>
    <n v="0"/>
    <n v="0"/>
    <n v="0"/>
  </r>
  <r>
    <n v="143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Adquisición GPS y herramientas menores y materiales de investigación para el proyecto de “Mitigación del cambio climático global a través de biocarbón en las chacras amazónicas&quot;."/>
    <s v="NUEVO"/>
    <x v="0"/>
    <x v="39"/>
    <s v="Herramientas y Equipos menores"/>
    <n v="1701"/>
    <x v="0"/>
    <n v="0"/>
    <n v="0"/>
    <n v="174.5"/>
    <n v="1"/>
    <s v="ANUAL "/>
    <n v="0"/>
    <n v="174.5"/>
    <n v="0"/>
    <n v="0"/>
    <n v="0"/>
    <n v="0"/>
    <n v="0"/>
    <n v="0"/>
    <n v="0"/>
    <n v="0"/>
    <n v="0"/>
    <n v="0"/>
  </r>
  <r>
    <n v="144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Adquisición de insumos para el proyecto de “Caracterización de las problemáticas en torno a la calidad de los cuerpos hídricos de la Microcuenca de Chugchilán y su Relación con la Salud Territorial y los Paisajes Bioculturales”."/>
    <s v="NUEVO"/>
    <x v="1"/>
    <x v="40"/>
    <s v="Maquinarias y Equipos"/>
    <n v="1701"/>
    <x v="0"/>
    <n v="0"/>
    <n v="0"/>
    <n v="218"/>
    <n v="1"/>
    <s v="ANUAL "/>
    <n v="0"/>
    <n v="218"/>
    <n v="0"/>
    <n v="0"/>
    <n v="0"/>
    <n v="0"/>
    <n v="0"/>
    <n v="0"/>
    <n v="0"/>
    <n v="0"/>
    <n v="0"/>
    <n v="0"/>
  </r>
  <r>
    <n v="145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Adquisición de Medidor Multiparamétrico y redes para muestreo de macroinvertebrados para el proyecto “Caracterización de las problemáticas en torno a la calidad de los cuerpos hídricos de la Microcuenca de Chugchilán y su Relación con la Salud Territorial y los Paisajes Bioculturales"/>
    <s v="NUEVO"/>
    <x v="1"/>
    <x v="40"/>
    <s v="Maquinarias y Equipos"/>
    <n v="1701"/>
    <x v="0"/>
    <n v="0"/>
    <n v="0"/>
    <n v="2168.48"/>
    <n v="1"/>
    <s v="ANUAL "/>
    <n v="0"/>
    <n v="2168.48"/>
    <n v="0"/>
    <n v="0"/>
    <n v="0"/>
    <n v="0"/>
    <n v="0"/>
    <n v="0"/>
    <n v="0"/>
    <n v="0"/>
    <n v="0"/>
    <n v="0"/>
  </r>
  <r>
    <n v="146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Adquisición de Medidor Multiparamétrico y redes para muestreo de macroinvertebrados para el proyecto “Caracterización de las problemáticas en torno a la calidad de los cuerpos hídricos de la Microcuenca de Chugchilán y su Relación con la Salud Territorial y los Paisajes Bioculturales"/>
    <s v="NUEVO"/>
    <x v="0"/>
    <x v="39"/>
    <s v="Herramientas y Equipos menores"/>
    <n v="1701"/>
    <x v="0"/>
    <n v="0"/>
    <n v="0"/>
    <n v="856.72"/>
    <n v="1"/>
    <s v="ANUAL "/>
    <n v="0"/>
    <n v="856.72"/>
    <n v="0"/>
    <n v="0"/>
    <n v="0"/>
    <n v="0"/>
    <n v="0"/>
    <n v="0"/>
    <n v="0"/>
    <n v="0"/>
    <n v="0"/>
    <n v="0"/>
  </r>
  <r>
    <n v="147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Contratación de material publicitario para el proyecto “Caracterización de las problemáticas en torno a la calidad de los cuerpos hídricos de la Microcuenca de Chugchilán y su Relación con la Salud Territorial y los Paisajes Bioculturales"/>
    <s v="NUEVO"/>
    <x v="0"/>
    <x v="47"/>
    <s v="Edición, Impresión, Reproducción, Publicaciones, Suscripciones, Fotocopiado, Traducción, Empastado, Enmarcación,_x000a_Serigrafía, Fotografía, Carnetización, Filmación e Imágenes Satelitales"/>
    <n v="1701"/>
    <x v="0"/>
    <n v="0"/>
    <n v="0"/>
    <n v="1400"/>
    <n v="1"/>
    <s v="ANUAL "/>
    <n v="0"/>
    <n v="1400"/>
    <n v="0"/>
    <n v="0"/>
    <n v="0"/>
    <n v="0"/>
    <n v="0"/>
    <n v="0"/>
    <n v="0"/>
    <n v="0"/>
    <n v="0"/>
    <n v="0"/>
  </r>
  <r>
    <n v="148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Adquisición de equipos de audio y video para el proyecto de investigación “Análisis cualitativo del contexto de aprendizaje del estudiantado de la UINPIAW”"/>
    <s v="NUEVO"/>
    <x v="0"/>
    <x v="53"/>
    <s v="Equipos, Sistemas y Paquetes Informáticos"/>
    <n v="1701"/>
    <x v="0"/>
    <n v="0"/>
    <n v="0"/>
    <n v="1285"/>
    <n v="1"/>
    <s v="ANUAL "/>
    <n v="0"/>
    <n v="1285"/>
    <n v="0"/>
    <n v="0"/>
    <n v="0"/>
    <n v="0"/>
    <n v="0"/>
    <n v="0"/>
    <n v="0"/>
    <n v="0"/>
    <n v="0"/>
    <n v="0"/>
  </r>
  <r>
    <n v="149"/>
    <s v="2. Investigación"/>
    <s v="2. Aportar a la democratización de la creación, difusión y aplicación de conocimientos y saberes diversos. "/>
    <s v="OE2-E3"/>
    <s v="c4"/>
    <s v="sc6"/>
    <s v="c4 -I.25"/>
    <x v="2"/>
    <s v="No aplica"/>
    <s v="No aplica"/>
    <s v="Vicerrectorado de Gestión Comunitaria, Investigación y Vinculación con la Sociedad"/>
    <x v="10"/>
    <s v="Adquisición de equipos de audio y video para el proyecto de investigación “Análisis cualitativo del contexto de aprendizaje del estudiantado de la UINPIAW”"/>
    <s v="NUEVO"/>
    <x v="1"/>
    <x v="40"/>
    <s v="Maquinarias y Equipos"/>
    <n v="1701"/>
    <x v="0"/>
    <n v="0"/>
    <n v="0"/>
    <n v="128"/>
    <n v="1"/>
    <s v="ANUAL "/>
    <n v="0"/>
    <n v="128"/>
    <n v="0"/>
    <n v="0"/>
    <n v="0"/>
    <n v="0"/>
    <n v="0"/>
    <n v="0"/>
    <n v="0"/>
    <n v="0"/>
    <n v="0"/>
    <n v="0"/>
  </r>
  <r>
    <n v="150"/>
    <s v="2. Investigación"/>
    <s v="2. Aportar a la democratización de la creación, difusión y aplicación de conocimientos y saberes diversos. "/>
    <s v="OE2-E3"/>
    <s v="c4"/>
    <s v="sc7"/>
    <s v="c4 -I.26"/>
    <x v="2"/>
    <s v="No aplica"/>
    <s v="No aplica"/>
    <s v="Vicerrectorado de Gestión Comunitaria, Investigación y Vinculación con la Sociedad"/>
    <x v="10"/>
    <s v="Afiliaciones y pago de membresia a redes de investigación"/>
    <s v="NUEVO"/>
    <x v="0"/>
    <x v="51"/>
    <s v="Membresías"/>
    <n v="1701"/>
    <x v="0"/>
    <n v="0"/>
    <n v="0"/>
    <n v="6760"/>
    <n v="3"/>
    <s v="ANUAL "/>
    <n v="0"/>
    <n v="0"/>
    <n v="3000"/>
    <n v="0"/>
    <n v="0"/>
    <n v="3760"/>
    <n v="0"/>
    <m/>
    <n v="0"/>
    <n v="0"/>
    <n v="0"/>
    <n v="0"/>
  </r>
  <r>
    <n v="151"/>
    <s v="2. Investigación"/>
    <s v="2. Aportar a la democratización de la creación, difusión y aplicación de conocimientos y saberes diversos. "/>
    <s v="OE2-E3"/>
    <s v="c4"/>
    <s v="sc7"/>
    <s v="c4 -I.26"/>
    <x v="2"/>
    <s v="No aplica"/>
    <s v="No aplica"/>
    <s v="Vicerrectorado de Gestión Comunitaria, Investigación y Vinculación con la Sociedad"/>
    <x v="10"/>
    <s v="Contratación de servicios especializados para la publicación artículos de investigación que tributen al perfeccionamiento del proceso de enseñanza-aprendizaje de las carreras  de la Universidad Intercultural de las Nacionalidades y Pueblos Indígenas Amawtay Wasi"/>
    <s v="NUEVO"/>
    <x v="0"/>
    <x v="47"/>
    <s v="Edición,Impresión,Reproducción,Publicaciones,Suscripciones,Fotocopiado,Traducción,Empastado,Enmarcación,Serigrafía, Fotografía, Carnetización, Filmación e Imágenes Satelitales."/>
    <n v="1701"/>
    <x v="0"/>
    <n v="0"/>
    <n v="0"/>
    <n v="30000"/>
    <n v="2"/>
    <s v="ANUAL "/>
    <n v="0"/>
    <n v="30000"/>
    <n v="0"/>
    <n v="0"/>
    <n v="0"/>
    <n v="0"/>
    <n v="0"/>
    <n v="0"/>
    <n v="0"/>
    <n v="0"/>
    <n v="0"/>
    <n v="0"/>
  </r>
  <r>
    <n v="152"/>
    <s v="2. Investigación"/>
    <s v="2. Aportar a la democratización de la creación, difusión y aplicación de conocimientos y saberes diversos. "/>
    <s v="OE2-E3"/>
    <s v="c4"/>
    <s v="sc7"/>
    <s v="c4 -I.26"/>
    <x v="2"/>
    <s v="No aplica"/>
    <s v="No aplica"/>
    <s v="Vicerrectorado de Gestión Comunitaria, Investigación y Vinculación con la Sociedad"/>
    <x v="11"/>
    <s v="Contratación de servicio de una productora de sonido para producción de audiolibros"/>
    <s v="ARRASTRE"/>
    <x v="0"/>
    <x v="54"/>
    <s v="Servicios y Derechos en Producción y Programación de Radio y Televisión"/>
    <n v="1701"/>
    <x v="0"/>
    <n v="0"/>
    <n v="0"/>
    <n v="8600"/>
    <n v="1"/>
    <s v="ANUAL "/>
    <n v="8600"/>
    <n v="0"/>
    <n v="0"/>
    <n v="0"/>
    <n v="0"/>
    <n v="0"/>
    <n v="0"/>
    <n v="0"/>
    <n v="0"/>
    <n v="0"/>
    <n v="0"/>
    <n v="0"/>
  </r>
  <r>
    <n v="153"/>
    <s v="2. Investigación"/>
    <s v="2. Aportar a la democratización de la creación, difusión y aplicación de conocimientos y saberes diversos. "/>
    <s v="OE2-E3"/>
    <s v="c4"/>
    <s v="sc7"/>
    <s v="c4 -I.26"/>
    <x v="2"/>
    <s v="No aplica"/>
    <s v="No aplica"/>
    <s v="Vicerrectorado de Gestión Comunitaria, Investigación y Vinculación con la Sociedad"/>
    <x v="11"/>
    <s v="Suscripción de uso del sistema Open Monograph Press (OMP) y asignación de códigos DOI"/>
    <s v="NUEVO"/>
    <x v="0"/>
    <x v="19"/>
    <s v="Arrendamiento y Licencias de Uso de Paquetes Informáticos"/>
    <n v="1701"/>
    <x v="0"/>
    <n v="0"/>
    <n v="0"/>
    <n v="5000"/>
    <n v="1"/>
    <s v="ANUAL "/>
    <n v="833.33"/>
    <n v="833.33"/>
    <n v="833.33"/>
    <n v="833.33"/>
    <n v="833.33"/>
    <n v="833.35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">
  <r>
    <s v="BIENES Y SERVICIOS DE CONSUMO"/>
    <x v="0"/>
    <s v="Recursos Fiscales"/>
    <s v="Agua Potable"/>
    <n v="3750"/>
    <n v="0"/>
    <x v="0"/>
    <n v="0"/>
    <n v="0"/>
    <n v="0"/>
    <n v="0"/>
    <n v="3750"/>
    <n v="3750"/>
    <n v="0"/>
    <n v="0"/>
    <x v="0"/>
    <x v="0"/>
    <x v="0"/>
    <x v="0"/>
  </r>
  <r>
    <s v="BIENES Y SERVICIOS DE CONSUMO"/>
    <x v="0"/>
    <s v="Recursos Fiscales"/>
    <s v="Vehiculos (Servicio para Mantenimiento y Reparacion)"/>
    <n v="6000"/>
    <n v="0"/>
    <x v="1"/>
    <n v="0"/>
    <n v="0"/>
    <n v="0"/>
    <n v="0"/>
    <n v="6000"/>
    <n v="6000"/>
    <n v="0"/>
    <n v="0"/>
    <x v="0"/>
    <x v="0"/>
    <x v="0"/>
    <x v="1"/>
  </r>
  <r>
    <s v="BIENES Y SERVICIOS DE CONSUMO"/>
    <x v="0"/>
    <s v="Recursos Fiscales"/>
    <s v="Consultoria Asesoria e Investigacion Especializada"/>
    <n v="3000"/>
    <n v="0"/>
    <x v="2"/>
    <n v="0"/>
    <n v="0"/>
    <n v="0"/>
    <n v="0"/>
    <n v="3000"/>
    <n v="3000"/>
    <n v="0"/>
    <n v="0"/>
    <x v="0"/>
    <x v="0"/>
    <x v="0"/>
    <x v="2"/>
  </r>
  <r>
    <s v="BIENES Y SERVICIOS DE CONSUMO"/>
    <x v="0"/>
    <s v="Recursos Fiscales"/>
    <s v="Capacitacion a Servidores Publicos"/>
    <n v="3000"/>
    <n v="0"/>
    <x v="2"/>
    <n v="0"/>
    <n v="0"/>
    <n v="0"/>
    <n v="0"/>
    <n v="3000"/>
    <n v="3000"/>
    <n v="0"/>
    <n v="0"/>
    <x v="0"/>
    <x v="0"/>
    <x v="0"/>
    <x v="3"/>
  </r>
  <r>
    <s v="BIENES Y SERVICIOS DE CONSUMO"/>
    <x v="0"/>
    <s v="Recursos Fiscales"/>
    <s v="Alimentos y Bebidas"/>
    <n v="1000"/>
    <n v="0"/>
    <x v="3"/>
    <n v="0"/>
    <n v="0"/>
    <n v="0"/>
    <n v="0"/>
    <n v="1000"/>
    <n v="1000"/>
    <n v="0"/>
    <n v="0"/>
    <x v="0"/>
    <x v="0"/>
    <x v="0"/>
    <x v="4"/>
  </r>
  <r>
    <s v="BIENES Y SERVICIOS DE CONSUMO"/>
    <x v="1"/>
    <s v="Recursos Fiscales"/>
    <s v="Mobiliario"/>
    <n v="100"/>
    <n v="0"/>
    <x v="4"/>
    <n v="0"/>
    <n v="0"/>
    <n v="0"/>
    <n v="0"/>
    <n v="100"/>
    <n v="100"/>
    <n v="0"/>
    <n v="0"/>
    <x v="0"/>
    <x v="1"/>
    <x v="0"/>
    <x v="5"/>
  </r>
  <r>
    <s v="BIENES Y SERVICIOS DE CONSUMO"/>
    <x v="2"/>
    <s v="Recursos Fiscales generados por las Instituciones"/>
    <s v="Materiales de Impresion Fotografia Reproduccion y Publicaciones"/>
    <n v="10000"/>
    <n v="0"/>
    <x v="5"/>
    <n v="0"/>
    <n v="0"/>
    <n v="0"/>
    <n v="0"/>
    <n v="10000"/>
    <n v="10000"/>
    <n v="0"/>
    <n v="0"/>
    <x v="0"/>
    <x v="2"/>
    <x v="1"/>
    <x v="6"/>
  </r>
  <r>
    <s v="EGRESOS EN PERSONAL"/>
    <x v="0"/>
    <s v="Recursos Provenientes de Preasignaciones"/>
    <s v="Aporte Patronal"/>
    <n v="22381"/>
    <n v="0"/>
    <x v="6"/>
    <n v="0"/>
    <n v="0"/>
    <n v="0"/>
    <n v="0"/>
    <n v="22381"/>
    <n v="22381"/>
    <n v="0"/>
    <n v="0"/>
    <x v="1"/>
    <x v="0"/>
    <x v="2"/>
    <x v="7"/>
  </r>
  <r>
    <s v="EGRESOS EN PERSONAL"/>
    <x v="1"/>
    <s v="Recursos Provenientes de Preasignaciones"/>
    <s v="Fondo de Reserva"/>
    <n v="348913"/>
    <n v="0"/>
    <x v="7"/>
    <n v="0"/>
    <n v="0"/>
    <n v="0"/>
    <n v="0"/>
    <n v="348913"/>
    <n v="348913"/>
    <n v="0"/>
    <n v="0"/>
    <x v="1"/>
    <x v="1"/>
    <x v="2"/>
    <x v="8"/>
  </r>
  <r>
    <s v="BIENES Y SERVICIOS DE CONSUMO"/>
    <x v="0"/>
    <s v="Recursos Fiscales"/>
    <s v="Difusion Informacion y Publicidad"/>
    <n v="2000"/>
    <n v="0"/>
    <x v="8"/>
    <n v="0"/>
    <n v="0"/>
    <n v="0"/>
    <n v="0"/>
    <n v="2000"/>
    <n v="2000"/>
    <n v="0"/>
    <n v="0"/>
    <x v="0"/>
    <x v="0"/>
    <x v="0"/>
    <x v="9"/>
  </r>
  <r>
    <s v="BIENES Y SERVICIOS DE CONSUMO"/>
    <x v="0"/>
    <s v="Recursos Fiscales"/>
    <s v="Viaticos y Subsistencias en el Exterior"/>
    <n v="5000"/>
    <n v="0"/>
    <x v="9"/>
    <n v="0"/>
    <n v="0"/>
    <n v="0"/>
    <n v="0"/>
    <n v="5000"/>
    <n v="5000"/>
    <n v="0"/>
    <n v="0"/>
    <x v="0"/>
    <x v="0"/>
    <x v="0"/>
    <x v="10"/>
  </r>
  <r>
    <s v="BIENES Y SERVICIOS DE CONSUMO"/>
    <x v="0"/>
    <s v="Recursos Fiscales"/>
    <s v="Mobiliarios (Instalacion Mantenimiento y Reparacion)"/>
    <n v="1500"/>
    <n v="0"/>
    <x v="10"/>
    <n v="0"/>
    <n v="0"/>
    <n v="0"/>
    <n v="0"/>
    <n v="1500"/>
    <n v="1500"/>
    <n v="0"/>
    <n v="0"/>
    <x v="0"/>
    <x v="0"/>
    <x v="0"/>
    <x v="11"/>
  </r>
  <r>
    <s v="BIENES Y SERVICIOS DE CONSUMO"/>
    <x v="0"/>
    <s v="Recursos Fiscales"/>
    <s v="Maquinarias y Equipos (Instalacion Mantenimiento y Reparacion)"/>
    <n v="6000"/>
    <n v="0"/>
    <x v="1"/>
    <n v="0"/>
    <n v="0"/>
    <n v="0"/>
    <n v="0"/>
    <n v="6000"/>
    <n v="6000"/>
    <n v="0"/>
    <n v="0"/>
    <x v="0"/>
    <x v="0"/>
    <x v="0"/>
    <x v="12"/>
  </r>
  <r>
    <s v="BIENES Y SERVICIOS DE CONSUMO"/>
    <x v="2"/>
    <s v="Recursos Fiscales"/>
    <s v="Edicion Impresion Reproduccion Publicaciones Suscripciones Fotocopiado Traduccion Empastado Enmarcacion Serigrafia Fotografia Carnetizacion Filmacion e Imagenes Satelitales"/>
    <n v="5000"/>
    <n v="0"/>
    <x v="9"/>
    <n v="0"/>
    <n v="0"/>
    <n v="0"/>
    <n v="0"/>
    <n v="5000"/>
    <n v="5000"/>
    <n v="0"/>
    <n v="0"/>
    <x v="0"/>
    <x v="2"/>
    <x v="0"/>
    <x v="13"/>
  </r>
  <r>
    <s v="BIENES Y SERVICIOS DE CONSUMO"/>
    <x v="2"/>
    <s v="Recursos Fiscales"/>
    <s v="Arrendamiento y Licencias de Uso de Paquetes Informaticos"/>
    <n v="500"/>
    <n v="0"/>
    <x v="11"/>
    <n v="0"/>
    <n v="0"/>
    <n v="0"/>
    <n v="0"/>
    <n v="500"/>
    <n v="500"/>
    <n v="0"/>
    <n v="0"/>
    <x v="0"/>
    <x v="2"/>
    <x v="0"/>
    <x v="14"/>
  </r>
  <r>
    <s v="BIENES Y SERVICIOS DE CONSUMO"/>
    <x v="2"/>
    <s v="Recursos Fiscales"/>
    <s v="Insumos Materiales Suministros y bienes para Investigacion"/>
    <n v="1500"/>
    <n v="0"/>
    <x v="10"/>
    <n v="0"/>
    <n v="0"/>
    <n v="0"/>
    <n v="0"/>
    <n v="1500"/>
    <n v="1500"/>
    <n v="0"/>
    <n v="0"/>
    <x v="0"/>
    <x v="2"/>
    <x v="0"/>
    <x v="15"/>
  </r>
  <r>
    <s v="BIENES Y SERVICIOS DE CONSUMO"/>
    <x v="0"/>
    <s v="Recursos Fiscales generados por las Instituciones"/>
    <s v="Combustibles"/>
    <n v="530"/>
    <n v="0"/>
    <x v="12"/>
    <n v="0"/>
    <n v="0"/>
    <n v="0"/>
    <n v="0"/>
    <n v="530"/>
    <n v="530"/>
    <n v="0"/>
    <n v="0"/>
    <x v="0"/>
    <x v="0"/>
    <x v="1"/>
    <x v="16"/>
  </r>
  <r>
    <s v="EGRESOS EN PERSONAL"/>
    <x v="1"/>
    <s v="Recursos Provenientes de Preasignaciones"/>
    <s v="Decimo Cuarto Sueldo"/>
    <n v="114680"/>
    <n v="0"/>
    <x v="13"/>
    <n v="0"/>
    <n v="0"/>
    <n v="0"/>
    <n v="0"/>
    <n v="114680"/>
    <n v="114680"/>
    <n v="0"/>
    <n v="0"/>
    <x v="1"/>
    <x v="1"/>
    <x v="2"/>
    <x v="17"/>
  </r>
  <r>
    <s v="BIENES Y SERVICIOS DE CONSUMO"/>
    <x v="0"/>
    <s v="Recursos Fiscales"/>
    <s v="Viaticos y Subsistencias en el Interior"/>
    <n v="1500"/>
    <n v="0"/>
    <x v="10"/>
    <n v="0"/>
    <n v="0"/>
    <n v="0"/>
    <n v="0"/>
    <n v="1500"/>
    <n v="1500"/>
    <n v="0"/>
    <n v="0"/>
    <x v="0"/>
    <x v="0"/>
    <x v="0"/>
    <x v="18"/>
  </r>
  <r>
    <s v="BIENES Y SERVICIOS DE CONSUMO"/>
    <x v="0"/>
    <s v="Recursos Fiscales"/>
    <s v="Insumos Materiales y Suministros para Construccion Electricidad Plomeria Carpinteria Senalizacion Vial Navegacion Contra Incendios y placas"/>
    <n v="1000"/>
    <n v="0"/>
    <x v="3"/>
    <n v="0"/>
    <n v="0"/>
    <n v="0"/>
    <n v="0"/>
    <n v="1000"/>
    <n v="1000"/>
    <n v="0"/>
    <n v="0"/>
    <x v="0"/>
    <x v="0"/>
    <x v="0"/>
    <x v="19"/>
  </r>
  <r>
    <s v="BIENES Y SERVICIOS DE CONSUMO"/>
    <x v="2"/>
    <s v="Recursos Fiscales"/>
    <s v="Materiales de Impresion Fotografia Reproduccion y Publicaciones"/>
    <n v="1500"/>
    <n v="0"/>
    <x v="10"/>
    <n v="0"/>
    <n v="0"/>
    <n v="0"/>
    <n v="0"/>
    <n v="1500"/>
    <n v="1500"/>
    <n v="0"/>
    <n v="0"/>
    <x v="0"/>
    <x v="2"/>
    <x v="0"/>
    <x v="6"/>
  </r>
  <r>
    <s v="OTROS EGRESOS CORRIENTES"/>
    <x v="0"/>
    <s v="Recursos Fiscales"/>
    <s v="Tasas Generales Impuestos Contribuciones Permisos Licencias y Patentes"/>
    <n v="3000"/>
    <n v="0"/>
    <x v="2"/>
    <n v="0"/>
    <n v="0"/>
    <n v="0"/>
    <n v="0"/>
    <n v="3000"/>
    <n v="3000"/>
    <n v="0"/>
    <n v="0"/>
    <x v="2"/>
    <x v="0"/>
    <x v="0"/>
    <x v="20"/>
  </r>
  <r>
    <s v="EGRESOS EN PERSONAL"/>
    <x v="0"/>
    <s v="Recursos Provenientes de Preasignaciones"/>
    <s v="Remuneraciones Unificadas"/>
    <n v="72720"/>
    <n v="0"/>
    <x v="14"/>
    <n v="0"/>
    <n v="0"/>
    <n v="0"/>
    <n v="0"/>
    <n v="72720"/>
    <n v="72720"/>
    <n v="0"/>
    <n v="0"/>
    <x v="1"/>
    <x v="0"/>
    <x v="2"/>
    <x v="21"/>
  </r>
  <r>
    <s v="EGRESOS EN PERSONAL"/>
    <x v="0"/>
    <s v="Recursos Provenientes de Preasignaciones"/>
    <s v="Salarios Unificados"/>
    <n v="33036.720000000001"/>
    <n v="0"/>
    <x v="15"/>
    <n v="0"/>
    <n v="0"/>
    <n v="0"/>
    <n v="0"/>
    <n v="33036.720000000001"/>
    <n v="33036.720000000001"/>
    <n v="0"/>
    <n v="0"/>
    <x v="1"/>
    <x v="0"/>
    <x v="2"/>
    <x v="22"/>
  </r>
  <r>
    <s v="BIENES Y SERVICIOS DE CONSUMO"/>
    <x v="0"/>
    <s v="Recursos Fiscales"/>
    <s v="Telecomunicaciones"/>
    <n v="11875"/>
    <n v="0"/>
    <x v="16"/>
    <n v="0"/>
    <n v="0"/>
    <n v="0"/>
    <n v="0"/>
    <n v="11875"/>
    <n v="11875"/>
    <n v="0"/>
    <n v="0"/>
    <x v="0"/>
    <x v="0"/>
    <x v="0"/>
    <x v="23"/>
  </r>
  <r>
    <s v="BIENES Y SERVICIOS DE CONSUMO"/>
    <x v="0"/>
    <s v="Recursos Fiscales"/>
    <s v="Combustibles"/>
    <n v="1500"/>
    <n v="0"/>
    <x v="10"/>
    <n v="0"/>
    <n v="0"/>
    <n v="0"/>
    <n v="0"/>
    <n v="1500"/>
    <n v="1500"/>
    <n v="0"/>
    <n v="0"/>
    <x v="0"/>
    <x v="0"/>
    <x v="0"/>
    <x v="16"/>
  </r>
  <r>
    <s v="BIENES Y SERVICIOS DE CONSUMO"/>
    <x v="0"/>
    <s v="Recursos Fiscales"/>
    <s v="Edificios Locales y Residencias Parqueaderos Casilleros Judiciales y Bancarios (Arrendamiento)"/>
    <n v="3000"/>
    <n v="0"/>
    <x v="2"/>
    <n v="0"/>
    <n v="0"/>
    <n v="0"/>
    <n v="0"/>
    <n v="3000"/>
    <n v="3000"/>
    <n v="0"/>
    <n v="0"/>
    <x v="0"/>
    <x v="0"/>
    <x v="0"/>
    <x v="24"/>
  </r>
  <r>
    <s v="BIENES Y SERVICIOS DE CONSUMO"/>
    <x v="0"/>
    <s v="Recursos Fiscales"/>
    <s v="Vestuario Lenceria Prendas de Proteccion Insumos y Accesorios para uniformes del personal de Proteccion Vigilancia y Seguridad"/>
    <n v="800"/>
    <n v="0"/>
    <x v="17"/>
    <n v="0"/>
    <n v="0"/>
    <n v="0"/>
    <n v="0"/>
    <n v="800"/>
    <n v="800"/>
    <n v="0"/>
    <n v="0"/>
    <x v="0"/>
    <x v="0"/>
    <x v="0"/>
    <x v="25"/>
  </r>
  <r>
    <s v="BIENES Y SERVICIOS DE CONSUMO"/>
    <x v="0"/>
    <s v="Recursos Fiscales"/>
    <s v="Materiales de Oficina"/>
    <n v="4000"/>
    <n v="0"/>
    <x v="18"/>
    <n v="0"/>
    <n v="0"/>
    <n v="0"/>
    <n v="0"/>
    <n v="4000"/>
    <n v="4000"/>
    <n v="0"/>
    <n v="0"/>
    <x v="0"/>
    <x v="0"/>
    <x v="0"/>
    <x v="26"/>
  </r>
  <r>
    <s v="BIENES Y SERVICIOS DE CONSUMO"/>
    <x v="0"/>
    <s v="Recursos Fiscales"/>
    <s v="Repuestos y Accesorios"/>
    <n v="2000"/>
    <n v="0"/>
    <x v="8"/>
    <n v="0"/>
    <n v="0"/>
    <n v="0"/>
    <n v="0"/>
    <n v="2000"/>
    <n v="2000"/>
    <n v="0"/>
    <n v="0"/>
    <x v="0"/>
    <x v="0"/>
    <x v="0"/>
    <x v="27"/>
  </r>
  <r>
    <s v="BIENES Y SERVICIOS DE CONSUMO"/>
    <x v="1"/>
    <s v="Recursos Fiscales"/>
    <s v="Alimentos y Bebidas"/>
    <n v="1200"/>
    <n v="0"/>
    <x v="19"/>
    <n v="0"/>
    <n v="0"/>
    <n v="0"/>
    <n v="0"/>
    <n v="1200"/>
    <n v="1200"/>
    <n v="0"/>
    <n v="0"/>
    <x v="0"/>
    <x v="1"/>
    <x v="0"/>
    <x v="4"/>
  </r>
  <r>
    <s v="OTROS EGRESOS CORRIENTES"/>
    <x v="0"/>
    <s v="Recursos Fiscales"/>
    <s v="Seguros"/>
    <n v="90077.119999999995"/>
    <n v="0"/>
    <x v="20"/>
    <n v="0"/>
    <n v="0"/>
    <n v="0"/>
    <n v="0"/>
    <n v="90077.119999999995"/>
    <n v="90077.119999999995"/>
    <n v="0"/>
    <n v="0"/>
    <x v="2"/>
    <x v="0"/>
    <x v="0"/>
    <x v="28"/>
  </r>
  <r>
    <s v="EGRESOS EN PERSONAL"/>
    <x v="0"/>
    <s v="Recursos Provenientes de Preasignaciones"/>
    <s v="Decimo Tercer Sueldo"/>
    <n v="18614.060000000001"/>
    <n v="0"/>
    <x v="21"/>
    <n v="0"/>
    <n v="0"/>
    <n v="0"/>
    <n v="0"/>
    <n v="18614.060000000001"/>
    <n v="18614.060000000001"/>
    <n v="0"/>
    <n v="0"/>
    <x v="1"/>
    <x v="0"/>
    <x v="2"/>
    <x v="29"/>
  </r>
  <r>
    <s v="EGRESOS EN PERSONAL"/>
    <x v="1"/>
    <s v="Recursos Provenientes de Preasignaciones"/>
    <s v="Decimo Tercer Sueldo"/>
    <n v="348913"/>
    <n v="0"/>
    <x v="7"/>
    <n v="0"/>
    <n v="0"/>
    <n v="0"/>
    <n v="0"/>
    <n v="348913"/>
    <n v="348913"/>
    <n v="0"/>
    <n v="0"/>
    <x v="1"/>
    <x v="1"/>
    <x v="2"/>
    <x v="29"/>
  </r>
  <r>
    <s v="EGRESOS EN PERSONAL"/>
    <x v="1"/>
    <s v="Recursos Provenientes de Preasignaciones"/>
    <s v="Subrogacion"/>
    <n v="7319.29"/>
    <n v="0"/>
    <x v="22"/>
    <n v="0"/>
    <n v="0"/>
    <n v="0"/>
    <n v="0"/>
    <n v="7319.29"/>
    <n v="7319.29"/>
    <n v="0"/>
    <n v="0"/>
    <x v="1"/>
    <x v="1"/>
    <x v="2"/>
    <x v="30"/>
  </r>
  <r>
    <s v="EGRESOS EN PERSONAL"/>
    <x v="1"/>
    <s v="Recursos Provenientes de Preasignaciones"/>
    <s v="Aporte Patronal"/>
    <n v="389354.93"/>
    <n v="0"/>
    <x v="23"/>
    <n v="0"/>
    <n v="0"/>
    <n v="0"/>
    <n v="0"/>
    <n v="389354.93"/>
    <n v="389354.93"/>
    <n v="0"/>
    <n v="0"/>
    <x v="1"/>
    <x v="1"/>
    <x v="2"/>
    <x v="7"/>
  </r>
  <r>
    <s v="BIENES Y SERVICIOS DE CONSUMO"/>
    <x v="0"/>
    <s v="Recursos Fiscales"/>
    <s v="Arrendamiento y Licencias de Uso de Paquetes Informaticos"/>
    <n v="16500"/>
    <n v="0"/>
    <x v="24"/>
    <n v="0"/>
    <n v="0"/>
    <n v="0"/>
    <n v="0"/>
    <n v="16500"/>
    <n v="16500"/>
    <n v="0"/>
    <n v="0"/>
    <x v="0"/>
    <x v="0"/>
    <x v="0"/>
    <x v="14"/>
  </r>
  <r>
    <s v="BIENES Y SERVICIOS DE CONSUMO"/>
    <x v="1"/>
    <s v="Recursos Fiscales"/>
    <s v="Arrendamiento y Licencias de Uso de Paquetes Informaticos"/>
    <n v="15281"/>
    <n v="0"/>
    <x v="25"/>
    <n v="0"/>
    <n v="0"/>
    <n v="0"/>
    <n v="0"/>
    <n v="15281"/>
    <n v="15281"/>
    <n v="0"/>
    <n v="0"/>
    <x v="0"/>
    <x v="1"/>
    <x v="0"/>
    <x v="14"/>
  </r>
  <r>
    <s v="BIENES Y SERVICIOS DE CONSUMO"/>
    <x v="2"/>
    <s v="Recursos Fiscales"/>
    <s v="Eventos Publicos Promocionales"/>
    <n v="1500"/>
    <n v="0"/>
    <x v="10"/>
    <n v="0"/>
    <n v="0"/>
    <n v="0"/>
    <n v="0"/>
    <n v="1500"/>
    <n v="1500"/>
    <n v="0"/>
    <n v="0"/>
    <x v="0"/>
    <x v="2"/>
    <x v="0"/>
    <x v="31"/>
  </r>
  <r>
    <s v="OTROS EGRESOS CORRIENTES"/>
    <x v="1"/>
    <s v="Recursos Fiscales"/>
    <s v="Seguros"/>
    <n v="1701.01"/>
    <n v="0"/>
    <x v="26"/>
    <n v="0"/>
    <n v="0"/>
    <n v="0"/>
    <n v="0"/>
    <n v="1701.01"/>
    <n v="1701.01"/>
    <n v="0"/>
    <n v="0"/>
    <x v="2"/>
    <x v="1"/>
    <x v="0"/>
    <x v="28"/>
  </r>
  <r>
    <s v="TRANSFERENCIAS O DONACIONES CORRIENTES"/>
    <x v="1"/>
    <s v="Recursos Fiscales"/>
    <s v="Becas y Ayudas Economicas"/>
    <n v="190000"/>
    <n v="0"/>
    <x v="27"/>
    <n v="0"/>
    <n v="0"/>
    <n v="0"/>
    <n v="0"/>
    <n v="190000"/>
    <n v="190000"/>
    <n v="0"/>
    <n v="0"/>
    <x v="3"/>
    <x v="1"/>
    <x v="0"/>
    <x v="32"/>
  </r>
  <r>
    <s v="BIENES Y SERVICIOS DE CONSUMO"/>
    <x v="2"/>
    <s v="Recursos Fiscales generados por las Instituciones"/>
    <s v="Fletes y Maniobras"/>
    <n v="1500"/>
    <n v="0"/>
    <x v="10"/>
    <n v="0"/>
    <n v="0"/>
    <n v="0"/>
    <n v="0"/>
    <n v="1500"/>
    <n v="1500"/>
    <n v="0"/>
    <n v="0"/>
    <x v="0"/>
    <x v="2"/>
    <x v="1"/>
    <x v="33"/>
  </r>
  <r>
    <s v="BIENES Y SERVICIOS PARA INVERSION"/>
    <x v="2"/>
    <s v="Asistencia Tecnica y Donaciones"/>
    <s v="Honorarios por Contratos Civiles de Servicios"/>
    <n v="154700"/>
    <n v="0"/>
    <x v="28"/>
    <n v="0"/>
    <n v="0"/>
    <n v="0"/>
    <n v="0"/>
    <n v="154700"/>
    <n v="154700"/>
    <n v="0"/>
    <n v="0"/>
    <x v="4"/>
    <x v="2"/>
    <x v="3"/>
    <x v="34"/>
  </r>
  <r>
    <s v="BIENES Y SERVICIOS DE CONSUMO"/>
    <x v="0"/>
    <s v="Recursos Fiscales"/>
    <s v="Energia Electrica"/>
    <n v="2600"/>
    <n v="0"/>
    <x v="29"/>
    <n v="0"/>
    <n v="0"/>
    <n v="0"/>
    <n v="0"/>
    <n v="2600"/>
    <n v="2600"/>
    <n v="0"/>
    <n v="0"/>
    <x v="0"/>
    <x v="0"/>
    <x v="0"/>
    <x v="35"/>
  </r>
  <r>
    <s v="BIENES Y SERVICIOS DE CONSUMO"/>
    <x v="0"/>
    <s v="Recursos Fiscales"/>
    <s v="Almacenamiento Embalaje Desembalaje Envase Desenvase y Recarga de Extintores"/>
    <n v="600"/>
    <n v="0"/>
    <x v="30"/>
    <n v="0"/>
    <n v="0"/>
    <n v="0"/>
    <n v="0"/>
    <n v="600"/>
    <n v="600"/>
    <n v="0"/>
    <n v="0"/>
    <x v="0"/>
    <x v="0"/>
    <x v="0"/>
    <x v="36"/>
  </r>
  <r>
    <s v="BIENES Y SERVICIOS DE CONSUMO"/>
    <x v="0"/>
    <s v="Recursos Fiscales"/>
    <s v="Servicio de Guarderia"/>
    <n v="2000"/>
    <n v="0"/>
    <x v="8"/>
    <n v="0"/>
    <n v="0"/>
    <n v="0"/>
    <n v="0"/>
    <n v="2000"/>
    <n v="2000"/>
    <n v="0"/>
    <n v="0"/>
    <x v="0"/>
    <x v="0"/>
    <x v="0"/>
    <x v="37"/>
  </r>
  <r>
    <s v="BIENES Y SERVICIOS DE CONSUMO"/>
    <x v="0"/>
    <s v="Recursos Fiscales"/>
    <s v="Pasajes al Interior"/>
    <n v="1500"/>
    <n v="0"/>
    <x v="10"/>
    <n v="0"/>
    <n v="0"/>
    <n v="0"/>
    <n v="0"/>
    <n v="1500"/>
    <n v="1500"/>
    <n v="0"/>
    <n v="0"/>
    <x v="0"/>
    <x v="0"/>
    <x v="0"/>
    <x v="38"/>
  </r>
  <r>
    <s v="BIENES Y SERVICIOS DE CONSUMO"/>
    <x v="0"/>
    <s v="Recursos Fiscales"/>
    <s v="Pasajes al Exterior"/>
    <n v="1500"/>
    <n v="0"/>
    <x v="10"/>
    <n v="0"/>
    <n v="0"/>
    <n v="0"/>
    <n v="0"/>
    <n v="1500"/>
    <n v="1500"/>
    <n v="0"/>
    <n v="0"/>
    <x v="0"/>
    <x v="0"/>
    <x v="0"/>
    <x v="39"/>
  </r>
  <r>
    <s v="BIENES Y SERVICIOS DE CONSUMO"/>
    <x v="0"/>
    <s v="Recursos Fiscales"/>
    <s v="Materiales de Aseo"/>
    <n v="2000"/>
    <n v="0"/>
    <x v="8"/>
    <n v="0"/>
    <n v="0"/>
    <n v="0"/>
    <n v="0"/>
    <n v="2000"/>
    <n v="2000"/>
    <n v="0"/>
    <n v="0"/>
    <x v="0"/>
    <x v="0"/>
    <x v="0"/>
    <x v="40"/>
  </r>
  <r>
    <s v="BIENES Y SERVICIOS DE CONSUMO"/>
    <x v="0"/>
    <s v="Recursos Fiscales"/>
    <s v="Medicamentos"/>
    <n v="1993.06"/>
    <n v="0"/>
    <x v="31"/>
    <n v="0"/>
    <n v="0"/>
    <n v="0"/>
    <n v="0"/>
    <n v="1993.06"/>
    <n v="1993.06"/>
    <n v="0"/>
    <n v="0"/>
    <x v="0"/>
    <x v="0"/>
    <x v="0"/>
    <x v="41"/>
  </r>
  <r>
    <s v="BIENES Y SERVICIOS DE CONSUMO"/>
    <x v="1"/>
    <s v="Recursos Fiscales"/>
    <s v="Bienes Artisticos Culturales Deportivos y Simbolos Patrios"/>
    <n v="2500"/>
    <n v="0"/>
    <x v="32"/>
    <n v="0"/>
    <n v="0"/>
    <n v="0"/>
    <n v="0"/>
    <n v="2500"/>
    <n v="2500"/>
    <n v="0"/>
    <n v="0"/>
    <x v="0"/>
    <x v="1"/>
    <x v="0"/>
    <x v="42"/>
  </r>
  <r>
    <s v="OTROS EGRESOS CORRIENTES"/>
    <x v="0"/>
    <s v="Recursos Fiscales"/>
    <s v="Costas Judiciales Tramites Notariales Legalizacion de Documentos y Arreglos Extrajudiciales"/>
    <n v="1300"/>
    <n v="0"/>
    <x v="33"/>
    <n v="0"/>
    <n v="0"/>
    <n v="0"/>
    <n v="0"/>
    <n v="1300"/>
    <n v="1300"/>
    <n v="0"/>
    <n v="0"/>
    <x v="2"/>
    <x v="0"/>
    <x v="0"/>
    <x v="43"/>
  </r>
  <r>
    <s v="BIENES Y SERVICIOS DE CONSUMO"/>
    <x v="0"/>
    <s v="Recursos Fiscales generados por las Instituciones"/>
    <s v="Pasajes al Interior"/>
    <n v="160"/>
    <n v="0"/>
    <x v="34"/>
    <n v="0"/>
    <n v="0"/>
    <n v="0"/>
    <n v="0"/>
    <n v="160"/>
    <n v="160"/>
    <n v="0"/>
    <n v="0"/>
    <x v="0"/>
    <x v="0"/>
    <x v="1"/>
    <x v="38"/>
  </r>
  <r>
    <s v="EGRESOS EN PERSONAL"/>
    <x v="1"/>
    <s v="Recursos Provenientes de Preasignaciones"/>
    <s v="Servicios Personales por Contrato de Docentes del Magisterio y Docentes e Investigadores Universitarios"/>
    <n v="154431.57999999999"/>
    <n v="0"/>
    <x v="35"/>
    <n v="0"/>
    <n v="0"/>
    <n v="0"/>
    <n v="0"/>
    <n v="154431.57999999999"/>
    <n v="154431.57999999999"/>
    <n v="0"/>
    <n v="0"/>
    <x v="1"/>
    <x v="1"/>
    <x v="2"/>
    <x v="44"/>
  </r>
  <r>
    <s v="EGRESOS EN PERSONAL"/>
    <x v="1"/>
    <s v="Recursos Fiscales"/>
    <s v="Servicios Personales por Contrato de Docentes del Magisterio y Docentes e Investigadores Universitarios"/>
    <n v="737973.5"/>
    <n v="0"/>
    <x v="36"/>
    <n v="0"/>
    <n v="0"/>
    <n v="0"/>
    <n v="0"/>
    <n v="737973.5"/>
    <n v="737973.5"/>
    <n v="0"/>
    <n v="0"/>
    <x v="1"/>
    <x v="1"/>
    <x v="0"/>
    <x v="44"/>
  </r>
  <r>
    <s v="BIENES Y SERVICIOS DE CONSUMO"/>
    <x v="0"/>
    <s v="Recursos Fiscales"/>
    <s v="Edicion Impresion Reproduccion Publicaciones Suscripciones Fotocopiado Traduccion Empastado Enmarcacion Serigrafia Fotografia Carnetizacion Filmacion e Imagenes Satelitales"/>
    <n v="3700"/>
    <n v="0"/>
    <x v="37"/>
    <n v="0"/>
    <n v="0"/>
    <n v="0"/>
    <n v="0"/>
    <n v="3700"/>
    <n v="3700"/>
    <n v="0"/>
    <n v="0"/>
    <x v="0"/>
    <x v="0"/>
    <x v="0"/>
    <x v="13"/>
  </r>
  <r>
    <s v="BIENES Y SERVICIOS DE CONSUMO"/>
    <x v="0"/>
    <s v="Recursos Fiscales"/>
    <s v="Mantenimiento y Reparacion de Equipos y Sistemas Informaticos"/>
    <n v="8800"/>
    <n v="0"/>
    <x v="38"/>
    <n v="0"/>
    <n v="0"/>
    <n v="0"/>
    <n v="0"/>
    <n v="8800"/>
    <n v="8800"/>
    <n v="0"/>
    <n v="0"/>
    <x v="0"/>
    <x v="0"/>
    <x v="0"/>
    <x v="45"/>
  </r>
  <r>
    <s v="BIENES Y SERVICIOS DE CONSUMO"/>
    <x v="2"/>
    <s v="Recursos Fiscales"/>
    <s v="Honorarios por Contratos Civiles de Servicios"/>
    <n v="260312.81"/>
    <n v="0"/>
    <x v="39"/>
    <n v="0"/>
    <n v="0"/>
    <n v="0"/>
    <n v="0"/>
    <n v="260312.81"/>
    <n v="260312.81"/>
    <n v="0"/>
    <n v="0"/>
    <x v="0"/>
    <x v="2"/>
    <x v="0"/>
    <x v="46"/>
  </r>
  <r>
    <s v="BIENES Y SERVICIOS DE CONSUMO"/>
    <x v="2"/>
    <s v="Recursos Fiscales"/>
    <s v="Membrecias"/>
    <n v="2400"/>
    <n v="0"/>
    <x v="40"/>
    <n v="0"/>
    <n v="0"/>
    <n v="0"/>
    <n v="0"/>
    <n v="2400"/>
    <n v="2400"/>
    <n v="0"/>
    <n v="0"/>
    <x v="0"/>
    <x v="2"/>
    <x v="0"/>
    <x v="47"/>
  </r>
  <r>
    <s v="BIENES Y SERVICIOS DE CONSUMO"/>
    <x v="0"/>
    <s v="Recursos Fiscales"/>
    <s v="Servicio de Seguridad y Vigilancia"/>
    <n v="2500"/>
    <n v="0"/>
    <x v="32"/>
    <n v="0"/>
    <n v="0"/>
    <n v="0"/>
    <n v="0"/>
    <n v="2500"/>
    <n v="2500"/>
    <n v="0"/>
    <n v="0"/>
    <x v="0"/>
    <x v="0"/>
    <x v="0"/>
    <x v="48"/>
  </r>
  <r>
    <s v="BIENES Y SERVICIOS DE CONSUMO"/>
    <x v="0"/>
    <s v="Recursos Fiscales"/>
    <s v="Servicios de Aseo Lavado de Vestimenta de Trabajo Fumigacion Desinfeccion Limpieza de Instalaciones manejo de desechos contaminados recuperacion y clasificacion de materiales reciclables"/>
    <n v="3200"/>
    <n v="0"/>
    <x v="41"/>
    <n v="0"/>
    <n v="0"/>
    <n v="0"/>
    <n v="0"/>
    <n v="3200"/>
    <n v="3200"/>
    <n v="0"/>
    <n v="0"/>
    <x v="0"/>
    <x v="0"/>
    <x v="0"/>
    <x v="49"/>
  </r>
  <r>
    <s v="BIENES Y SERVICIOS DE CONSUMO"/>
    <x v="0"/>
    <s v="Recursos Fiscales"/>
    <s v="Servicios Medicos Hospitalarios y Complementarios"/>
    <n v="2000"/>
    <n v="0"/>
    <x v="8"/>
    <n v="0"/>
    <n v="0"/>
    <n v="0"/>
    <n v="0"/>
    <n v="2000"/>
    <n v="2000"/>
    <n v="0"/>
    <n v="0"/>
    <x v="0"/>
    <x v="0"/>
    <x v="0"/>
    <x v="50"/>
  </r>
  <r>
    <s v="BIENES Y SERVICIOS DE CONSUMO"/>
    <x v="0"/>
    <s v="Recursos Fiscales"/>
    <s v="Eventos Publicos Promocionales"/>
    <n v="1500"/>
    <n v="0"/>
    <x v="10"/>
    <n v="0"/>
    <n v="0"/>
    <n v="0"/>
    <n v="0"/>
    <n v="1500"/>
    <n v="1500"/>
    <n v="0"/>
    <n v="0"/>
    <x v="0"/>
    <x v="0"/>
    <x v="0"/>
    <x v="31"/>
  </r>
  <r>
    <s v="BIENES Y SERVICIOS DE CONSUMO"/>
    <x v="0"/>
    <s v="Recursos Fiscales"/>
    <s v="Viaticos por Gastos de Residencia"/>
    <n v="5000"/>
    <n v="0"/>
    <x v="9"/>
    <n v="0"/>
    <n v="0"/>
    <n v="0"/>
    <n v="0"/>
    <n v="5000"/>
    <n v="5000"/>
    <n v="0"/>
    <n v="0"/>
    <x v="0"/>
    <x v="0"/>
    <x v="0"/>
    <x v="51"/>
  </r>
  <r>
    <s v="BIENES Y SERVICIOS DE CONSUMO"/>
    <x v="0"/>
    <s v="Recursos Fiscales"/>
    <s v="Edificios Locales Residencias y Cableado Estructurado (Instalacion Mantenimiento y Reparacion)"/>
    <n v="12500"/>
    <n v="0"/>
    <x v="42"/>
    <n v="0"/>
    <n v="0"/>
    <n v="0"/>
    <n v="0"/>
    <n v="12500"/>
    <n v="12500"/>
    <n v="0"/>
    <n v="0"/>
    <x v="0"/>
    <x v="0"/>
    <x v="0"/>
    <x v="52"/>
  </r>
  <r>
    <s v="BIENES Y SERVICIOS DE CONSUMO"/>
    <x v="0"/>
    <s v="Recursos Fiscales"/>
    <s v="Materiales de Impresion Fotografia Reproduccion y Publicaciones"/>
    <n v="6000"/>
    <n v="0"/>
    <x v="1"/>
    <n v="0"/>
    <n v="0"/>
    <n v="0"/>
    <n v="0"/>
    <n v="6000"/>
    <n v="6000"/>
    <n v="0"/>
    <n v="0"/>
    <x v="0"/>
    <x v="0"/>
    <x v="0"/>
    <x v="6"/>
  </r>
  <r>
    <s v="BIENES Y SERVICIOS DE CONSUMO"/>
    <x v="0"/>
    <s v="Recursos Fiscales"/>
    <s v="Dispositivos Medicos de Uso General"/>
    <n v="2500"/>
    <n v="0"/>
    <x v="32"/>
    <n v="0"/>
    <n v="0"/>
    <n v="0"/>
    <n v="0"/>
    <n v="2500"/>
    <n v="2500"/>
    <n v="0"/>
    <n v="0"/>
    <x v="0"/>
    <x v="0"/>
    <x v="0"/>
    <x v="53"/>
  </r>
  <r>
    <s v="BIENES Y SERVICIOS DE CONSUMO"/>
    <x v="1"/>
    <s v="Recursos Fiscales"/>
    <s v="Edicion Impresion Reproduccion Publicaciones Suscripciones Fotocopiado Traduccion Empastado Enmarcacion Serigrafia Fotografia Carnetizacion Filmacion e Imagenes Satelitales"/>
    <n v="1500"/>
    <n v="0"/>
    <x v="10"/>
    <n v="0"/>
    <n v="0"/>
    <n v="0"/>
    <n v="0"/>
    <n v="1500"/>
    <n v="1500"/>
    <n v="0"/>
    <n v="0"/>
    <x v="0"/>
    <x v="1"/>
    <x v="0"/>
    <x v="13"/>
  </r>
  <r>
    <s v="BIENES Y SERVICIOS DE CONSUMO"/>
    <x v="1"/>
    <s v="Recursos Fiscales"/>
    <s v="Materiales Didacticos"/>
    <n v="2000"/>
    <n v="0"/>
    <x v="8"/>
    <n v="0"/>
    <n v="0"/>
    <n v="0"/>
    <n v="0"/>
    <n v="2000"/>
    <n v="2000"/>
    <n v="0"/>
    <n v="0"/>
    <x v="0"/>
    <x v="1"/>
    <x v="0"/>
    <x v="54"/>
  </r>
  <r>
    <s v="BIENES Y SERVICIOS DE CONSUMO"/>
    <x v="1"/>
    <s v="Recursos Fiscales generados por las Instituciones"/>
    <s v="Capacitacion a Servidores Publicos"/>
    <n v="13010"/>
    <n v="0"/>
    <x v="43"/>
    <n v="0"/>
    <n v="0"/>
    <n v="0"/>
    <n v="0"/>
    <n v="13010"/>
    <n v="13010"/>
    <n v="0"/>
    <n v="0"/>
    <x v="0"/>
    <x v="1"/>
    <x v="1"/>
    <x v="3"/>
  </r>
  <r>
    <s v="EGRESOS EN PERSONAL"/>
    <x v="0"/>
    <s v="Recursos Provenientes de Preasignaciones"/>
    <s v="Decimo Cuarto Sueldo"/>
    <n v="6110"/>
    <n v="0"/>
    <x v="44"/>
    <n v="0"/>
    <n v="0"/>
    <n v="0"/>
    <n v="0"/>
    <n v="6110"/>
    <n v="6110"/>
    <n v="0"/>
    <n v="0"/>
    <x v="1"/>
    <x v="0"/>
    <x v="2"/>
    <x v="17"/>
  </r>
  <r>
    <s v="EGRESOS EN PERSONAL"/>
    <x v="0"/>
    <s v="Recursos Provenientes de Preasignaciones"/>
    <s v="Fondo de Reserva"/>
    <n v="18614.060000000001"/>
    <n v="0"/>
    <x v="21"/>
    <n v="0"/>
    <n v="0"/>
    <n v="0"/>
    <n v="0"/>
    <n v="18614.060000000001"/>
    <n v="18614.060000000001"/>
    <n v="0"/>
    <n v="0"/>
    <x v="1"/>
    <x v="0"/>
    <x v="2"/>
    <x v="8"/>
  </r>
  <r>
    <s v="EGRESOS EN PERSONAL"/>
    <x v="1"/>
    <s v="Recursos Provenientes de Preasignaciones"/>
    <s v="Remuneracion Mensual Unificada de Docentes del Magisterio y Docentes e Investigadores Universitarios"/>
    <n v="380448"/>
    <n v="0"/>
    <x v="45"/>
    <n v="0"/>
    <n v="0"/>
    <n v="0"/>
    <n v="0"/>
    <n v="380448"/>
    <n v="380448"/>
    <n v="0"/>
    <n v="0"/>
    <x v="1"/>
    <x v="1"/>
    <x v="2"/>
    <x v="55"/>
  </r>
  <r>
    <s v="EGRESOS EN PERSONAL"/>
    <x v="1"/>
    <s v="Recursos Provenientes de Preasignaciones"/>
    <s v="Servicios Personales por Contrato"/>
    <n v="251515.46"/>
    <n v="0"/>
    <x v="46"/>
    <n v="0"/>
    <n v="0"/>
    <n v="0"/>
    <n v="0"/>
    <n v="251515.46"/>
    <n v="251515.46"/>
    <n v="0"/>
    <n v="0"/>
    <x v="1"/>
    <x v="1"/>
    <x v="2"/>
    <x v="5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n v="1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Pago del servicio de agua potable de la Universidad Intercultural de las Nacionalidades y Pueblos Indigenas Amawtay Wasi. (2025)"/>
    <s v="ARRASTRE"/>
    <x v="0"/>
    <n v="530101"/>
    <s v="Agua Potable"/>
    <n v="1701"/>
    <x v="0"/>
    <n v="0"/>
    <n v="0"/>
    <n v="500"/>
  </r>
  <r>
    <n v="2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Pago del servicio de agua potable de la Universidad Intercultural de las Nacionalidades y Pueblos Indigenas Amawtay Wasi."/>
    <s v="NUEVO"/>
    <x v="0"/>
    <n v="530101"/>
    <s v="Agua Potable"/>
    <n v="1701"/>
    <x v="0"/>
    <n v="0"/>
    <n v="0"/>
    <n v="3181.82"/>
  </r>
  <r>
    <n v="3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Servicio de energía eléctrica para la Universidad Intercultural de las Nacionalidades y Pueblos Indígenas Amawtay Wasi"/>
    <s v="NUEVO"/>
    <x v="0"/>
    <n v="530104"/>
    <s v="Energía Eléctrica"/>
    <n v="1701"/>
    <x v="0"/>
    <n v="0"/>
    <n v="0"/>
    <n v="5913.6"/>
  </r>
  <r>
    <n v="4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Servicio de energía eléctrica para la Universidad Intercultural de las Nacionalidades y Pueblos Indígenas Amawtay Wasi (2025)"/>
    <s v="ARRASTRE"/>
    <x v="0"/>
    <n v="530104"/>
    <s v="Energía Eléctrica"/>
    <n v="1701"/>
    <x v="0"/>
    <n v="0"/>
    <n v="0"/>
    <n v="1000"/>
  </r>
  <r>
    <n v="5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Servicio telefónico de la Universidad Intercultural de las Nacionalidades y Pueblos Indigenas Amawtay Wasi (2025)"/>
    <s v="ARRASTRE"/>
    <x v="0"/>
    <n v="530105"/>
    <s v="Telecomunicaciones"/>
    <n v="1701"/>
    <x v="0"/>
    <n v="0"/>
    <n v="0"/>
    <n v="60"/>
  </r>
  <r>
    <n v="6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Servicio telefónico de la Universidad Intercultural de las Nacionalidades y Pueblos Indigenas Amawtay Wasi"/>
    <s v="NUEVO"/>
    <x v="0"/>
    <n v="530105"/>
    <s v="Telecomunicaciones"/>
    <n v="1701"/>
    <x v="0"/>
    <n v="0"/>
    <n v="0"/>
    <n v="500"/>
  </r>
  <r>
    <n v="7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rastreo satelital para el parque automotor de la Universidad Intercultural de las Nacionalidades y Pueblos Indígenas Amawtay Wasi"/>
    <s v="NUEVO"/>
    <x v="0"/>
    <n v="530105"/>
    <s v="Telecomunicaciones"/>
    <n v="1701"/>
    <x v="0"/>
    <n v="0"/>
    <n v="0"/>
    <n v="400"/>
  </r>
  <r>
    <n v="8"/>
    <s v="4. Eficiencia Institucional"/>
    <s v="4. Contribuir al desarrollo de una sociedad intercultural y plurinacional en el marco del Sumak Kawsay"/>
    <s v="OE4-E4"/>
    <s v="c1"/>
    <s v="sc2"/>
    <s v="c1 -I.4"/>
    <x v="1"/>
    <x v="1"/>
    <s v="No aplica"/>
    <s v="No aplica"/>
    <s v="Coordinación Administrativa Financiera"/>
    <s v="Dirección Administrativa"/>
    <s v="Contratación del servicio de seguridad y vigilancia para el edificio Prometeo de la Universidad Intercultural de las Nacionalidades y Pueblos Indígenas Amawtay Wasi (CND)"/>
    <s v="CND"/>
    <x v="0"/>
    <n v="530208"/>
    <s v="Servicio de Seguridad y Vigilancia"/>
    <n v="1701"/>
    <x v="0"/>
    <n v="0"/>
    <n v="0"/>
    <n v="20792"/>
  </r>
  <r>
    <n v="9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seguridad y vigilancia para el edificio Prometeo de la Universidad Intercultural de las Nacionalidades y Pueblos Indígenas Amawtay Wasi"/>
    <s v="NUEVO"/>
    <x v="0"/>
    <n v="530208"/>
    <s v="Servicio de Seguridad y Vigilancia"/>
    <n v="1701"/>
    <x v="0"/>
    <n v="0"/>
    <n v="0"/>
    <n v="22854.48"/>
  </r>
  <r>
    <n v="10"/>
    <s v="4. Eficiencia Institucional"/>
    <s v="4. Contribuir al desarrollo de una sociedad intercultural y plurinacional en el marco del Sumak Kawsay"/>
    <s v="OE4-E4"/>
    <s v="c1"/>
    <s v="sc2"/>
    <s v="c1 -I.4"/>
    <x v="1"/>
    <x v="1"/>
    <s v="No aplica"/>
    <s v="No aplica"/>
    <s v="Coordinación Administrativa Financiera"/>
    <s v="Dirección Administrativa"/>
    <s v="Contratación del servicio de aseo y limpieza para el edificio Prometeo de la Universidad Intercultural de las Nacionalidades y Pueblos Indígenas Amawtay Wasi"/>
    <s v="CND"/>
    <x v="0"/>
    <n v="530209"/>
    <s v="Servicios de Aseo, Lavado de Vestimenta de Trabajo, Fumigación, Desinfección, Limpieza de Instalaciones, manejo"/>
    <n v="1701"/>
    <x v="0"/>
    <n v="0"/>
    <n v="0"/>
    <n v="27364.65"/>
  </r>
  <r>
    <n v="11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aseo y limpieza para el edificio Prometeo de la Universidad Intercultural de las Nacionalidades y Pueblos Indígenas Amawtay Wasi"/>
    <s v="NUEVO"/>
    <x v="0"/>
    <n v="530209"/>
    <s v="Servicios de Aseo, Lavado de Vestimenta de Trabajo, Fumigación, Desinfección, Limpieza de Instalaciones, manejo"/>
    <n v="1701"/>
    <x v="0"/>
    <n v="0"/>
    <n v="0"/>
    <n v="1"/>
  </r>
  <r>
    <n v="12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aseo y limpieza para el edificio Ave María de la Universidad Intercultural de las Nacionalidades y Pueblos Indígenas Amawtay Wasi."/>
    <s v="CND"/>
    <x v="0"/>
    <n v="530209"/>
    <s v="Servicios de Aseo, Lavado de Vestimenta de Trabajo, Fumigación, Desinfección, Limpieza de Instalaciones, manejo"/>
    <n v="1701"/>
    <x v="0"/>
    <n v="0"/>
    <n v="0"/>
    <n v="22740.12"/>
  </r>
  <r>
    <n v="13"/>
    <s v="4. Eficiencia Institucional"/>
    <s v="4. Contribuir al desarrollo de una sociedad intercultural y plurinacional en el marco del Sumak Kawsay"/>
    <s v="OE4-E4"/>
    <s v="c1"/>
    <s v="sc2"/>
    <s v="c1 -I.4"/>
    <x v="1"/>
    <x v="1"/>
    <s v="No aplica"/>
    <s v="No aplica"/>
    <s v="Coordinación Administrativa Financiera"/>
    <s v="Dirección Administrativa"/>
    <s v="Contratación del servicio de aseo y limpieza para el edificio Ave María de la Universidad Intercultural de las Nacionalidades y Pueblos Indígenas Amawtay Wasi."/>
    <s v="ARRASTRE"/>
    <x v="0"/>
    <n v="530209"/>
    <s v="Servicios de Aseo, Lavado de Vestimenta de Trabajo, Fumigación, Desinfección, Limpieza de Instalaciones, manejo"/>
    <n v="1701"/>
    <x v="0"/>
    <n v="0"/>
    <n v="0"/>
    <n v="1777.49"/>
  </r>
  <r>
    <n v="14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aseo y limpieza para el edificio Ave María de la Universidad Intercultural de las Nacionalidades y Pueblos Indígenas Amawtay Wasi."/>
    <s v="NUEVO"/>
    <x v="0"/>
    <n v="530209"/>
    <s v="Servicios de Aseo, Lavado de Vestimenta de Trabajo, Fumigación, Desinfección, Limpieza de Instalaciones, manejo"/>
    <n v="1701"/>
    <x v="0"/>
    <n v="0"/>
    <n v="0"/>
    <n v="1"/>
  </r>
  <r>
    <n v="15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on del servicio de provisión de combustible para el parque automotor de la Universidad Intercultural de las Nacionalidades y Pueblos Indígenas Amawtay Wasi."/>
    <s v="NUEVO"/>
    <x v="0"/>
    <n v="530255"/>
    <s v="Combustibles"/>
    <n v="1701"/>
    <x v="1"/>
    <n v="0"/>
    <n v="0"/>
    <n v="5000"/>
  </r>
  <r>
    <n v="16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Reembolso de provisión de combustible para el parque automotor de la Universidad Intercultural de las Nacionalidades y Pueblos Indígenas Amawtay Wasi."/>
    <s v="NUEVO"/>
    <x v="0"/>
    <n v="530255"/>
    <s v="Combustibles"/>
    <n v="1701"/>
    <x v="0"/>
    <n v="0"/>
    <n v="0"/>
    <n v="500"/>
  </r>
  <r>
    <n v="17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Reembolso de pasajes aéreos interior "/>
    <s v="NUEVO"/>
    <x v="0"/>
    <n v="530301"/>
    <s v="Pasajes al Interior"/>
    <n v="1701"/>
    <x v="0"/>
    <n v="0"/>
    <n v="0"/>
    <n v="500"/>
  </r>
  <r>
    <n v="18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pasajes aéreos nacionales e internacionales para la Universidad Intercultural de las Nacionalidades y Pueblos Indígenas Amawtay Wasi"/>
    <s v="CND"/>
    <x v="0"/>
    <n v="530301"/>
    <s v="Pasajes al Interior"/>
    <n v="1701"/>
    <x v="0"/>
    <n v="0"/>
    <n v="0"/>
    <n v="4938.72"/>
  </r>
  <r>
    <n v="19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pasajes aéreos nacionales e internacionales para la Universidad Intercultural de las Nacionalidades y Pueblos Indígenas Amawtay Wasi"/>
    <s v="CND"/>
    <x v="0"/>
    <n v="530302"/>
    <s v="Pasajes al Exterior"/>
    <n v="1701"/>
    <x v="0"/>
    <n v="0"/>
    <n v="0"/>
    <n v="293.95999999999998"/>
  </r>
  <r>
    <n v="20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pasajes aéreos nacionales e internacionales para la Universidad Intercultural de las Nacionalidades y Pueblos Indígenas Amawtay Wasi"/>
    <s v="NUEVO"/>
    <x v="0"/>
    <n v="530301"/>
    <s v="Pasajes al Interior"/>
    <n v="1701"/>
    <x v="0"/>
    <n v="0"/>
    <n v="0"/>
    <n v="5061.28"/>
  </r>
  <r>
    <n v="21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pasajes aéreos nacionales e internacionales para la Universidad Intercultural de las Nacionalidades y Pueblos Indígenas Amawtay Wasi"/>
    <s v="NUEVO"/>
    <x v="0"/>
    <n v="530302"/>
    <s v="Pasajes al Exterior"/>
    <n v="1701"/>
    <x v="0"/>
    <n v="0"/>
    <n v="0"/>
    <n v="10000"/>
  </r>
  <r>
    <n v="22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Reembolso por Movilización y Transporte"/>
    <s v="NUEVO"/>
    <x v="0"/>
    <n v="530301"/>
    <s v="Pasajes al Interior"/>
    <n v="1701"/>
    <x v="0"/>
    <n v="0"/>
    <n v="0"/>
    <n v="160"/>
  </r>
  <r>
    <n v="23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Reembolso de pasajes aéreos al exterior "/>
    <s v="NUEVO"/>
    <x v="0"/>
    <n v="530302"/>
    <s v="Pasajes al Exterior"/>
    <n v="1701"/>
    <x v="0"/>
    <n v="0"/>
    <n v="0"/>
    <n v="500"/>
  </r>
  <r>
    <n v="24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Viáticos al interior"/>
    <s v="NUEVO"/>
    <x v="0"/>
    <n v="530303"/>
    <s v="Viáticos y Subsistencias en el Interior"/>
    <n v="1701"/>
    <x v="0"/>
    <n v="0"/>
    <n v="0"/>
    <n v="5000"/>
  </r>
  <r>
    <n v="25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Viáticos al Exterior"/>
    <s v="NUEVO"/>
    <x v="0"/>
    <n v="530304"/>
    <s v="Viáticos y Subsistencias en el Exterior"/>
    <n v="1701"/>
    <x v="0"/>
    <n v="0"/>
    <n v="0"/>
    <n v="500"/>
  </r>
  <r>
    <n v="26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Pago de la alícuota del espacio de uso del edificio Ave María para la Universidad Intercultural de las Nacionalidades y Pueblos Indígenas Amawtay Wasi "/>
    <s v="NUEVO"/>
    <x v="0"/>
    <n v="530402"/>
    <s v="Edificios, Locales, Residencias y Cableado Estructurado (Instalación, Mantenimiento y Reparación)"/>
    <n v="1701"/>
    <x v="0"/>
    <n v="0"/>
    <n v="0"/>
    <n v="28000"/>
  </r>
  <r>
    <n v="27"/>
    <s v="4. Eficiencia Institucional"/>
    <s v="4. Contribuir al desarrollo de una sociedad intercultural y plurinacional en el marco del Sumak Kawsay"/>
    <s v="OE4-E4"/>
    <s v="c1"/>
    <s v="sc2"/>
    <s v="c1 -I.4"/>
    <x v="1"/>
    <x v="1"/>
    <s v="No aplica"/>
    <s v="No aplica"/>
    <s v="Coordinación Administrativa Financiera"/>
    <s v="Dirección Administrativa"/>
    <s v="Adquisición e instalación de paneles piso-techo y puertas para el Consultorio Juridico Lázaro Condo y Planta Baja de la Universidad Intercultural de las Nacionalidades y Pueblos Indígenas Amawtay Wasi"/>
    <s v="ARRASTRE"/>
    <x v="1"/>
    <n v="840103"/>
    <s v="Mobiliarios"/>
    <n v="1701"/>
    <x v="0"/>
    <n v="0"/>
    <n v="0"/>
    <n v="7182"/>
  </r>
  <r>
    <n v="28"/>
    <s v="4. Eficiencia Institucional"/>
    <s v="4. Contribuir al desarrollo de una sociedad intercultural y plurinacional en el marco del Sumak Kawsay"/>
    <s v="OE4-E4"/>
    <s v="c1"/>
    <s v="sc2"/>
    <s v="c1 -I.4"/>
    <x v="1"/>
    <x v="1"/>
    <s v="No aplica"/>
    <s v="No aplica"/>
    <s v="Coordinación Administrativa Financiera"/>
    <s v="Dirección Administrativa"/>
    <s v="Adquisición e instalación de paneles piso-techo y puertas para el Consultorio Juridico Lázaro Condo y Planta Baja de la Universidad Intercultural de las Nacionalidades y Pueblos Indígenas Amawtay Wasi"/>
    <s v="ARRASTRE"/>
    <x v="0"/>
    <n v="530402"/>
    <s v="Edificios, Locales, Residencias y Cableado Estructurado (Instalación, Mantenimiento y Reparación)"/>
    <n v="1701"/>
    <x v="0"/>
    <n v="0"/>
    <n v="0"/>
    <n v="1595"/>
  </r>
  <r>
    <n v="29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Adquisición de suministros, materiales y accesorios de oficina no catalogados para la Universidad Intercultural de las Nacionalidades y Pueblos Indígenas Amawtay Wasi."/>
    <s v="NUEVO"/>
    <x v="0"/>
    <n v="530804"/>
    <s v="Materiales de Oficina"/>
    <n v="1701"/>
    <x v="0"/>
    <n v="0"/>
    <n v="0"/>
    <n v="1000"/>
  </r>
  <r>
    <n v="30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Adquisición de suministros, materiales y accesorios de oficina catalogados para la Universidad Intercultural de las Nacionalidades y Pueblos Indígenas Amawtay Wasi"/>
    <s v="NUEVO"/>
    <x v="0"/>
    <n v="530804"/>
    <s v="Materiales de Oficina"/>
    <n v="1701"/>
    <x v="0"/>
    <n v="0"/>
    <n v="0"/>
    <n v="8000"/>
  </r>
  <r>
    <n v="31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Adquisición de suministros, materiales y accesorios de oficina catalogados para la Universidad Intercultural de las Nacionalidades y Pueblos Indígenas Amawtay Wasi"/>
    <s v="ARRASTRE"/>
    <x v="0"/>
    <n v="530804"/>
    <s v="Materiales de Oficina"/>
    <n v="1701"/>
    <x v="0"/>
    <n v="0"/>
    <n v="0"/>
    <n v="667.7"/>
  </r>
  <r>
    <n v="32"/>
    <s v="4. Eficiencia Institucional"/>
    <s v="4. Contribuir al desarrollo de una sociedad intercultural y plurinacional en el marco del Sumak Kawsay"/>
    <s v="OE4-E4"/>
    <s v="c1"/>
    <s v="sc2"/>
    <s v="c1 -I.4"/>
    <x v="1"/>
    <x v="1"/>
    <s v="No aplica"/>
    <s v="No aplica"/>
    <s v="Coordinación Administrativa Financiera"/>
    <s v="Dirección Administrativa"/>
    <s v="Contratación del servicio de mantenimiento preventivo y correctivo del parque automotor de la Universidad Intercultural de las Nacionalidades y Pueblos Indígenas Amawtay Wasi - Con convenio Marco"/>
    <s v="ARRASTRE"/>
    <x v="0"/>
    <n v="530405"/>
    <s v="Vehículos (Servicio para Mantenimiento y Reparación)"/>
    <n v="1701"/>
    <x v="0"/>
    <n v="0"/>
    <n v="0"/>
    <n v="1500"/>
  </r>
  <r>
    <n v="33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mantenimiento preventivo y correctivo parque automotor de la Universidad Intercultural de las Nacionalidades y Pueblos Indígenas Amawtay Wasi - Con convenio Marco (Marca Chevrolet)"/>
    <s v="NUEVO"/>
    <x v="0"/>
    <n v="530405"/>
    <s v="Vehículos (Servicio para Mantenimiento y Reparación)"/>
    <n v="1701"/>
    <x v="0"/>
    <n v="0"/>
    <n v="0"/>
    <n v="4000"/>
  </r>
  <r>
    <n v="34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mantenimiento preventivo y correctivo del parque automotor de la Universidad Intercultural de las Nacionalidades y Pueblos Indígenas Amawtay Wasi - Con convenio Marco"/>
    <s v="NUEVO"/>
    <x v="0"/>
    <n v="530405"/>
    <s v="Vehículos (Servicio para Mantenimiento y Reparación)"/>
    <n v="1701"/>
    <x v="0"/>
    <n v="0"/>
    <n v="0"/>
    <n v="4000"/>
  </r>
  <r>
    <n v="35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mantenimiento preventivo y correctivo del bus Institucional de la Universidad Interculturalde las Nacionalidades y PueblosIndígenas Amawtay Wasi - Con convenio Marco"/>
    <s v="NUEVO"/>
    <x v="0"/>
    <n v="530405"/>
    <s v="Vehículos (Servicio para Mantenimiento y Reparación)"/>
    <n v="1701"/>
    <x v="0"/>
    <n v="0"/>
    <n v="0"/>
    <n v="5500"/>
  </r>
  <r>
    <n v="36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Inclusión de bienes a la póliza de seguros de la Universidad Intercultural de las Nacionalidades y Pueblos Indígenas Amawtay Wasi"/>
    <s v="NUEVO"/>
    <x v="2"/>
    <n v="570201"/>
    <s v="Seguros"/>
    <n v="1701"/>
    <x v="0"/>
    <n v="0"/>
    <n v="0"/>
    <n v="500"/>
  </r>
  <r>
    <n v="37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Adquisición de toners para las impresoras LEXMARK de la Universidad Intercultural de las Nacionalidades y Pueblos Indígenas Amawtay Wasi"/>
    <s v="NUEVO"/>
    <x v="0"/>
    <n v="530807"/>
    <s v="Materiales de Impresión, Fotografía, Reproducción y Publicaciones"/>
    <n v="1701"/>
    <x v="1"/>
    <n v="0"/>
    <n v="0"/>
    <n v="3200"/>
  </r>
  <r>
    <n v="38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Adquisición de tintas para las impresoras EPSON de la Universidad Intercultural de las Nacionalidades y Pueblos Indígenas Amawtay Wasi"/>
    <s v="NUEVO"/>
    <x v="0"/>
    <n v="530807"/>
    <s v="Materiales de Impresión, Fotografía, Reproducción y Publicaciones"/>
    <n v="1701"/>
    <x v="0"/>
    <n v="0"/>
    <n v="0"/>
    <n v="5800"/>
  </r>
  <r>
    <n v="39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Adquisición de suministros para equipos de impresión de la Universidad Intercultural de las Nacionalidades y Pueblos Indígenas Amawtay Wasi"/>
    <s v="NUEVO"/>
    <x v="0"/>
    <n v="530807"/>
    <s v="Materiales de Impresión, Fotografía, Reproducción y Publicaciones"/>
    <n v="1701"/>
    <x v="0"/>
    <n v="0"/>
    <n v="0"/>
    <n v="2000"/>
  </r>
  <r>
    <n v="40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Suministro e instalacion de señaleticas de Accesibilidad Universal del Edificio Prometeo de la Universidad Amawtay Wasi"/>
    <s v="NUEVO"/>
    <x v="0"/>
    <n v="530402"/>
    <s v="Edificios, Locales, Residencias y Cableado Estructurado (Instalación, Mantenimiento y Reparación)"/>
    <n v="1701"/>
    <x v="1"/>
    <n v="0"/>
    <n v="0"/>
    <n v="6000"/>
  </r>
  <r>
    <n v="41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mantenimiento preventivo y correctivo del ascensor del Edificio Ave María de la Universidad Intercultural de las Nacionalidades y Pueblos Indígenas Amawtay Wasi"/>
    <s v="NUEVO"/>
    <x v="0"/>
    <n v="530404"/>
    <s v="Maquinarias y Equipos (Instalación, Mantenimiento y Reparación)"/>
    <n v="1701"/>
    <x v="0"/>
    <n v="0"/>
    <n v="0"/>
    <n v="5000"/>
  </r>
  <r>
    <n v="42"/>
    <s v="4. Eficiencia Institucional"/>
    <s v="4. Contribuir al desarrollo de una sociedad intercultural y plurinacional en el marco del Sumak Kawsay"/>
    <s v="OE4-E4"/>
    <s v="c1"/>
    <s v="sc2"/>
    <s v="c1 -I.4"/>
    <x v="1"/>
    <x v="1"/>
    <s v="No aplica"/>
    <s v="No aplica"/>
    <s v="Coordinación Administrativa Financiera"/>
    <s v="Dirección Administrativa"/>
    <s v="Contratación del servicio de mantenimiento preventivo y correctivo del ascensor del Edificio Ave María de la Universidad Intercultural de las Nacionalidades y Pueblos Indígenas Amawtay Wasi"/>
    <s v="CND"/>
    <x v="0"/>
    <n v="530404"/>
    <s v="Maquinarias y Equipos (Instalación, Mantenimiento y Reparación)"/>
    <n v="1701"/>
    <x v="0"/>
    <n v="0"/>
    <n v="0"/>
    <n v="800"/>
  </r>
  <r>
    <n v="43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Contratación del servicio de mantenimiento preventivo y correctivo del ascensor del Edificio Prometeo de la Universidad Intercultural de las Nacionalidades y Pueblos Indígenas Amawtay Wasi"/>
    <s v="NUEVO"/>
    <x v="0"/>
    <n v="530404"/>
    <s v="Maquinarias y Equipos (Instalación, Mantenimiento y Reparación)"/>
    <n v="1701"/>
    <x v="0"/>
    <n v="0"/>
    <n v="0"/>
    <n v="4000"/>
  </r>
  <r>
    <n v="44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Gastos a través de caja chica para la Dirección Administrativa"/>
    <s v="NUEVO"/>
    <x v="0"/>
    <n v="530811"/>
    <s v="Insumos, Materiales y Suministros para Construcción, Electricidad, Plomería, Carpintería, Señalización Vial, Navegación, Contra Incendios y Placas"/>
    <n v="1701"/>
    <x v="1"/>
    <n v="0"/>
    <n v="0"/>
    <n v="500"/>
  </r>
  <r>
    <n v="45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Pago de Patente Municipal y tasas de la Universidad Intercultural de las Nacionalidades y Pueblos Indígenas Amawtay Wasi - Edificio Prometeo"/>
    <s v="NUEVO"/>
    <x v="2"/>
    <n v="570102"/>
    <s v="Tasas Generales, Impuestos, Contribuciones, Permisos, Licencias y Patentes."/>
    <n v="1701"/>
    <x v="0"/>
    <n v="0"/>
    <n v="0"/>
    <n v="1000"/>
  </r>
  <r>
    <n v="46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Pago de Impuesto predial de la Universidad Intercultural de las Nacionalidades y Pueblos Indígenas Amawtay Wasi - Edificio Prometeo"/>
    <s v="NUEVO"/>
    <x v="2"/>
    <n v="570102"/>
    <s v="Tasas Generales, Impuestos, Contribuciones, Permisos, Licencias y Patentes."/>
    <n v="1701"/>
    <x v="0"/>
    <n v="0"/>
    <n v="0"/>
    <n v="1000"/>
  </r>
  <r>
    <n v="47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Reembolso de peajes para el parque automotor de la Universidad Intercultural de las Nacionalidades y Pueblos Indígenas Amawtay Wasi."/>
    <s v="NUEVO"/>
    <x v="2"/>
    <n v="570102"/>
    <s v="Tasas Generales, Impuestos, Contribuciones, Permisos, Licencias y Patentes."/>
    <n v="1701"/>
    <x v="0"/>
    <n v="0"/>
    <n v="0"/>
    <n v="300"/>
  </r>
  <r>
    <n v="48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Matriculación y  Revisión Vehicular del parque automotor de la Universidad Intercultural de las Nacionalidades y Pueblos Indígenas Amawtay Wasi"/>
    <s v="NUEVO"/>
    <x v="2"/>
    <n v="570102"/>
    <s v="Tasas Generales, Impuestos, Contribuciones, Permisos, Licencias y Patentes."/>
    <n v="1701"/>
    <x v="0"/>
    <n v="0"/>
    <n v="0"/>
    <n v="1600"/>
  </r>
  <r>
    <n v="49"/>
    <s v="4. Eficiencia Institucional"/>
    <s v="4. Contribuir al desarrollo de una sociedad intercultural y plurinacional en el marco del Sumak Kawsay"/>
    <s v="OE4-E4"/>
    <s v="c1"/>
    <s v="sc2"/>
    <s v="c1 -I.4"/>
    <x v="0"/>
    <x v="0"/>
    <s v="No aplica"/>
    <s v="No aplica"/>
    <s v="Coordinación Administrativa Financiera"/>
    <s v="Dirección Administrativa"/>
    <s v="Adquisición de un mesón de atención doble altura para la biblioteca de la Universidad Intercultural de las Nacionalidades y Pueblos Indígenas Amawtay Wasi "/>
    <s v="NUEVO"/>
    <x v="1"/>
    <n v="840103"/>
    <s v="Mobiliarios"/>
    <n v="1701"/>
    <x v="1"/>
    <n v="0"/>
    <n v="0"/>
    <n v="1500"/>
  </r>
  <r>
    <n v="50"/>
    <s v="4. Eficiencia Institucional"/>
    <s v="4. Contribuir al desarrollo de una sociedad intercultural y plurinacional en el marco del Sumak Kawsay"/>
    <s v="OE4-E4"/>
    <s v="c1"/>
    <s v="sc2"/>
    <s v="c1-I.4"/>
    <x v="2"/>
    <x v="2"/>
    <s v="No aplica"/>
    <s v="No aplica"/>
    <s v="Coordinación Administrativa Financiera"/>
    <s v="Dirección de Tecnologías de la Información y Comunicación"/>
    <s v="Contratación del servicio de acceso a la red avanzada de investigación y academia para la Universidad Intercultural de las Nacionalidades y Pueblos Indígenas Amawtay Wasi."/>
    <s v="NUEVO"/>
    <x v="0"/>
    <n v="530702"/>
    <s v="Arrendamiento y Licencias de Uso de Paquetes Informáticos"/>
    <n v="1701"/>
    <x v="0"/>
    <n v="0"/>
    <n v="0"/>
    <n v="1"/>
  </r>
  <r>
    <n v="51"/>
    <s v="4. Eficiencia Institucional"/>
    <s v="4. Contribuir al desarrollo de una sociedad intercultural y plurinacional en el marco del Sumak Kawsay"/>
    <s v="OE4-E4"/>
    <s v="c1"/>
    <s v="sc2"/>
    <s v="c1-I.4"/>
    <x v="1"/>
    <x v="1"/>
    <s v="No aplica"/>
    <s v="No aplica"/>
    <s v="Coordinación Administrativa Financiera"/>
    <s v="Dirección de Tecnologías de la Información y Comunicación"/>
    <s v="Adquisición, instalacion y puesta en marcha de Servidor de almacenamiento en red (NAS) para la Universidad  Intercultural de  las  Nacionalidades  y Pueblos  Indígenas  Amawtay Wasi"/>
    <s v="ARRASTRE"/>
    <x v="1"/>
    <n v="840107"/>
    <s v="Equipos, Sistemas y Paquetes Informáticos"/>
    <n v="1701"/>
    <x v="0"/>
    <n v="0"/>
    <n v="0"/>
    <n v="3587"/>
  </r>
  <r>
    <n v="52"/>
    <s v="4. Eficiencia Institucional"/>
    <s v="4. Contribuir al desarrollo de una sociedad intercultural y plurinacional en el marco del Sumak Kawsay"/>
    <s v="OE4-E4"/>
    <s v="c1"/>
    <s v="sc2"/>
    <s v="c1-I.4"/>
    <x v="1"/>
    <x v="1"/>
    <s v="No aplica"/>
    <s v="No aplica"/>
    <s v="Coordinación Administrativa Financiera"/>
    <s v="Dirección de Tecnologías de la Información y Comunicación"/>
    <s v="Adquisición de equipo Biométricos y aplicativo de control para  la Universidad  Intercultural de las  Nacionalidades  y Pueblos  Indígenas  Amawtay Wasi"/>
    <s v="ARRASTRE"/>
    <x v="1"/>
    <n v="840107"/>
    <s v="Equipos, Sistemas y Paquetes Informáticos"/>
    <n v="1701"/>
    <x v="0"/>
    <n v="0"/>
    <n v="0"/>
    <n v="5964.6"/>
  </r>
  <r>
    <n v="53"/>
    <s v="4. Eficiencia Institucional"/>
    <s v="4. Contribuir al desarrollo de una sociedad intercultural y plurinacional en el marco del Sumak Kawsay"/>
    <s v="OE4-E4"/>
    <s v="c1"/>
    <s v="sc2"/>
    <s v="c1-I.4"/>
    <x v="1"/>
    <x v="1"/>
    <s v="No aplica"/>
    <s v="No aplica"/>
    <s v="Coordinación Administrativa Financiera"/>
    <s v="Dirección de Tecnologías de la Información y Comunicación"/>
    <s v="Contratación del servicio de mantenimiento preventivo de las computadoras marca SPEEDMIND con convenio marco"/>
    <s v="CND"/>
    <x v="0"/>
    <n v="530704"/>
    <s v="Mantenimiento y Reparación de Equipos y Sistemas Informáticos"/>
    <n v="1701"/>
    <x v="0"/>
    <n v="0"/>
    <n v="0"/>
    <n v="3075"/>
  </r>
  <r>
    <n v="54"/>
    <s v="4. Eficiencia Institucional"/>
    <s v="4. Contribuir al desarrollo de una sociedad intercultural y plurinacional en el marco del Sumak Kawsay"/>
    <s v="OE4-E4"/>
    <s v="c1"/>
    <s v="sc2"/>
    <s v="c1-I.4"/>
    <x v="2"/>
    <x v="2"/>
    <s v="No aplica"/>
    <s v="No aplica"/>
    <s v="Coordinación Administrativa Financiera"/>
    <s v="Dirección de Tecnologías de la Información y Comunicación"/>
    <s v="Contratación del servicio de acceso a la red avanzada de investigación y academia para la Universidad Intercultural de las Nacionalidades y Pueblos Indígenas Amawtay Wasi.(CONTRATO ADMINISTRATIVO No. UINPIAW-2024-0008)"/>
    <s v="CND"/>
    <x v="0"/>
    <n v="530702"/>
    <s v="Arrendamiento y Licencias de Uso de Paquetes Informáticos"/>
    <n v="1701"/>
    <x v="0"/>
    <n v="0"/>
    <n v="0"/>
    <n v="7748.4"/>
  </r>
  <r>
    <n v="55"/>
    <s v="4. Eficiencia Institucional"/>
    <s v="4. Contribuir al desarrollo de una sociedad intercultural y plurinacional en el marco del Sumak Kawsay"/>
    <s v="OE4-E4"/>
    <s v="c1"/>
    <s v="sc2"/>
    <s v="c1-I.4"/>
    <x v="2"/>
    <x v="2"/>
    <s v="No aplica"/>
    <s v="No aplica"/>
    <s v="Coordinación Administrativa Financiera"/>
    <s v="Dirección de Tecnologías de la Información y Comunicación"/>
    <s v="Contratación del servicio de acceso a la red avanzada de investigación y academia para la Universidad Intercultural de las Nacionalidades y Pueblos Indígenas Amawtay Wasi.(CONTRATO ADMINISTRATIVO No. UINPIAW-2025-0012)"/>
    <s v="CND"/>
    <x v="0"/>
    <n v="530702"/>
    <s v="Arrendamiento y Licencias de Uso de Paquetes Informáticos"/>
    <n v="1701"/>
    <x v="0"/>
    <n v="0"/>
    <n v="0"/>
    <n v="103980.8"/>
  </r>
  <r>
    <n v="56"/>
    <s v="4. Eficiencia Institucional"/>
    <s v="4. Contribuir al desarrollo de una sociedad intercultural y plurinacional en el marco del Sumak Kawsay"/>
    <s v="OE4-E4"/>
    <s v="c1"/>
    <s v="sc2"/>
    <s v="c1-I.4"/>
    <x v="1"/>
    <x v="1"/>
    <s v="No aplica"/>
    <s v="No aplica"/>
    <s v="Coordinación Administrativa Financiera"/>
    <s v="Dirección de Tecnologías de la Información y Comunicación"/>
    <s v="Adquisición instalación y puesta en funcionamiento de equipos para la infraestructura informática del data center de la Universidad Amawtay Wasi (Mantenimiento 1)"/>
    <s v="ARRASTRE"/>
    <x v="0"/>
    <n v="530704"/>
    <s v="Mantenimiento y Reparación de Equipos y Sistemas Informáticos"/>
    <n v="1701"/>
    <x v="0"/>
    <n v="0"/>
    <n v="0"/>
    <n v="1950"/>
  </r>
  <r>
    <n v="57"/>
    <s v="4. Eficiencia Institucional"/>
    <s v="4. Contribuir al desarrollo de una sociedad intercultural y plurinacional en el marco del Sumak Kawsay"/>
    <s v="OE4-E4"/>
    <s v="c1"/>
    <s v="sc2"/>
    <s v="c1-I.4"/>
    <x v="1"/>
    <x v="1"/>
    <s v="No aplica"/>
    <s v="No aplica"/>
    <s v="Coordinación Administrativa Financiera"/>
    <s v="Dirección de Tecnologías de la Información y Comunicación"/>
    <s v="Adquisición de equipos computacionales para la implementación de la Dirección de Desarrollo e Implementación del Modelo Educativo Intercultural y Comunitario (Mantenimiento)"/>
    <s v="ARRASTRE"/>
    <x v="0"/>
    <n v="530704"/>
    <s v="Mantenimiento y Reparación de Equipos y Sistemas Informáticos"/>
    <n v="1701"/>
    <x v="0"/>
    <n v="0"/>
    <n v="0"/>
    <n v="120"/>
  </r>
  <r>
    <n v="58"/>
    <s v="4. Eficiencia Institucional"/>
    <s v="4. Contribuir al desarrollo de una sociedad intercultural y plurinacional en el marco del Sumak Kawsay"/>
    <s v="OE4-E4"/>
    <s v="c1"/>
    <s v="sc2"/>
    <s v="c1-I.4"/>
    <x v="1"/>
    <x v="1"/>
    <s v="No aplica"/>
    <s v="No aplica"/>
    <s v="Coordinación Administrativa Financiera"/>
    <s v="Dirección de Tecnologías de la Información y Comunicación"/>
    <s v="Adquisición de equipos de telecomunicaciones, almacenamiento, seguridad perimetral y configuración de la Universidad Intercultural de las Nacionalidades y Pueblos Indígenas Amawtay Wasi"/>
    <s v="ARRASTRE"/>
    <x v="0"/>
    <n v="530704"/>
    <s v="Mantenimiento y Reparación de Equipos y Sistemas Informáticos"/>
    <n v="1701"/>
    <x v="0"/>
    <n v="0"/>
    <n v="0"/>
    <n v="325"/>
  </r>
  <r>
    <n v="59"/>
    <s v="4. Eficiencia Institucional"/>
    <s v="4. Contribuir al desarrollo de una sociedad intercultural y plurinacional en el marco del Sumak Kawsay"/>
    <s v="OE4-E4"/>
    <s v="c6"/>
    <s v="N/A"/>
    <s v="c6-I.32"/>
    <x v="0"/>
    <x v="0"/>
    <s v="No aplica"/>
    <s v="No aplica"/>
    <s v="Coordinación Administrativa Financiera"/>
    <s v="Dirección Financiera"/>
    <s v="Contratación del Servicio de Auditoría Externa para la Universidad Intercultural de las Nacionalidad y Pueblos Amawtay Wasi"/>
    <s v="NUEVO"/>
    <x v="0"/>
    <n v="530601"/>
    <s v="Consultoría, Asesoría e Investigación Especializada"/>
    <n v="1701"/>
    <x v="1"/>
    <n v="0"/>
    <n v="0"/>
    <n v="3000"/>
  </r>
  <r>
    <n v="60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Remuneraciones Unificadas"/>
    <s v="NUEVO"/>
    <x v="3"/>
    <n v="510105"/>
    <s v="Remuneraciones Unificadas"/>
    <n v="1700"/>
    <x v="0"/>
    <n v="0"/>
    <n v="0"/>
    <n v="101808"/>
  </r>
  <r>
    <n v="61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Salarios Unificados"/>
    <s v="NUEVO"/>
    <x v="3"/>
    <n v="510106"/>
    <s v="Salarios Unificados"/>
    <n v="1700"/>
    <x v="0"/>
    <n v="0"/>
    <n v="0"/>
    <n v="26281.3"/>
  </r>
  <r>
    <n v="62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Remuneracion Mensual Unificada de Docentes del Magisterio y Docentes e Investigadores Universitarios"/>
    <s v="NUEVO"/>
    <x v="3"/>
    <n v="510108"/>
    <s v="Remuneracion Mensual Unificada de Docentes del Magisterio y Docentes e Investigadores Universitarios"/>
    <n v="1700"/>
    <x v="0"/>
    <n v="0"/>
    <n v="0"/>
    <n v="57816"/>
  </r>
  <r>
    <n v="63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Decimotercer Sueldo"/>
    <s v="NUEVO"/>
    <x v="3"/>
    <n v="510203"/>
    <s v="Decimotercer Sueldo"/>
    <n v="1700"/>
    <x v="0"/>
    <n v="0"/>
    <n v="0"/>
    <n v="28318.726666666666"/>
  </r>
  <r>
    <n v="64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Decimocuarto Sueldo"/>
    <s v="NUEVO"/>
    <x v="3"/>
    <n v="510204"/>
    <s v="Decimocuarto Sueldo"/>
    <n v="1700"/>
    <x v="0"/>
    <n v="0"/>
    <n v="0"/>
    <n v="8515.3333333333339"/>
  </r>
  <r>
    <n v="65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Compensacion por Transporte"/>
    <s v="NUEVO"/>
    <x v="3"/>
    <n v="510304"/>
    <s v="Compensacion por Transporte"/>
    <n v="1700"/>
    <x v="0"/>
    <n v="0"/>
    <n v="0"/>
    <n v="400"/>
  </r>
  <r>
    <n v="66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Alimentacion"/>
    <s v="NUEVO"/>
    <x v="3"/>
    <n v="510306"/>
    <s v="Alimentacion"/>
    <n v="1700"/>
    <x v="0"/>
    <n v="0"/>
    <n v="0"/>
    <n v="1000"/>
  </r>
  <r>
    <n v="67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Horas Extraordinarias y Suplementarias"/>
    <s v="NUEVO"/>
    <x v="3"/>
    <n v="510509"/>
    <s v="Horas Extraordinarias y Suplementarias"/>
    <n v="1700"/>
    <x v="0"/>
    <n v="0"/>
    <n v="0"/>
    <n v="1000"/>
  </r>
  <r>
    <n v="68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Servicios Personales por Contrato"/>
    <s v="NUEVO"/>
    <x v="3"/>
    <n v="510510"/>
    <s v="Servicios Personales por Contrato"/>
    <n v="1700"/>
    <x v="0"/>
    <n v="0"/>
    <n v="0"/>
    <n v="48276"/>
  </r>
  <r>
    <n v="69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Subrogacion"/>
    <s v="NUEVO"/>
    <x v="3"/>
    <n v="510512"/>
    <s v="Subrogacion"/>
    <n v="1700"/>
    <x v="0"/>
    <n v="0"/>
    <n v="0"/>
    <n v="350"/>
  </r>
  <r>
    <n v="70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Encargos"/>
    <s v="NUEVO"/>
    <x v="3"/>
    <n v="510513"/>
    <s v="Encargos"/>
    <n v="1700"/>
    <x v="0"/>
    <n v="0"/>
    <n v="0"/>
    <n v="350"/>
  </r>
  <r>
    <n v="71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Aporte Patronal"/>
    <s v="NUEVO"/>
    <x v="3"/>
    <n v="510601"/>
    <s v="Aporte Patronal"/>
    <n v="1700"/>
    <x v="0"/>
    <n v="0"/>
    <n v="0"/>
    <n v="27625.08195"/>
  </r>
  <r>
    <n v="72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Fondo de Reserva"/>
    <s v="NUEVO"/>
    <x v="3"/>
    <n v="510602"/>
    <s v="Fondo de Reserva"/>
    <n v="1700"/>
    <x v="0"/>
    <n v="0"/>
    <n v="0"/>
    <n v="23528.693090000001"/>
  </r>
  <r>
    <n v="73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Vacaciones no gozadas"/>
    <s v="NUEVO"/>
    <x v="3"/>
    <n v="510602"/>
    <s v="Vacaciones no gozadas"/>
    <n v="1700"/>
    <x v="0"/>
    <n v="0"/>
    <n v="0"/>
    <n v="1006.29"/>
  </r>
  <r>
    <n v="74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Remuneracion Mensual Unificada de Docentes del Magisterio y Docentes e Investigadores Universitarios"/>
    <s v="NUEVO"/>
    <x v="3"/>
    <n v="510108"/>
    <s v="Remuneracion Mensual Unificada de Docentes del Magisterio y Docentes e Investigadores Universitarios"/>
    <n v="1700"/>
    <x v="0"/>
    <n v="0"/>
    <n v="0"/>
    <n v="270468"/>
  </r>
  <r>
    <n v="75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Decimotercer Sueldo"/>
    <s v="NUEVO"/>
    <x v="3"/>
    <n v="510203"/>
    <s v="Decimotercer Sueldo"/>
    <n v="1700"/>
    <x v="0"/>
    <n v="0"/>
    <n v="0"/>
    <n v="22539"/>
  </r>
  <r>
    <n v="76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Decimocuarto Sueldo"/>
    <s v="NUEVO"/>
    <x v="3"/>
    <n v="510204"/>
    <s v="Decimocuarto Sueldo"/>
    <n v="1700"/>
    <x v="0"/>
    <n v="0"/>
    <n v="0"/>
    <n v="5302"/>
  </r>
  <r>
    <n v="77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Aporte Patronal"/>
    <s v="NUEVO"/>
    <x v="3"/>
    <n v="510601"/>
    <s v="Aporte Patronal"/>
    <n v="1700"/>
    <x v="0"/>
    <n v="0"/>
    <n v="0"/>
    <n v="24747.821999999993"/>
  </r>
  <r>
    <n v="78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Fondo de Reserva"/>
    <s v="NUEVO"/>
    <x v="3"/>
    <n v="510602"/>
    <s v="Fondo de Reserva"/>
    <n v="1700"/>
    <x v="0"/>
    <n v="0"/>
    <n v="0"/>
    <n v="22529.984399999998"/>
  </r>
  <r>
    <n v="79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Remuneracion Mensual Unificada de Docentes del Magisterio y Docentes e Investigadores Universitarios"/>
    <s v="NUEVO"/>
    <x v="3"/>
    <n v="510108"/>
    <s v="Remuneracion Mensual Unificada de Docentes del Magisterio y Docentes e Investigadores Universitarios"/>
    <n v="1700"/>
    <x v="0"/>
    <n v="0"/>
    <n v="0"/>
    <n v="52164"/>
  </r>
  <r>
    <n v="80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Decimotercer Sueldo"/>
    <s v="NUEVO"/>
    <x v="3"/>
    <n v="510203"/>
    <s v="Decimotercer Sueldo"/>
    <n v="1700"/>
    <x v="0"/>
    <n v="0"/>
    <n v="0"/>
    <n v="4347"/>
  </r>
  <r>
    <n v="81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Decimocuarto Sueldo"/>
    <s v="NUEVO"/>
    <x v="3"/>
    <n v="510204"/>
    <s v="Decimocuarto Sueldo"/>
    <n v="1700"/>
    <x v="0"/>
    <n v="0"/>
    <n v="0"/>
    <n v="482"/>
  </r>
  <r>
    <n v="82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Aporte Patronal"/>
    <s v="NUEVO"/>
    <x v="3"/>
    <n v="510601"/>
    <s v="Aporte Patronal"/>
    <n v="1700"/>
    <x v="0"/>
    <n v="0"/>
    <n v="0"/>
    <n v="4773.0060000000003"/>
  </r>
  <r>
    <n v="83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Fondo de Reserva"/>
    <s v="NUEVO"/>
    <x v="3"/>
    <n v="510602"/>
    <s v="Fondo de Reserva"/>
    <n v="1700"/>
    <x v="0"/>
    <n v="0"/>
    <n v="0"/>
    <n v="4345.2611999999999"/>
  </r>
  <r>
    <n v="84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Servicios Personales por Contrato"/>
    <s v="NUEVO"/>
    <x v="3"/>
    <n v="510510"/>
    <s v="Servicios Personales por Contrato"/>
    <n v="1700"/>
    <x v="2"/>
    <n v="0"/>
    <n v="0"/>
    <n v="331256"/>
  </r>
  <r>
    <n v="85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Decimotercer Sueldo"/>
    <s v="NUEVO"/>
    <x v="3"/>
    <n v="510203"/>
    <s v="Decimotercer Sueldo"/>
    <n v="1700"/>
    <x v="2"/>
    <n v="0"/>
    <n v="0"/>
    <n v="51776.75"/>
  </r>
  <r>
    <n v="86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Decimocuarto Sueldo"/>
    <s v="NUEVO"/>
    <x v="3"/>
    <n v="510204"/>
    <s v="Decimocuarto Sueldo"/>
    <n v="1700"/>
    <x v="2"/>
    <n v="0"/>
    <n v="0"/>
    <n v="17994.666666666664"/>
  </r>
  <r>
    <n v="87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Aporte Patronal"/>
    <s v="NUEVO"/>
    <x v="3"/>
    <n v="510601"/>
    <s v="Aporte Patronal"/>
    <n v="1700"/>
    <x v="2"/>
    <n v="0"/>
    <n v="0"/>
    <n v="31966.204000000002"/>
  </r>
  <r>
    <n v="88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Fondo de Reserva"/>
    <s v="NUEVO"/>
    <x v="3"/>
    <n v="510602"/>
    <s v="Fondo de Reserva"/>
    <n v="1700"/>
    <x v="2"/>
    <n v="0"/>
    <n v="0"/>
    <n v="27593.624800000005"/>
  </r>
  <r>
    <n v="89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Servicios Personales por Contrato"/>
    <s v="NUEVO"/>
    <x v="3"/>
    <n v="510510"/>
    <s v="Servicios Personales por Contrato"/>
    <n v="1700"/>
    <x v="2"/>
    <n v="0"/>
    <n v="0"/>
    <n v="78685"/>
  </r>
  <r>
    <n v="90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Servicios Personales por Contrato Docente"/>
    <s v="NUEVO"/>
    <x v="3"/>
    <n v="510518"/>
    <s v="Remuneracion Mensual Unificada de Docentes del Magisterio y Docentes e Investigadores Universitarios"/>
    <n v="1700"/>
    <x v="2"/>
    <n v="0"/>
    <n v="0"/>
    <n v="957044"/>
  </r>
  <r>
    <n v="91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Decimotercer Sueldo"/>
    <s v="NUEVO"/>
    <x v="3"/>
    <n v="510203"/>
    <s v="Decimotercer Sueldo"/>
    <n v="1700"/>
    <x v="2"/>
    <n v="0"/>
    <n v="0"/>
    <n v="195168"/>
  </r>
  <r>
    <n v="92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Decimocuarto Sueldo"/>
    <s v="NUEVO"/>
    <x v="3"/>
    <n v="510204"/>
    <s v="Decimocuarto Sueldo"/>
    <n v="1700"/>
    <x v="2"/>
    <n v="0"/>
    <n v="0"/>
    <n v="70693.333333333343"/>
  </r>
  <r>
    <n v="93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Aporte Patronal"/>
    <s v="NUEVO"/>
    <x v="3"/>
    <n v="510601"/>
    <s v="Aporte Patronal"/>
    <n v="1700"/>
    <x v="2"/>
    <n v="0"/>
    <n v="0"/>
    <n v="95162.628499999933"/>
  </r>
  <r>
    <n v="94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Fondo de Reserva"/>
    <s v="NUEVO"/>
    <x v="3"/>
    <n v="510602"/>
    <s v="Fondo de Reserva"/>
    <n v="1700"/>
    <x v="2"/>
    <n v="0"/>
    <n v="0"/>
    <n v="86276.225699999894"/>
  </r>
  <r>
    <n v="95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Servicios Personales por Contrato"/>
    <s v="NUEVO"/>
    <x v="3"/>
    <n v="510510"/>
    <s v="Servicios Personales por Contrato"/>
    <n v="1700"/>
    <x v="2"/>
    <n v="0"/>
    <n v="0"/>
    <n v="77172"/>
  </r>
  <r>
    <n v="96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Servicios Personales por Contrato Docente"/>
    <s v="NUEVO"/>
    <x v="3"/>
    <n v="510518"/>
    <s v="Remuneracion Mensual Unificada de Docentes del Magisterio y Docentes e Investigadores Universitarios"/>
    <n v="1700"/>
    <x v="2"/>
    <n v="0"/>
    <n v="0"/>
    <n v="35880"/>
  </r>
  <r>
    <n v="97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Decimotercer Sueldo"/>
    <s v="NUEVO"/>
    <x v="3"/>
    <n v="510203"/>
    <s v="Decimotercer Sueldo"/>
    <n v="1700"/>
    <x v="2"/>
    <n v="0"/>
    <n v="0"/>
    <n v="18120.833333333332"/>
  </r>
  <r>
    <n v="98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Decimocuarto Sueldo"/>
    <s v="NUEVO"/>
    <x v="3"/>
    <n v="510204"/>
    <s v="Decimocuarto Sueldo"/>
    <n v="1700"/>
    <x v="2"/>
    <n v="0"/>
    <n v="0"/>
    <n v="6266"/>
  </r>
  <r>
    <n v="99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Aporte Patronal"/>
    <s v="NUEVO"/>
    <x v="3"/>
    <n v="510601"/>
    <s v="Aporte Patronal"/>
    <n v="1700"/>
    <x v="2"/>
    <n v="0"/>
    <n v="0"/>
    <n v="10730.117999999999"/>
  </r>
  <r>
    <n v="100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Fondo de Reserva"/>
    <s v="NUEVO"/>
    <x v="3"/>
    <n v="510602"/>
    <s v="Fondo de Reserva"/>
    <n v="1700"/>
    <x v="2"/>
    <n v="0"/>
    <n v="0"/>
    <n v="9417.2315999999992"/>
  </r>
  <r>
    <n v="101"/>
    <s v="4. Eficiencia Institucional"/>
    <s v="4. Contribuir al desarrollo de una sociedad intercultural y plurinacional en el marco del Sumak Kawsay"/>
    <s v="OE4-E4"/>
    <s v="c3"/>
    <s v="sc4"/>
    <s v="c3 -I.13"/>
    <x v="3"/>
    <x v="3"/>
    <s v="No aplica"/>
    <s v="No aplica"/>
    <s v="Coordinación Administrativa Financiera"/>
    <s v="Dirección Talento Humano"/>
    <s v="Remuneracion Mensual Unificada de Docentes del Magisterio y Docentes e Investigadores Universitarios"/>
    <s v="NUEVO"/>
    <x v="3"/>
    <n v="510108"/>
    <s v="Remuneracion Mensual Unificada de Docentes del Magisterio y Docentes e Investigadores Universitarios"/>
    <n v="1700"/>
    <x v="2"/>
    <n v="0"/>
    <n v="0"/>
    <n v="6060"/>
  </r>
  <r>
    <n v="102"/>
    <s v="4. Eficiencia Institucional"/>
    <s v="4. Contribuir al desarrollo de una sociedad intercultural y plurinacional en el marco del Sumak Kawsay"/>
    <s v="OE4-E4"/>
    <s v="c3"/>
    <s v="sc4"/>
    <s v="c3 -I.13"/>
    <x v="3"/>
    <x v="3"/>
    <s v="No aplica"/>
    <s v="No aplica"/>
    <s v="Coordinación Administrativa Financiera"/>
    <s v="Dirección Talento Humano"/>
    <s v="Servicios Personales por Contrato"/>
    <s v="NUEVO"/>
    <x v="3"/>
    <n v="510510"/>
    <s v="Servicios Personales por Contrato"/>
    <n v="1700"/>
    <x v="2"/>
    <n v="0"/>
    <n v="0"/>
    <n v="18525"/>
  </r>
  <r>
    <n v="103"/>
    <s v="4. Eficiencia Institucional"/>
    <s v="4. Contribuir al desarrollo de una sociedad intercultural y plurinacional en el marco del Sumak Kawsay"/>
    <s v="OE4-E4"/>
    <s v="c3"/>
    <s v="sc4"/>
    <s v="c3 -I.13"/>
    <x v="3"/>
    <x v="3"/>
    <s v="No aplica"/>
    <s v="No aplica"/>
    <s v="Coordinación Administrativa Financiera"/>
    <s v="Dirección Talento Humano"/>
    <s v="Servicios Personales por Contrato Docente"/>
    <s v="NUEVO"/>
    <x v="3"/>
    <n v="510518"/>
    <s v="Servicios Personales por Contrato Docente  del Magisterio y Docentes e Investigadores Universitarios"/>
    <n v="1700"/>
    <x v="2"/>
    <n v="0"/>
    <n v="0"/>
    <n v="19040"/>
  </r>
  <r>
    <n v="104"/>
    <s v="4. Eficiencia Institucional"/>
    <s v="4. Contribuir al desarrollo de una sociedad intercultural y plurinacional en el marco del Sumak Kawsay"/>
    <s v="OE4-E4"/>
    <s v="c3"/>
    <s v="sc4"/>
    <s v="c3 -I.13"/>
    <x v="3"/>
    <x v="3"/>
    <s v="No aplica"/>
    <s v="No aplica"/>
    <s v="Coordinación Administrativa Financiera"/>
    <s v="Dirección Talento Humano"/>
    <s v="Decimotercer Sueldo"/>
    <s v="NUEVO"/>
    <x v="3"/>
    <n v="510203"/>
    <s v="Decimotercer Sueldo"/>
    <n v="1700"/>
    <x v="2"/>
    <n v="0"/>
    <n v="0"/>
    <n v="6668.3333333333339"/>
  </r>
  <r>
    <n v="105"/>
    <s v="4. Eficiencia Institucional"/>
    <s v="4. Contribuir al desarrollo de una sociedad intercultural y plurinacional en el marco del Sumak Kawsay"/>
    <s v="OE4-E4"/>
    <s v="c3"/>
    <s v="sc4"/>
    <s v="c3 -I.13"/>
    <x v="3"/>
    <x v="3"/>
    <s v="No aplica"/>
    <s v="No aplica"/>
    <s v="Coordinación Administrativa Financiera"/>
    <s v="Dirección Talento Humano"/>
    <s v="Decimocuarto Sueldo"/>
    <s v="NUEVO"/>
    <x v="3"/>
    <n v="510204"/>
    <s v="Decimocuarto Sueldo"/>
    <n v="1700"/>
    <x v="2"/>
    <n v="0"/>
    <n v="0"/>
    <n v="2008.333333333333"/>
  </r>
  <r>
    <n v="106"/>
    <s v="4. Eficiencia Institucional"/>
    <s v="4. Contribuir al desarrollo de una sociedad intercultural y plurinacional en el marco del Sumak Kawsay"/>
    <s v="OE4-E4"/>
    <s v="c3"/>
    <s v="sc4"/>
    <s v="c3 -I.13"/>
    <x v="3"/>
    <x v="3"/>
    <s v="No aplica"/>
    <s v="No aplica"/>
    <s v="Coordinación Administrativa Financiera"/>
    <s v="Dirección Talento Humano"/>
    <s v="Aporte Patronal"/>
    <s v="NUEVO"/>
    <x v="3"/>
    <n v="510601"/>
    <s v="Aporte Patronal"/>
    <n v="1700"/>
    <x v="2"/>
    <n v="0"/>
    <n v="0"/>
    <n v="4114.6124999999993"/>
  </r>
  <r>
    <n v="107"/>
    <s v="4. Eficiencia Institucional"/>
    <s v="4. Contribuir al desarrollo de una sociedad intercultural y plurinacional en el marco del Sumak Kawsay"/>
    <s v="OE4-E4"/>
    <s v="c3"/>
    <s v="sc4"/>
    <s v="c3 -I.13"/>
    <x v="3"/>
    <x v="3"/>
    <s v="No aplica"/>
    <s v="No aplica"/>
    <s v="Coordinación Administrativa Financiera"/>
    <s v="Dirección Talento Humano"/>
    <s v="Fondo de Reserva"/>
    <s v="NUEVO"/>
    <x v="3"/>
    <n v="510602"/>
    <s v="Fondo de Reserva"/>
    <n v="1700"/>
    <x v="2"/>
    <n v="0"/>
    <n v="0"/>
    <n v="3633.9625000000001"/>
  </r>
  <r>
    <n v="108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Adquisición de Equipo Médico para la unidad de medicina ocupacional de la Universidad Intercultural de las Nacionalidades y Pueblos Indígenas Amawtay Wasi"/>
    <s v="ARRASTRE"/>
    <x v="0"/>
    <n v="531403"/>
    <s v="Adquisición de Equipo Médico para la unidad de medicina ocupacional de la Universidad Intercultural de las Nacionalidades y Pueblos Indígenas Amawtay Wasi"/>
    <n v="1701"/>
    <x v="0"/>
    <n v="0"/>
    <n v="0"/>
    <n v="181.3"/>
  </r>
  <r>
    <n v="109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Adquisición de Equipo Médico para la unidad de medicina ocupacional de la Universidad Intercultural de las Nacionalidades y Pueblos Indígenas Amawtay Wasi"/>
    <s v="ARRASTRE"/>
    <x v="0"/>
    <n v="531404"/>
    <s v="Adquisición de Equipo Médico para la unidad de medicina ocupacional de la Universidad Intercultural de las Nacionalidades y Pueblos Indígenas Amawtay Wasi"/>
    <n v="1701"/>
    <x v="0"/>
    <n v="0"/>
    <n v="0"/>
    <n v="192.5"/>
  </r>
  <r>
    <n v="110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Adquisición de Equipo Médico para la unidad de medicina ocupacional de la Universidad Intercultural de las Nacionalidades y Pueblos Indígenas Amawtay Wasi"/>
    <s v="ARRASTRE"/>
    <x v="0"/>
    <n v="531406"/>
    <s v="Adquisición de Equipo Médico para la unidad de medicina ocupacional de la Universidad Intercultural de las Nacionalidades y Pueblos Indígenas Amawtay Wasi"/>
    <n v="1701"/>
    <x v="0"/>
    <n v="0"/>
    <n v="0"/>
    <n v="13.8"/>
  </r>
  <r>
    <n v="111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Adquisición de Equipo Médico para la unidad de medicina ocupacional de la Universidad Intercultural de las Nacionalidades y Pueblos Indígenas Amawtay Wasi"/>
    <s v="ARRASTRE"/>
    <x v="1"/>
    <n v="840104"/>
    <s v="Adquisición de Equipo Médico para la unidad de medicina ocupacional de la Universidad Intercultural de las Nacionalidades y Pueblos Indígenas Amawtay Wasi"/>
    <n v="1701"/>
    <x v="0"/>
    <n v="0"/>
    <n v="0"/>
    <n v="416"/>
  </r>
  <r>
    <n v="112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Adquisición de Equipo Médico para la unidad de medicina ocupacional de la Universidad Intercultural de las Nacionalidades y Pueblos Indígenas Amawtay Wasi"/>
    <s v="ARRASTRE"/>
    <x v="1"/>
    <n v="840113"/>
    <s v="Adquisición de Equipo Médico para la unidad de medicina ocupacional de la Universidad Intercultural de las Nacionalidades y Pueblos Indígenas Amawtay Wasi"/>
    <n v="1701"/>
    <x v="0"/>
    <n v="0"/>
    <n v="0"/>
    <n v="496.4"/>
  </r>
  <r>
    <n v="113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Pago del beneficio de guarderías"/>
    <s v="NUEVO"/>
    <x v="0"/>
    <n v="530210"/>
    <s v="Pago del beneficio de guarderías"/>
    <n v="1701"/>
    <x v="0"/>
    <n v="0"/>
    <n v="0"/>
    <n v="2607"/>
  </r>
  <r>
    <n v="114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Adquisición de vestimenta para el personal de Código de Trabajo"/>
    <s v="ARRASTRE"/>
    <x v="0"/>
    <n v="530802"/>
    <s v="Adquisición de vestimenta para el personal de Código de Trabajo"/>
    <n v="1701"/>
    <x v="0"/>
    <n v="0"/>
    <n v="0"/>
    <n v="400"/>
  </r>
  <r>
    <n v="115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Adquisición de calzado para el personal de Código de Trabajo de la Universidad Intercultural de las Nacionalidades y Pueblos Indígenas Amawtay Wasi"/>
    <s v="ARRASTRE"/>
    <x v="0"/>
    <n v="530802"/>
    <s v="Adquisición de calzado para el personal de Código de Trabajo de la Universidad Intercultural de las Nacionalidades y Pueblos Indígenas Amawtay Wasi"/>
    <n v="1701"/>
    <x v="0"/>
    <n v="0"/>
    <n v="0"/>
    <n v="200"/>
  </r>
  <r>
    <n v="116"/>
    <s v="4. Eficiencia Institucional"/>
    <s v="4. Contribuir al desarrollo de una sociedad intercultural y plurinacional en el marco del Sumak Kawsay"/>
    <s v="OE4-E4"/>
    <s v="c3"/>
    <s v="sc4"/>
    <s v="c3 -I.13"/>
    <x v="1"/>
    <x v="1"/>
    <s v="No aplica"/>
    <s v="No aplica"/>
    <s v="Coordinación Administrativa Financiera"/>
    <s v="Dirección Talento Humano"/>
    <s v="Vacaciones no gozadas"/>
    <s v="NUEVO"/>
    <x v="3"/>
    <n v="510707"/>
    <s v="Vacaciones no gozadas"/>
    <n v="1700"/>
    <x v="2"/>
    <n v="0"/>
    <n v="0"/>
    <n v="1932.7474666667231"/>
  </r>
  <r>
    <n v="117"/>
    <s v="4. Eficiencia Institucional"/>
    <s v="4. Contribuir al desarrollo de una sociedad intercultural y plurinacional en el marco del Sumak Kawsay"/>
    <s v="OE4-E4"/>
    <s v="c3"/>
    <s v="sc4"/>
    <s v="c3 -I.13"/>
    <x v="2"/>
    <x v="2"/>
    <s v="No aplica"/>
    <s v="No aplica"/>
    <s v="Coordinación Administrativa Financiera"/>
    <s v="Dirección Talento Humano"/>
    <s v="Vacaciones no gozadas"/>
    <s v="NUEVO"/>
    <x v="3"/>
    <n v="510707"/>
    <s v="Vacaciones no gozadas"/>
    <n v="1700"/>
    <x v="2"/>
    <n v="0"/>
    <n v="0"/>
    <n v="1932.7474666667231"/>
  </r>
  <r>
    <n v="118"/>
    <s v="4. Eficiencia Institucional"/>
    <s v="4. Contribuir al desarrollo de una sociedad intercultural y plurinacional en el marco del Sumak Kawsay"/>
    <s v="OE4-E4"/>
    <s v="c3"/>
    <s v="sc4"/>
    <s v="c3 -I.13"/>
    <x v="3"/>
    <x v="3"/>
    <s v="No aplica"/>
    <s v="No aplica"/>
    <s v="Coordinación Administrativa Financiera"/>
    <s v="Dirección Talento Humano"/>
    <s v="Vacaciones no gozadas"/>
    <s v="NUEVO"/>
    <x v="3"/>
    <n v="510707"/>
    <s v="Vacaciones no gozadas"/>
    <n v="1700"/>
    <x v="2"/>
    <n v="0"/>
    <n v="0"/>
    <n v="1932.7474666667231"/>
  </r>
  <r>
    <n v="119"/>
    <s v="4. Eficiencia Institucional"/>
    <s v="4. Contribuir al desarrollo de una sociedad intercultural y plurinacional en el marco del Sumak Kawsay"/>
    <s v="OE4-E4"/>
    <s v="c3"/>
    <s v="sc4"/>
    <s v="c3 -I.13"/>
    <x v="0"/>
    <x v="0"/>
    <s v="No aplica"/>
    <s v="No aplica"/>
    <s v="Coordinación Administrativa Financiera"/>
    <s v="Dirección Talento Humano"/>
    <s v="Pago de viáticos por gastos de residencia"/>
    <s v="NUEVO"/>
    <x v="0"/>
    <n v="530306"/>
    <s v="Viáticos por Gastos de Residencia"/>
    <n v="1701"/>
    <x v="0"/>
    <n v="0"/>
    <n v="0"/>
    <n v="8496"/>
  </r>
  <r>
    <n v="120"/>
    <s v="4. Eficiencia Institucional"/>
    <s v="4. Contribuir al desarrollo de una sociedad intercultural y plurinacional en el marco del Sumak Kawsay"/>
    <s v="OE4-E1"/>
    <s v="N/A"/>
    <s v="N/A"/>
    <s v="N/A"/>
    <x v="0"/>
    <x v="0"/>
    <s v="No aplica"/>
    <s v="No aplica"/>
    <s v="Rectorado"/>
    <s v="Dirección de Comunicación"/>
    <s v="Contratación de servicio de pautaje en medios de comunicación digitales para la Universidad Intercultural de las Nacionalidades y Pueblos Indígenas Amawtay Wasi"/>
    <s v="NUEVO"/>
    <x v="0"/>
    <n v="530207"/>
    <s v="Difusión, Información y Publicidad"/>
    <n v="1701"/>
    <x v="1"/>
    <n v="0"/>
    <n v="0"/>
    <n v="6000"/>
  </r>
  <r>
    <n v="121"/>
    <s v="4. Eficiencia Institucional"/>
    <s v="4. Contribuir al desarrollo de una sociedad intercultural y plurinacional en el marco del Sumak Kawsay"/>
    <s v="OE4-E1"/>
    <s v="N/A"/>
    <s v="N/A"/>
    <s v="N/A"/>
    <x v="1"/>
    <x v="1"/>
    <s v="No aplica"/>
    <s v="No aplica"/>
    <s v="Rectorado"/>
    <s v="Dirección de Comunicación"/>
    <s v="Adquisición de material promocional y publicitario para la Universidad Intercultural de las Nacionalidades y Pueblos Indígenas Amawtay Wasi"/>
    <s v="CND"/>
    <x v="0"/>
    <n v="530204"/>
    <s v="Edición,Impresión,Reproducción,Publicaciones,Suscripciones,Fotocopiado,Traducción,Empastado,Enmarcación,Serigrafía, Fotografía, Carnetización, Filmación e Imágenes Satelitales."/>
    <n v="1701"/>
    <x v="0"/>
    <n v="0"/>
    <n v="0"/>
    <n v="9714.0400000000009"/>
  </r>
  <r>
    <n v="122"/>
    <s v="4. Eficiencia Institucional"/>
    <s v="4. Contribuir al desarrollo de una sociedad intercultural y plurinacional en el marco del Sumak Kawsay"/>
    <s v="OE4-E1"/>
    <s v="N/A"/>
    <s v="N/A"/>
    <s v="N/A"/>
    <x v="1"/>
    <x v="1"/>
    <s v="No aplica"/>
    <s v="No aplica"/>
    <s v="Rectorado"/>
    <s v="Dirección de Comunicación"/>
    <s v="Contratación del servicio de logística para el evento de la ceremonia de graduación de la Universidad Intercultural de las Nacionalidades y Pueblos Indígenas Amawtay Wasi."/>
    <s v="CND"/>
    <x v="0"/>
    <n v="530249"/>
    <s v="Eventos Públicos Promocionales"/>
    <n v="1701"/>
    <x v="0"/>
    <n v="0"/>
    <n v="0"/>
    <n v="9754.5"/>
  </r>
  <r>
    <n v="123"/>
    <s v="4. Eficiencia Institucional"/>
    <s v="4. Contribuir al desarrollo de una sociedad intercultural y plurinacional en el marco del Sumak Kawsay"/>
    <s v="OE4-E1"/>
    <s v="N/A"/>
    <s v="N/A"/>
    <s v="N/A"/>
    <x v="1"/>
    <x v="1"/>
    <s v="No aplica"/>
    <s v="No aplica"/>
    <s v="Rectorado"/>
    <s v="Dirección de Comunicación"/>
    <s v="Contratación del servicio de impresión de títulos y porta títulos para la Universidad Intercultural de las Nacionalidades y Pueblos Indígenas Amawtay Wasi"/>
    <s v="CND"/>
    <x v="0"/>
    <n v="530204"/>
    <s v="Edición,Impresión,Reproducción,Publicaciones,Suscripciones,Fotocopiado,Traducción,Empastado,Enmarcación,Serigrafía, Fotografía, Carnetización, Filmación e Imágenes Satelitales."/>
    <n v="1701"/>
    <x v="0"/>
    <n v="0"/>
    <n v="0"/>
    <n v="1200"/>
  </r>
  <r>
    <n v="124"/>
    <s v="4. Eficiencia Institucional"/>
    <s v="4. Contribuir al desarrollo de una sociedad intercultural y plurinacional en el marco del Sumak Kawsay"/>
    <s v="OE4-E1"/>
    <s v="N/A"/>
    <s v="N/A"/>
    <s v="N/A"/>
    <x v="1"/>
    <x v="1"/>
    <s v="No aplica"/>
    <s v="No aplica"/>
    <s v="Rectorado"/>
    <s v="Dirección de Comunicación"/>
    <s v="Contratación del servicio de edición y producción de videos para la Universidad Intercultural de las Nacionalidades y Pueblos Indígenas Amawtay Wasi"/>
    <s v="CND"/>
    <x v="0"/>
    <n v="530204"/>
    <s v="Edición,Impresión,Reproducción,Publicaciones,Suscripciones,Fotocopiado,Traducción,Empastado,Enmarcación,Serigrafía, Fotografía, Carnetización, Filmación e Imágenes Satelitales."/>
    <n v="1701"/>
    <x v="0"/>
    <n v="0"/>
    <n v="0"/>
    <n v="4950"/>
  </r>
  <r>
    <n v="125"/>
    <s v="4. Eficiencia Institucional"/>
    <s v="4. Contribuir al desarrollo de una sociedad intercultural y plurinacional en el marco del Sumak Kawsay"/>
    <s v="OE4-E4"/>
    <s v="N/A"/>
    <s v="N/A"/>
    <s v="N/A"/>
    <x v="1"/>
    <x v="1"/>
    <s v="No aplica"/>
    <s v="No aplica"/>
    <s v="Rectorado"/>
    <s v="Procuraduría"/>
    <s v="Contratación del servicio de consulta web de normativa legal para la Universidad Intercultural de las Nacionalidades y Pueblos"/>
    <s v="CND"/>
    <x v="0"/>
    <n v="530702"/>
    <s v="Arrendamiento y Licencias de Uso de Paquetes Informáticos"/>
    <n v="1701"/>
    <x v="0"/>
    <n v="0"/>
    <n v="0"/>
    <n v="440"/>
  </r>
  <r>
    <n v="126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x v="1"/>
    <s v="No aplica"/>
    <s v="No aplica"/>
    <s v="Vicerrectorado Académico, Intercultural y Comunitario"/>
    <s v="Dirección de Bienestar Universitario Intercultural y Comunitario"/>
    <s v="Otorgamiento becas y ayudas económicas  para estudiantes"/>
    <s v="NUEVO"/>
    <x v="4"/>
    <s v="580208"/>
    <s v="Becas y Ayudas Económicas"/>
    <n v="1701"/>
    <x v="0"/>
    <n v="0"/>
    <n v="0"/>
    <n v="147327.19"/>
  </r>
  <r>
    <n v="127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x v="1"/>
    <s v="No aplica"/>
    <s v="No aplica"/>
    <s v="Vicerrectorado Académico, Intercultural y Comunitario"/>
    <s v="Dirección de Bienestar Universitario Intercultural y Comunitario"/>
    <s v="Extensión de póliza de seguro para estudiantes de la Universidad Intercultural de las Nacionalidades y Pueblos"/>
    <s v="ARRASTRE "/>
    <x v="2"/>
    <n v="570201"/>
    <s v="Seguros"/>
    <n v="1701"/>
    <x v="0"/>
    <n v="0"/>
    <n v="0"/>
    <n v="6491.95"/>
  </r>
  <r>
    <n v="128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x v="1"/>
    <s v="No aplica"/>
    <s v="No aplica"/>
    <s v="Vicerrectorado Académico, Intercultural y Comunitario"/>
    <s v="Dirección de Bienestar Universitario Intercultural y Comunitario"/>
    <s v="Contratación de una póliza para seguro de estudiantes de la Universidad Intercultural de las Nacionalidades y Pueblos Indígenas Amawtay Wasi 2026-2027"/>
    <s v="NUEVO"/>
    <x v="2"/>
    <n v="570201"/>
    <s v="Seguros"/>
    <n v="1701"/>
    <x v="0"/>
    <n v="0"/>
    <n v="0"/>
    <n v="30000"/>
  </r>
  <r>
    <n v="129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x v="1"/>
    <s v="No aplica"/>
    <s v="No aplica"/>
    <s v="Vicerrectorado Académico, Intercultural y Comunitario"/>
    <s v="Dirección de Bienestar Universitario Intercultural y Comunitario"/>
    <s v="Inclusión estudiantil a la póliza de seguros de estudiantes de la Universidad Intercultural de las Nacionalidades y Pueblos Indígenas Amawtay Wasi"/>
    <s v="NUEVO"/>
    <x v="2"/>
    <n v="570201"/>
    <s v="Seguros"/>
    <n v="1701"/>
    <x v="0"/>
    <n v="0"/>
    <n v="0"/>
    <n v="5000"/>
  </r>
  <r>
    <n v="130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6"/>
    <s v="c1"/>
    <s v="sc1"/>
    <s v="c1 -I.2"/>
    <x v="1"/>
    <x v="1"/>
    <s v="No aplica"/>
    <s v="No aplica"/>
    <s v="Vicerrectorado Académico, Intercultural y Comunitario"/>
    <s v="Dirección de Bienestar Universitario Intercultural y Comunitario"/>
    <s v="Adquisición de materiales, accesorios y mobiliario portátil de ajedrez para la Universidad Intercultural de las Nacionalidades y Pueblos Indígenas Amawtay Wasi"/>
    <s v="ARRASTRE "/>
    <x v="0"/>
    <n v="530812"/>
    <s v="Materiales Didácticos"/>
    <n v="1701"/>
    <x v="0"/>
    <n v="0"/>
    <n v="0"/>
    <n v="1581"/>
  </r>
  <r>
    <n v="131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x v="2"/>
    <s v="No aplica"/>
    <s v="No aplica"/>
    <s v="Vicerrectorado Académico, Intercultural y Comunitario"/>
    <s v="Dirección de Bibliotecas y Centros de Documentación"/>
    <s v="Contratación del servicio de suscripción a SCOPUS para la Universidad Intercultural de las Nacionalidades y Pueblos Indígenas Amawtay Wasi"/>
    <s v="NUEVO"/>
    <x v="0"/>
    <n v="530702"/>
    <s v="Arrendamiento y Licencias de Uso de Paquetes Informáticos"/>
    <n v="1701"/>
    <x v="0"/>
    <n v="0"/>
    <n v="0"/>
    <n v="18442"/>
  </r>
  <r>
    <n v="132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x v="2"/>
    <s v="No aplica"/>
    <s v="No aplica"/>
    <s v="Vicerrectorado Académico, Intercultural y Comunitario"/>
    <s v="Dirección de Bibliotecas y Centros de Documentación"/>
    <s v="Contratación del servicio de suscripción a E-libro para la Universidad Intercultural de las Nacionalidades y Pueblos Indígenas Amawtay Wasi "/>
    <s v="NUEVO"/>
    <x v="0"/>
    <n v="530702"/>
    <s v="Arrendamiento y Licencias de Uso de Paquetes Informáticos"/>
    <n v="1701"/>
    <x v="0"/>
    <n v="0"/>
    <n v="0"/>
    <n v="6825"/>
  </r>
  <r>
    <n v="133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x v="2"/>
    <s v="No aplica"/>
    <s v="No aplica"/>
    <s v="Vicerrectorado Académico, Intercultural y Comunitario"/>
    <s v="Dirección de Bibliotecas y Centros de Documentación"/>
    <s v="Contratación del servicio de suscripción a Jstor para la Universidad Intercultural de las Nacionalidades y Pueblos Indígenas Amawtay Wasi "/>
    <s v="ARRASTRE"/>
    <x v="0"/>
    <n v="530702"/>
    <s v="Arrendamiento y Licencias de Uso de Paquetes Informáticos"/>
    <n v="1701"/>
    <x v="0"/>
    <n v="0"/>
    <n v="0"/>
    <n v="9850"/>
  </r>
  <r>
    <n v="134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x v="2"/>
    <s v="No aplica"/>
    <s v="No aplica"/>
    <s v="Vicerrectorado Académico, Intercultural y Comunitario"/>
    <s v="Dirección de Bibliotecas y Centros de Documentación"/>
    <s v="Suscripción  de la biblioteca virtual vLex Ecuador para la Universidad Intercultural de las Nacionalidades y Pueblos Indígenas Amawtay Wasi "/>
    <s v="NUEVO"/>
    <x v="0"/>
    <n v="530702"/>
    <s v="Arrendamiento y Licencias de Uso de Paquetes Informáticos"/>
    <n v="1701"/>
    <x v="0"/>
    <n v="0"/>
    <n v="0"/>
    <n v="3736"/>
  </r>
  <r>
    <n v="135"/>
    <s v="1. Docencia"/>
    <s v="1. Implementar un modelo educativo que propicie el diálogo de epistemes, entre los saberes occidentales y los saberes basados en las lógicas de pensamiento de las nacionalidades y pueblos consistente con el derecho a la educación de las nacionalidades y pueblos"/>
    <s v="OE1-E5"/>
    <s v="c1"/>
    <s v="sc2"/>
    <s v="c1 -I.5"/>
    <x v="2"/>
    <x v="2"/>
    <s v="No aplica"/>
    <s v="No aplica"/>
    <s v="Vicerrectorado Académico, Intercultural y Comunitario"/>
    <s v="Dirección de Bibliotecas y Centros de Documentación"/>
    <s v="Servicio de actualización del Repositorio Digital DSPACE y capacitación en el manejo y uso "/>
    <s v="NUEVO"/>
    <x v="0"/>
    <n v="530702"/>
    <s v="Arrendamiento y Licencias de Uso de Paquetes Informáticos"/>
    <n v="1701"/>
    <x v="0"/>
    <n v="0"/>
    <n v="0"/>
    <n v="4000"/>
  </r>
  <r>
    <n v="136"/>
    <s v="3. Vinculación con la sociedad"/>
    <s v="3. Contribuir a que los planes de vida de las nacionalidades y pueblos indígenas, afroecuatoriano y montubio se hagan realidad en armonía con las visiones democráticas del desarrollo local, regional y nacional. "/>
    <s v="OE3-E4"/>
    <s v="c5"/>
    <s v="N/A"/>
    <s v="c5 -I.29"/>
    <x v="3"/>
    <x v="3"/>
    <s v="No aplica"/>
    <s v="No aplica"/>
    <s v="Vicerrectorado de Gestión Comunitaria, Investigación y Vinculación con la Sociedad"/>
    <s v="Dirección de Vinculación con la Sociedad"/>
    <s v="Contratación del servicio de diseño, edición e impresión de materiales informativos para los proyectos de Vinculación con la Sociedad de la Universidad Intercultural de las Nacionalidades y Pueblos Indígenas Amawtay Wasi"/>
    <s v="CND"/>
    <x v="0"/>
    <n v="530204"/>
    <s v="Edición,Impresión,Reproducción,Publicaciones, Suscripciones,Fotocopiado, Traducción,Empastado, Enmarcación,Serigrafía, Fotografía, Carnetización, Filmación e Imágenes Satelitales."/>
    <n v="1701"/>
    <x v="0"/>
    <n v="0"/>
    <n v="0"/>
    <n v="6239"/>
  </r>
  <r>
    <n v="137"/>
    <s v="3. Vinculación con la sociedad"/>
    <s v="3. Contribuir a que los planes de vida de las nacionalidades y pueblos indígenas, afroecuatoriano y montubio se hagan realidad en armonía con las visiones democráticas del desarrollo local, regional y nacional. "/>
    <s v="OE3-E4"/>
    <s v="c5"/>
    <s v="N/A"/>
    <s v="c5 -I.29"/>
    <x v="3"/>
    <x v="3"/>
    <s v="No aplica"/>
    <s v="No aplica"/>
    <s v="Vicerrectorado de Gestión Comunitaria, Investigación y Vinculación con la Sociedad"/>
    <s v="Dirección de Vinculación con la Sociedad"/>
    <s v="Financiamiento para proyectos de vinculación con la Sociedad"/>
    <s v="NUEVO"/>
    <x v="0"/>
    <n v="530812"/>
    <s v="Materiales Didácticos"/>
    <n v="1701"/>
    <x v="0"/>
    <n v="0"/>
    <n v="0"/>
    <n v="5000"/>
  </r>
  <r>
    <n v="138"/>
    <s v="2. Investigación"/>
    <s v="2. Aportar a la democratización de la creación, difusión y aplicación de conocimientos y saberes diversos. "/>
    <s v="OE2-E3"/>
    <s v="c4"/>
    <s v="sc7"/>
    <s v="c4 -I.26"/>
    <x v="2"/>
    <x v="2"/>
    <s v="No aplica"/>
    <s v="No aplica"/>
    <s v="Vicerrectorado de Gestión Comunitaria, Investigación y Vinculación con la Sociedad"/>
    <s v="Instituto de Biodiversidad"/>
    <s v="Asociación del Instituto de Biodiversidad de la UINPIAW a la Red de investigación del Consejo Latinoamericano de Ciencias Sociales CLACSO"/>
    <s v="NUEVO"/>
    <x v="0"/>
    <n v="530239"/>
    <s v="Membrecías"/>
    <n v="1701"/>
    <x v="0"/>
    <n v="0"/>
    <n v="0"/>
    <n v="750"/>
  </r>
  <r>
    <n v="139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Contratación civil del personal, para el proyecto  sistematizacion de experiencias de transicion agroecologicas en Ecuador"/>
    <s v="ARRASTRE"/>
    <x v="0"/>
    <n v="530606"/>
    <s v="Honorarios"/>
    <n v="1701"/>
    <x v="0"/>
    <n v="0"/>
    <n v="0"/>
    <n v="5749"/>
  </r>
  <r>
    <n v="140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Contratación de personal técnico por servicios profesionales "/>
    <s v="ARRASTRE"/>
    <x v="0"/>
    <n v="530606"/>
    <s v="Honorarios"/>
    <n v="1701"/>
    <x v="0"/>
    <n v="0"/>
    <n v="0"/>
    <n v="6529"/>
  </r>
  <r>
    <n v="141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Vinculación de personal bajo contrato civil de servicios para los proyectos de investigación"/>
    <s v="NUEVO"/>
    <x v="0"/>
    <n v="530606"/>
    <s v="Honorarios por Contratos Civiles de Servicios"/>
    <n v="1701"/>
    <x v="0"/>
    <n v="0"/>
    <n v="0"/>
    <n v="15756"/>
  </r>
  <r>
    <n v="142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Adquisición GPS y herramientas menores y materiales de investigación para el proyecto de “Mitigación del cambio climático global a través de biocarbón en las chacras amazónicas&quot;."/>
    <s v="NUEVO"/>
    <x v="1"/>
    <n v="840104"/>
    <s v="Maquinarias y Equipos"/>
    <n v="1701"/>
    <x v="0"/>
    <n v="0"/>
    <n v="0"/>
    <n v="1025"/>
  </r>
  <r>
    <n v="143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Adquisición GPS y herramientas menores y materiales de investigación para el proyecto de “Mitigación del cambio climático global a través de biocarbón en las chacras amazónicas&quot;."/>
    <s v="NUEVO"/>
    <x v="0"/>
    <n v="531406"/>
    <s v="Herramientas y Equipos menores"/>
    <n v="1701"/>
    <x v="0"/>
    <n v="0"/>
    <n v="0"/>
    <n v="174.5"/>
  </r>
  <r>
    <n v="144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Adquisición de insumos para el proyecto de “Caracterización de las problemáticas en torno a la calidad de los cuerpos hídricos de la Microcuenca de Chugchilán y su Relación con la Salud Territorial y los Paisajes Bioculturales”."/>
    <s v="NUEVO"/>
    <x v="1"/>
    <n v="840104"/>
    <s v="Maquinarias y Equipos"/>
    <n v="1701"/>
    <x v="0"/>
    <n v="0"/>
    <n v="0"/>
    <n v="218"/>
  </r>
  <r>
    <n v="145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Adquisición de Medidor Multiparamétrico y redes para muestreo de macroinvertebrados para el proyecto “Caracterización de las problemáticas en torno a la calidad de los cuerpos hídricos de la Microcuenca de Chugchilán y su Relación con la Salud Territorial y los Paisajes Bioculturales"/>
    <s v="NUEVO"/>
    <x v="1"/>
    <n v="840104"/>
    <s v="Maquinarias y Equipos"/>
    <n v="1701"/>
    <x v="0"/>
    <n v="0"/>
    <n v="0"/>
    <n v="2168.48"/>
  </r>
  <r>
    <n v="146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Adquisición de Medidor Multiparamétrico y redes para muestreo de macroinvertebrados para el proyecto “Caracterización de las problemáticas en torno a la calidad de los cuerpos hídricos de la Microcuenca de Chugchilán y su Relación con la Salud Territorial y los Paisajes Bioculturales"/>
    <s v="NUEVO"/>
    <x v="0"/>
    <n v="531406"/>
    <s v="Herramientas y Equipos menores"/>
    <n v="1701"/>
    <x v="0"/>
    <n v="0"/>
    <n v="0"/>
    <n v="856.72"/>
  </r>
  <r>
    <n v="147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Contratación de material publicitario para el proyecto “Caracterización de las problemáticas en torno a la calidad de los cuerpos hídricos de la Microcuenca de Chugchilán y su Relación con la Salud Territorial y los Paisajes Bioculturales"/>
    <s v="NUEVO"/>
    <x v="0"/>
    <n v="530204"/>
    <s v="Edición, Impresión, Reproducción, Publicaciones, Suscripciones, Fotocopiado, Traducción, Empastado, Enmarcación,_x000a_Serigrafía, Fotografía, Carnetización, Filmación e Imágenes Satelitales"/>
    <n v="1701"/>
    <x v="0"/>
    <n v="0"/>
    <n v="0"/>
    <n v="1400"/>
  </r>
  <r>
    <n v="148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Adquisición de equipos de audio y video para el proyecto de investigación “Análisis cualitativo del contexto de aprendizaje del estudiantado de la UINPIAW”"/>
    <s v="NUEVO"/>
    <x v="0"/>
    <n v="531407"/>
    <s v="Equipos, Sistemas y Paquetes Informáticos"/>
    <n v="1701"/>
    <x v="0"/>
    <n v="0"/>
    <n v="0"/>
    <n v="1285"/>
  </r>
  <r>
    <n v="149"/>
    <s v="2. Investigación"/>
    <s v="2. Aportar a la democratización de la creación, difusión y aplicación de conocimientos y saberes diversos. "/>
    <s v="OE2-E3"/>
    <s v="c4"/>
    <s v="sc6"/>
    <s v="c4 -I.25"/>
    <x v="2"/>
    <x v="2"/>
    <s v="No aplica"/>
    <s v="No aplica"/>
    <s v="Vicerrectorado de Gestión Comunitaria, Investigación y Vinculación con la Sociedad"/>
    <s v="Dirección General de Investigación "/>
    <s v="Adquisición de equipos de audio y video para el proyecto de investigación “Análisis cualitativo del contexto de aprendizaje del estudiantado de la UINPIAW”"/>
    <s v="NUEVO"/>
    <x v="1"/>
    <n v="840104"/>
    <s v="Maquinarias y Equipos"/>
    <n v="1701"/>
    <x v="0"/>
    <n v="0"/>
    <n v="0"/>
    <n v="128"/>
  </r>
  <r>
    <n v="150"/>
    <s v="2. Investigación"/>
    <s v="2. Aportar a la democratización de la creación, difusión y aplicación de conocimientos y saberes diversos. "/>
    <s v="OE2-E3"/>
    <s v="c4"/>
    <s v="sc7"/>
    <s v="c4 -I.26"/>
    <x v="2"/>
    <x v="2"/>
    <s v="No aplica"/>
    <s v="No aplica"/>
    <s v="Vicerrectorado de Gestión Comunitaria, Investigación y Vinculación con la Sociedad"/>
    <s v="Dirección General de Investigación "/>
    <s v="Afiliaciones y pago de membresia a redes de investigación"/>
    <s v="NUEVO"/>
    <x v="0"/>
    <n v="530239"/>
    <s v="Membresías"/>
    <n v="1701"/>
    <x v="0"/>
    <n v="0"/>
    <n v="0"/>
    <n v="6760"/>
  </r>
  <r>
    <n v="151"/>
    <s v="2. Investigación"/>
    <s v="2. Aportar a la democratización de la creación, difusión y aplicación de conocimientos y saberes diversos. "/>
    <s v="OE2-E3"/>
    <s v="c4"/>
    <s v="sc7"/>
    <s v="c4 -I.26"/>
    <x v="2"/>
    <x v="2"/>
    <s v="No aplica"/>
    <s v="No aplica"/>
    <s v="Vicerrectorado de Gestión Comunitaria, Investigación y Vinculación con la Sociedad"/>
    <s v="Dirección General de Investigación "/>
    <s v="Contratación de servicios especializados para la publicación artículos de investigación que tributen al perfeccionamiento del proceso de enseñanza-aprendizaje de las carreras  de la Universidad Intercultural de las Nacionalidades y Pueblos Indígenas Amawtay Wasi"/>
    <s v="NUEVO"/>
    <x v="0"/>
    <n v="530204"/>
    <s v="Edición,Impresión,Reproducción,Publicaciones,Suscripciones,Fotocopiado,Traducción,Empastado,Enmarcación,Serigrafía, Fotografía, Carnetización, Filmación e Imágenes Satelitales."/>
    <n v="1701"/>
    <x v="0"/>
    <n v="0"/>
    <n v="0"/>
    <n v="30000"/>
  </r>
  <r>
    <n v="152"/>
    <s v="2. Investigación"/>
    <s v="2. Aportar a la democratización de la creación, difusión y aplicación de conocimientos y saberes diversos. "/>
    <s v="OE2-E3"/>
    <s v="c4"/>
    <s v="sc7"/>
    <s v="c4 -I.26"/>
    <x v="2"/>
    <x v="2"/>
    <s v="No aplica"/>
    <s v="No aplica"/>
    <s v="Vicerrectorado de Gestión Comunitaria, Investigación y Vinculación con la Sociedad"/>
    <s v="Dirección Editorial y de Publicaciones"/>
    <s v="Contratación de servicio de una productora de sonido para producción de audiolibros"/>
    <s v="ARRASTRE"/>
    <x v="0"/>
    <n v="530222"/>
    <s v="Servicios y Derechos en Producción y Programación de Radio y Televisión"/>
    <n v="1701"/>
    <x v="0"/>
    <n v="0"/>
    <n v="0"/>
    <n v="8600"/>
  </r>
  <r>
    <n v="153"/>
    <s v="2. Investigación"/>
    <s v="2. Aportar a la democratización de la creación, difusión y aplicación de conocimientos y saberes diversos. "/>
    <s v="OE2-E3"/>
    <s v="c4"/>
    <s v="sc7"/>
    <s v="c4 -I.26"/>
    <x v="2"/>
    <x v="2"/>
    <s v="No aplica"/>
    <s v="No aplica"/>
    <s v="Vicerrectorado de Gestión Comunitaria, Investigación y Vinculación con la Sociedad"/>
    <s v="Dirección Editorial y de Publicaciones"/>
    <s v="Suscripción de uso del sistema Open Monograph Press (OMP) y asignación de códigos DOI"/>
    <s v="NUEVO"/>
    <x v="0"/>
    <n v="530702"/>
    <s v="Arrendamiento y Licencias de Uso de Paquetes Informáticos"/>
    <n v="1701"/>
    <x v="0"/>
    <n v="0"/>
    <n v="0"/>
    <n v="5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x v="0"/>
    <x v="0"/>
    <s v="01-Administración Central"/>
    <x v="0"/>
    <x v="0"/>
    <x v="0"/>
    <x v="0"/>
    <x v="0"/>
    <n v="101808"/>
    <s v="10151510105"/>
    <s v=""/>
    <n v="0"/>
    <n v="101808"/>
    <n v="101808"/>
    <m/>
  </r>
  <r>
    <x v="0"/>
    <x v="0"/>
    <s v="01-Administración Central"/>
    <x v="0"/>
    <x v="0"/>
    <x v="0"/>
    <x v="0"/>
    <x v="1"/>
    <n v="26281.3"/>
    <s v="10151510106"/>
    <s v=""/>
    <n v="0"/>
    <n v="26281.3"/>
    <n v="26281.3"/>
    <m/>
  </r>
  <r>
    <x v="0"/>
    <x v="0"/>
    <s v="01-Administración Central"/>
    <x v="0"/>
    <x v="0"/>
    <x v="0"/>
    <x v="0"/>
    <x v="2"/>
    <n v="57816"/>
    <s v="10151510108"/>
    <s v=""/>
    <n v="0"/>
    <n v="57816"/>
    <n v="57816"/>
    <m/>
  </r>
  <r>
    <x v="0"/>
    <x v="0"/>
    <s v="82-Formación y gestión académica"/>
    <x v="1"/>
    <x v="0"/>
    <x v="0"/>
    <x v="0"/>
    <x v="2"/>
    <n v="322632"/>
    <s v="18251510108"/>
    <s v=""/>
    <n v="0"/>
    <n v="322632"/>
    <n v="322632"/>
    <m/>
  </r>
  <r>
    <x v="0"/>
    <x v="1"/>
    <s v="84-Gestión de la vinculación con la colectividad"/>
    <x v="2"/>
    <x v="0"/>
    <x v="0"/>
    <x v="0"/>
    <x v="2"/>
    <n v="6060"/>
    <s v="38451510108"/>
    <s v=""/>
    <n v="0"/>
    <n v="6060"/>
    <n v="6060"/>
    <m/>
  </r>
  <r>
    <x v="0"/>
    <x v="0"/>
    <s v="01-Administración Central"/>
    <x v="0"/>
    <x v="0"/>
    <x v="0"/>
    <x v="0"/>
    <x v="3"/>
    <n v="28318.726666666666"/>
    <s v="10151510203"/>
    <s v=""/>
    <n v="0"/>
    <n v="28318.726666666666"/>
    <n v="28318.726666666666"/>
    <m/>
  </r>
  <r>
    <x v="0"/>
    <x v="0"/>
    <s v="82-Formación y gestión académica"/>
    <x v="1"/>
    <x v="0"/>
    <x v="0"/>
    <x v="0"/>
    <x v="3"/>
    <n v="22539"/>
    <s v="18251510203"/>
    <s v=""/>
    <n v="0"/>
    <n v="22539"/>
    <n v="22539"/>
    <m/>
  </r>
  <r>
    <x v="0"/>
    <x v="0"/>
    <s v="83-Gestión de la Investigación"/>
    <x v="3"/>
    <x v="0"/>
    <x v="0"/>
    <x v="0"/>
    <x v="3"/>
    <n v="4347"/>
    <s v="18351510203"/>
    <s v=""/>
    <n v="0"/>
    <n v="4347"/>
    <n v="4347"/>
    <m/>
  </r>
  <r>
    <x v="0"/>
    <x v="1"/>
    <s v="01-Administración Central"/>
    <x v="0"/>
    <x v="0"/>
    <x v="0"/>
    <x v="1"/>
    <x v="3"/>
    <n v="51776.75"/>
    <s v="30151510203"/>
    <s v="30151510203"/>
    <n v="18614.060000000001"/>
    <n v="33162.69"/>
    <n v="33162.69"/>
    <m/>
  </r>
  <r>
    <x v="0"/>
    <x v="1"/>
    <s v="82-Formación y gestión académica"/>
    <x v="1"/>
    <x v="0"/>
    <x v="0"/>
    <x v="1"/>
    <x v="3"/>
    <n v="195168"/>
    <s v="38251510203"/>
    <s v="38251510203"/>
    <n v="348913"/>
    <n v="-153745"/>
    <m/>
    <n v="153745"/>
  </r>
  <r>
    <x v="0"/>
    <x v="1"/>
    <s v="83-Gestión de la Investigación"/>
    <x v="3"/>
    <x v="0"/>
    <x v="0"/>
    <x v="0"/>
    <x v="3"/>
    <n v="18120.833333333332"/>
    <s v="38351510203"/>
    <s v=""/>
    <n v="0"/>
    <n v="18120.833333333332"/>
    <n v="18120.833333333332"/>
    <m/>
  </r>
  <r>
    <x v="0"/>
    <x v="1"/>
    <s v="84-Gestión de la vinculación con la colectividad"/>
    <x v="2"/>
    <x v="0"/>
    <x v="0"/>
    <x v="0"/>
    <x v="3"/>
    <n v="6668.3333333333339"/>
    <s v="38451510203"/>
    <s v=""/>
    <n v="0"/>
    <n v="6668.3333333333339"/>
    <n v="6668.3333333333339"/>
    <m/>
  </r>
  <r>
    <x v="0"/>
    <x v="0"/>
    <s v="01-Administración Central"/>
    <x v="0"/>
    <x v="0"/>
    <x v="0"/>
    <x v="0"/>
    <x v="4"/>
    <n v="8515.3333333333339"/>
    <s v="10151510204"/>
    <s v=""/>
    <n v="0"/>
    <n v="8515.3333333333339"/>
    <n v="8515.3333333333339"/>
    <m/>
  </r>
  <r>
    <x v="0"/>
    <x v="0"/>
    <s v="82-Formación y gestión académica"/>
    <x v="1"/>
    <x v="0"/>
    <x v="0"/>
    <x v="0"/>
    <x v="4"/>
    <n v="5302"/>
    <s v="18251510204"/>
    <s v=""/>
    <n v="0"/>
    <n v="5302"/>
    <n v="5302"/>
    <m/>
  </r>
  <r>
    <x v="0"/>
    <x v="0"/>
    <s v="83-Gestión de la Investigación"/>
    <x v="3"/>
    <x v="0"/>
    <x v="0"/>
    <x v="0"/>
    <x v="4"/>
    <n v="482"/>
    <s v="18351510204"/>
    <s v=""/>
    <n v="0"/>
    <n v="482"/>
    <n v="482"/>
    <m/>
  </r>
  <r>
    <x v="0"/>
    <x v="1"/>
    <s v="01-Administración Central"/>
    <x v="0"/>
    <x v="0"/>
    <x v="0"/>
    <x v="1"/>
    <x v="4"/>
    <n v="17994.666666666664"/>
    <s v="30151510204"/>
    <s v="30151510204"/>
    <n v="6110"/>
    <n v="11884.666666666664"/>
    <n v="11884.666666666664"/>
    <m/>
  </r>
  <r>
    <x v="0"/>
    <x v="1"/>
    <s v="82-Formación y gestión académica"/>
    <x v="1"/>
    <x v="0"/>
    <x v="0"/>
    <x v="1"/>
    <x v="4"/>
    <n v="70693.333333333343"/>
    <s v="38251510204"/>
    <s v="38251510204"/>
    <n v="114680"/>
    <n v="-43986.666666666657"/>
    <m/>
    <n v="43986.666666666657"/>
  </r>
  <r>
    <x v="0"/>
    <x v="1"/>
    <s v="83-Gestión de la Investigación"/>
    <x v="3"/>
    <x v="0"/>
    <x v="0"/>
    <x v="0"/>
    <x v="4"/>
    <n v="6266"/>
    <s v="38351510204"/>
    <s v=""/>
    <n v="0"/>
    <n v="6266"/>
    <n v="6266"/>
    <m/>
  </r>
  <r>
    <x v="0"/>
    <x v="1"/>
    <s v="84-Gestión de la vinculación con la colectividad"/>
    <x v="2"/>
    <x v="0"/>
    <x v="0"/>
    <x v="0"/>
    <x v="4"/>
    <n v="2008.333333333333"/>
    <s v="38451510204"/>
    <s v=""/>
    <n v="0"/>
    <n v="2008.333333333333"/>
    <n v="2008.333333333333"/>
    <m/>
  </r>
  <r>
    <x v="0"/>
    <x v="0"/>
    <s v="01-Administración Central"/>
    <x v="0"/>
    <x v="0"/>
    <x v="0"/>
    <x v="0"/>
    <x v="5"/>
    <n v="400"/>
    <s v="10151510304"/>
    <s v=""/>
    <n v="0"/>
    <n v="400"/>
    <n v="400"/>
    <m/>
  </r>
  <r>
    <x v="0"/>
    <x v="0"/>
    <s v="01-Administración Central"/>
    <x v="0"/>
    <x v="0"/>
    <x v="0"/>
    <x v="0"/>
    <x v="6"/>
    <n v="1000"/>
    <s v="10151510306"/>
    <s v=""/>
    <n v="0"/>
    <n v="1000"/>
    <n v="1000"/>
    <m/>
  </r>
  <r>
    <x v="0"/>
    <x v="0"/>
    <s v="01-Administración Central"/>
    <x v="0"/>
    <x v="0"/>
    <x v="0"/>
    <x v="0"/>
    <x v="7"/>
    <n v="1000"/>
    <s v="10151510509"/>
    <s v=""/>
    <n v="0"/>
    <n v="1000"/>
    <n v="1000"/>
    <m/>
  </r>
  <r>
    <x v="0"/>
    <x v="0"/>
    <s v="01-Administración Central"/>
    <x v="0"/>
    <x v="0"/>
    <x v="0"/>
    <x v="0"/>
    <x v="8"/>
    <n v="48276"/>
    <s v="10151510510"/>
    <s v=""/>
    <n v="0"/>
    <n v="48276"/>
    <n v="48276"/>
    <m/>
  </r>
  <r>
    <x v="0"/>
    <x v="1"/>
    <s v="01-Administración Central"/>
    <x v="0"/>
    <x v="0"/>
    <x v="0"/>
    <x v="0"/>
    <x v="8"/>
    <n v="331256"/>
    <s v="30151510510"/>
    <s v=""/>
    <n v="0"/>
    <n v="331256"/>
    <n v="331256"/>
    <m/>
  </r>
  <r>
    <x v="0"/>
    <x v="1"/>
    <s v="82-Formación y gestión académica"/>
    <x v="1"/>
    <x v="0"/>
    <x v="0"/>
    <x v="1"/>
    <x v="8"/>
    <n v="78685"/>
    <s v="38251510510"/>
    <s v="38251510510"/>
    <n v="251515.46"/>
    <n v="-172830.46"/>
    <m/>
    <n v="172830.46"/>
  </r>
  <r>
    <x v="0"/>
    <x v="1"/>
    <s v="83-Gestión de la Investigación"/>
    <x v="3"/>
    <x v="0"/>
    <x v="0"/>
    <x v="0"/>
    <x v="8"/>
    <n v="77172"/>
    <s v="38351510510"/>
    <s v=""/>
    <n v="0"/>
    <n v="77172"/>
    <n v="77172"/>
    <m/>
  </r>
  <r>
    <x v="0"/>
    <x v="1"/>
    <s v="84-Gestión de la vinculación con la colectividad"/>
    <x v="2"/>
    <x v="0"/>
    <x v="0"/>
    <x v="0"/>
    <x v="8"/>
    <n v="18525"/>
    <s v="38451510510"/>
    <s v=""/>
    <n v="0"/>
    <n v="18525"/>
    <n v="18525"/>
    <m/>
  </r>
  <r>
    <x v="0"/>
    <x v="0"/>
    <s v="01-Administración Central"/>
    <x v="0"/>
    <x v="0"/>
    <x v="0"/>
    <x v="0"/>
    <x v="9"/>
    <n v="350"/>
    <s v="10151510512"/>
    <s v=""/>
    <n v="0"/>
    <n v="350"/>
    <n v="350"/>
    <m/>
  </r>
  <r>
    <x v="0"/>
    <x v="0"/>
    <s v="01-Administración Central"/>
    <x v="0"/>
    <x v="0"/>
    <x v="0"/>
    <x v="0"/>
    <x v="10"/>
    <n v="350"/>
    <s v="10151510513"/>
    <s v=""/>
    <n v="0"/>
    <n v="350"/>
    <n v="350"/>
    <m/>
  </r>
  <r>
    <x v="0"/>
    <x v="1"/>
    <s v="82-Formación y gestión académica"/>
    <x v="1"/>
    <x v="0"/>
    <x v="0"/>
    <x v="1"/>
    <x v="11"/>
    <n v="957044"/>
    <s v="38251510518"/>
    <s v="38251510518"/>
    <n v="154431.57999999999"/>
    <n v="802612.42"/>
    <n v="802612.42"/>
    <m/>
  </r>
  <r>
    <x v="0"/>
    <x v="1"/>
    <s v="83-Gestión de la Investigación"/>
    <x v="3"/>
    <x v="0"/>
    <x v="0"/>
    <x v="0"/>
    <x v="11"/>
    <n v="35880"/>
    <s v="38351510518"/>
    <s v=""/>
    <n v="0"/>
    <n v="35880"/>
    <n v="35880"/>
    <m/>
  </r>
  <r>
    <x v="0"/>
    <x v="1"/>
    <s v="84-Gestión de la vinculación con la colectividad"/>
    <x v="2"/>
    <x v="0"/>
    <x v="0"/>
    <x v="0"/>
    <x v="11"/>
    <n v="19040"/>
    <s v="38451510518"/>
    <s v=""/>
    <n v="0"/>
    <n v="19040"/>
    <n v="19040"/>
    <m/>
  </r>
  <r>
    <x v="0"/>
    <x v="0"/>
    <s v="01-Administración Central"/>
    <x v="0"/>
    <x v="0"/>
    <x v="0"/>
    <x v="0"/>
    <x v="12"/>
    <n v="27625.08195"/>
    <s v="10151510601"/>
    <s v=""/>
    <n v="0"/>
    <n v="27625.08195"/>
    <n v="27625.08195"/>
    <m/>
  </r>
  <r>
    <x v="0"/>
    <x v="0"/>
    <s v="82-Formación y gestión académica"/>
    <x v="1"/>
    <x v="0"/>
    <x v="0"/>
    <x v="0"/>
    <x v="12"/>
    <n v="24747.821999999993"/>
    <s v="18251510601"/>
    <s v=""/>
    <n v="0"/>
    <n v="24747.821999999993"/>
    <n v="24747.821999999993"/>
    <m/>
  </r>
  <r>
    <x v="0"/>
    <x v="0"/>
    <s v="83-Gestión de la Investigación"/>
    <x v="3"/>
    <x v="0"/>
    <x v="0"/>
    <x v="0"/>
    <x v="12"/>
    <n v="4773.0060000000003"/>
    <s v="18351510601"/>
    <s v=""/>
    <n v="0"/>
    <n v="4773.0060000000003"/>
    <n v="4773.0060000000003"/>
    <m/>
  </r>
  <r>
    <x v="0"/>
    <x v="1"/>
    <s v="01-Administración Central"/>
    <x v="0"/>
    <x v="0"/>
    <x v="0"/>
    <x v="1"/>
    <x v="12"/>
    <n v="31966.204000000002"/>
    <s v="30151510601"/>
    <s v="30151510601"/>
    <n v="22381"/>
    <n v="9585.2040000000015"/>
    <n v="9585.2040000000015"/>
    <m/>
  </r>
  <r>
    <x v="0"/>
    <x v="1"/>
    <s v="82-Formación y gestión académica"/>
    <x v="1"/>
    <x v="0"/>
    <x v="0"/>
    <x v="1"/>
    <x v="12"/>
    <n v="95162.628499999933"/>
    <s v="38251510601"/>
    <s v="38251510601"/>
    <n v="389354.93"/>
    <n v="-294192.30150000006"/>
    <m/>
    <n v="294192.30150000006"/>
  </r>
  <r>
    <x v="0"/>
    <x v="1"/>
    <s v="83-Gestión de la Investigación"/>
    <x v="3"/>
    <x v="0"/>
    <x v="0"/>
    <x v="0"/>
    <x v="12"/>
    <n v="10730.117999999999"/>
    <s v="38351510601"/>
    <s v=""/>
    <n v="0"/>
    <n v="10730.117999999999"/>
    <n v="10730.117999999999"/>
    <m/>
  </r>
  <r>
    <x v="0"/>
    <x v="1"/>
    <s v="84-Gestión de la vinculación con la colectividad"/>
    <x v="2"/>
    <x v="0"/>
    <x v="0"/>
    <x v="0"/>
    <x v="12"/>
    <n v="4114.6124999999993"/>
    <s v="38451510601"/>
    <s v=""/>
    <n v="0"/>
    <n v="4114.6124999999993"/>
    <n v="4114.6124999999993"/>
    <m/>
  </r>
  <r>
    <x v="0"/>
    <x v="0"/>
    <s v="01-Administración Central"/>
    <x v="0"/>
    <x v="0"/>
    <x v="0"/>
    <x v="0"/>
    <x v="13"/>
    <n v="24534.983090000002"/>
    <s v="10151510602"/>
    <s v=""/>
    <n v="0"/>
    <n v="24534.983090000002"/>
    <n v="24534.983090000002"/>
    <m/>
  </r>
  <r>
    <x v="0"/>
    <x v="0"/>
    <s v="82-Formación y gestión académica"/>
    <x v="1"/>
    <x v="0"/>
    <x v="0"/>
    <x v="0"/>
    <x v="13"/>
    <n v="22529.984399999998"/>
    <s v="18251510602"/>
    <s v=""/>
    <n v="0"/>
    <n v="22529.984399999998"/>
    <n v="22529.984399999998"/>
    <m/>
  </r>
  <r>
    <x v="0"/>
    <x v="0"/>
    <s v="83-Gestión de la Investigación"/>
    <x v="3"/>
    <x v="0"/>
    <x v="0"/>
    <x v="0"/>
    <x v="13"/>
    <n v="4345.2611999999999"/>
    <s v="18351510602"/>
    <s v=""/>
    <n v="0"/>
    <n v="4345.2611999999999"/>
    <n v="4345.2611999999999"/>
    <m/>
  </r>
  <r>
    <x v="0"/>
    <x v="1"/>
    <s v="01-Administración Central"/>
    <x v="0"/>
    <x v="0"/>
    <x v="0"/>
    <x v="1"/>
    <x v="13"/>
    <n v="27593.624800000005"/>
    <s v="30151510602"/>
    <s v="30151510602"/>
    <n v="18614.060000000001"/>
    <n v="8979.5648000000037"/>
    <n v="8979.5648000000037"/>
    <m/>
  </r>
  <r>
    <x v="0"/>
    <x v="1"/>
    <s v="82-Formación y gestión académica"/>
    <x v="1"/>
    <x v="0"/>
    <x v="0"/>
    <x v="1"/>
    <x v="13"/>
    <n v="86276.225699999894"/>
    <s v="38251510602"/>
    <s v="38251510602"/>
    <n v="348913"/>
    <n v="-262636.77430000011"/>
    <m/>
    <n v="262636.77430000011"/>
  </r>
  <r>
    <x v="0"/>
    <x v="1"/>
    <s v="83-Gestión de la Investigación"/>
    <x v="3"/>
    <x v="0"/>
    <x v="0"/>
    <x v="0"/>
    <x v="13"/>
    <n v="9417.2315999999992"/>
    <s v="38351510602"/>
    <s v=""/>
    <n v="0"/>
    <n v="9417.2315999999992"/>
    <n v="9417.2315999999992"/>
    <m/>
  </r>
  <r>
    <x v="0"/>
    <x v="1"/>
    <s v="84-Gestión de la vinculación con la colectividad"/>
    <x v="2"/>
    <x v="0"/>
    <x v="0"/>
    <x v="0"/>
    <x v="13"/>
    <n v="3633.9625000000001"/>
    <s v="38451510602"/>
    <s v=""/>
    <n v="0"/>
    <n v="3633.9625000000001"/>
    <n v="3633.9625000000001"/>
    <m/>
  </r>
  <r>
    <x v="0"/>
    <x v="1"/>
    <s v="82-Formación y gestión académica"/>
    <x v="1"/>
    <x v="0"/>
    <x v="0"/>
    <x v="0"/>
    <x v="14"/>
    <n v="1932.7474666667231"/>
    <s v="38251510707"/>
    <s v=""/>
    <n v="0"/>
    <n v="1932.7474666667231"/>
    <n v="1932.7474666667231"/>
    <m/>
  </r>
  <r>
    <x v="0"/>
    <x v="1"/>
    <s v="83-Gestión de la Investigación"/>
    <x v="3"/>
    <x v="0"/>
    <x v="0"/>
    <x v="0"/>
    <x v="14"/>
    <n v="1932.7474666667231"/>
    <s v="38351510707"/>
    <s v=""/>
    <n v="0"/>
    <n v="1932.7474666667231"/>
    <n v="1932.7474666667231"/>
    <m/>
  </r>
  <r>
    <x v="0"/>
    <x v="1"/>
    <s v="84-Gestión de la vinculación con la colectividad"/>
    <x v="2"/>
    <x v="0"/>
    <x v="0"/>
    <x v="0"/>
    <x v="14"/>
    <n v="1932.7474666667231"/>
    <s v="38451510707"/>
    <s v=""/>
    <n v="0"/>
    <n v="1932.7474666667231"/>
    <n v="1932.7474666667231"/>
    <m/>
  </r>
  <r>
    <x v="0"/>
    <x v="0"/>
    <s v="01-Administración Central"/>
    <x v="0"/>
    <x v="1"/>
    <x v="0"/>
    <x v="1"/>
    <x v="15"/>
    <n v="3681.82"/>
    <s v="10153530101"/>
    <s v="10153530101"/>
    <n v="3750"/>
    <n v="-68.179999999999836"/>
    <m/>
    <n v="68.179999999999836"/>
  </r>
  <r>
    <x v="0"/>
    <x v="0"/>
    <s v="01-Administración Central"/>
    <x v="0"/>
    <x v="1"/>
    <x v="0"/>
    <x v="1"/>
    <x v="16"/>
    <n v="6913.6"/>
    <s v="10153530104"/>
    <s v="10153530104"/>
    <n v="2600"/>
    <n v="4313.6000000000004"/>
    <n v="4313.6000000000004"/>
    <m/>
  </r>
  <r>
    <x v="0"/>
    <x v="0"/>
    <s v="01-Administración Central"/>
    <x v="0"/>
    <x v="1"/>
    <x v="0"/>
    <x v="1"/>
    <x v="17"/>
    <n v="960"/>
    <s v="10153530105"/>
    <s v="10153530105"/>
    <n v="11875"/>
    <n v="-10915"/>
    <m/>
    <n v="10915"/>
  </r>
  <r>
    <x v="0"/>
    <x v="0"/>
    <s v="82-Formación y gestión académica"/>
    <x v="1"/>
    <x v="1"/>
    <x v="0"/>
    <x v="1"/>
    <x v="18"/>
    <n v="15864.04"/>
    <s v="18253530204"/>
    <s v="18253530204"/>
    <n v="1500"/>
    <n v="14364.04"/>
    <n v="14364.04"/>
    <m/>
  </r>
  <r>
    <x v="0"/>
    <x v="0"/>
    <s v="83-Gestión de la Investigación"/>
    <x v="3"/>
    <x v="1"/>
    <x v="0"/>
    <x v="2"/>
    <x v="18"/>
    <n v="31400"/>
    <s v="18353530204"/>
    <s v="18353530204"/>
    <n v="5000"/>
    <n v="26400"/>
    <n v="26400"/>
    <m/>
  </r>
  <r>
    <x v="0"/>
    <x v="0"/>
    <s v="84-Gestión de la vinculación con la colectividad"/>
    <x v="2"/>
    <x v="1"/>
    <x v="0"/>
    <x v="0"/>
    <x v="18"/>
    <n v="6239"/>
    <s v="18453530204"/>
    <s v=""/>
    <n v="0"/>
    <n v="6239"/>
    <n v="6239"/>
    <m/>
  </r>
  <r>
    <x v="0"/>
    <x v="2"/>
    <s v="01-Administración Central"/>
    <x v="0"/>
    <x v="1"/>
    <x v="0"/>
    <x v="0"/>
    <x v="19"/>
    <n v="6000"/>
    <s v="20153530207"/>
    <s v=""/>
    <n v="0"/>
    <n v="6000"/>
    <n v="6000"/>
    <m/>
  </r>
  <r>
    <x v="0"/>
    <x v="0"/>
    <s v="01-Administración Central"/>
    <x v="0"/>
    <x v="1"/>
    <x v="0"/>
    <x v="1"/>
    <x v="20"/>
    <n v="22854.48"/>
    <s v="10153530208"/>
    <s v="10153530208"/>
    <n v="2500"/>
    <n v="20354.48"/>
    <n v="20354.48"/>
    <m/>
  </r>
  <r>
    <x v="0"/>
    <x v="0"/>
    <s v="82-Formación y gestión académica"/>
    <x v="1"/>
    <x v="1"/>
    <x v="0"/>
    <x v="0"/>
    <x v="20"/>
    <n v="20792"/>
    <s v="18253530208"/>
    <s v=""/>
    <n v="0"/>
    <n v="20792"/>
    <n v="20792"/>
    <m/>
  </r>
  <r>
    <x v="0"/>
    <x v="0"/>
    <s v="01-Administración Central"/>
    <x v="0"/>
    <x v="1"/>
    <x v="0"/>
    <x v="1"/>
    <x v="21"/>
    <n v="22742.12"/>
    <s v="10153530209"/>
    <s v="10153530209"/>
    <n v="3200"/>
    <n v="19542.12"/>
    <n v="19542.12"/>
    <m/>
  </r>
  <r>
    <x v="0"/>
    <x v="0"/>
    <s v="82-Formación y gestión académica"/>
    <x v="1"/>
    <x v="1"/>
    <x v="0"/>
    <x v="0"/>
    <x v="21"/>
    <n v="29142.140000000003"/>
    <s v="18253530209"/>
    <s v=""/>
    <n v="0"/>
    <n v="29142.140000000003"/>
    <n v="29142.140000000003"/>
    <m/>
  </r>
  <r>
    <x v="0"/>
    <x v="0"/>
    <s v="01-Administración Central"/>
    <x v="0"/>
    <x v="1"/>
    <x v="0"/>
    <x v="1"/>
    <x v="22"/>
    <n v="2607"/>
    <s v="10153530210"/>
    <s v="10153530210"/>
    <n v="2000"/>
    <n v="607"/>
    <n v="607"/>
    <m/>
  </r>
  <r>
    <x v="0"/>
    <x v="0"/>
    <s v="83-Gestión de la Investigación"/>
    <x v="3"/>
    <x v="1"/>
    <x v="0"/>
    <x v="0"/>
    <x v="23"/>
    <n v="8600"/>
    <s v="18353530222"/>
    <s v=""/>
    <n v="0"/>
    <n v="8600"/>
    <n v="8600"/>
    <m/>
  </r>
  <r>
    <x v="0"/>
    <x v="0"/>
    <s v="83-Gestión de la Investigación"/>
    <x v="3"/>
    <x v="1"/>
    <x v="0"/>
    <x v="2"/>
    <x v="24"/>
    <n v="7510"/>
    <s v="18353530239"/>
    <s v="18353530239"/>
    <n v="2400"/>
    <n v="5110"/>
    <n v="5110"/>
    <m/>
  </r>
  <r>
    <x v="0"/>
    <x v="0"/>
    <s v="82-Formación y gestión académica"/>
    <x v="1"/>
    <x v="1"/>
    <x v="0"/>
    <x v="0"/>
    <x v="25"/>
    <n v="9754.5"/>
    <s v="18253530249"/>
    <s v=""/>
    <n v="0"/>
    <n v="9754.5"/>
    <n v="9754.5"/>
    <m/>
  </r>
  <r>
    <x v="0"/>
    <x v="0"/>
    <s v="01-Administración Central"/>
    <x v="0"/>
    <x v="1"/>
    <x v="0"/>
    <x v="1"/>
    <x v="26"/>
    <n v="500"/>
    <s v="10153530255"/>
    <s v="10153530255"/>
    <n v="1500"/>
    <n v="-1000"/>
    <m/>
    <n v="1000"/>
  </r>
  <r>
    <x v="0"/>
    <x v="2"/>
    <s v="01-Administración Central"/>
    <x v="0"/>
    <x v="1"/>
    <x v="0"/>
    <x v="1"/>
    <x v="26"/>
    <n v="5000"/>
    <s v="20153530255"/>
    <s v="20153530255"/>
    <n v="530"/>
    <n v="4470"/>
    <n v="4470"/>
    <m/>
  </r>
  <r>
    <x v="0"/>
    <x v="0"/>
    <s v="01-Administración Central"/>
    <x v="0"/>
    <x v="1"/>
    <x v="0"/>
    <x v="1"/>
    <x v="27"/>
    <n v="10660"/>
    <s v="10153530301"/>
    <s v="10153530301"/>
    <n v="1500"/>
    <n v="9160"/>
    <n v="9160"/>
    <m/>
  </r>
  <r>
    <x v="0"/>
    <x v="0"/>
    <s v="01-Administración Central"/>
    <x v="0"/>
    <x v="1"/>
    <x v="0"/>
    <x v="1"/>
    <x v="28"/>
    <n v="10793.96"/>
    <s v="10153530302"/>
    <s v="10153530302"/>
    <n v="1500"/>
    <n v="9293.9599999999991"/>
    <n v="9293.9599999999991"/>
    <m/>
  </r>
  <r>
    <x v="0"/>
    <x v="0"/>
    <s v="01-Administración Central"/>
    <x v="0"/>
    <x v="1"/>
    <x v="0"/>
    <x v="1"/>
    <x v="29"/>
    <n v="5000"/>
    <s v="10153530303"/>
    <s v="10153530303"/>
    <n v="1500"/>
    <n v="3500"/>
    <n v="3500"/>
    <m/>
  </r>
  <r>
    <x v="0"/>
    <x v="0"/>
    <s v="01-Administración Central"/>
    <x v="0"/>
    <x v="1"/>
    <x v="0"/>
    <x v="1"/>
    <x v="30"/>
    <n v="500"/>
    <s v="10153530304"/>
    <s v="10153530304"/>
    <n v="5000"/>
    <n v="-4500"/>
    <m/>
    <n v="4500"/>
  </r>
  <r>
    <x v="0"/>
    <x v="0"/>
    <s v="01-Administración Central"/>
    <x v="0"/>
    <x v="1"/>
    <x v="0"/>
    <x v="1"/>
    <x v="31"/>
    <n v="8496"/>
    <s v="10153530306"/>
    <s v="10153530306"/>
    <n v="5000"/>
    <n v="3496"/>
    <n v="3496"/>
    <m/>
  </r>
  <r>
    <x v="0"/>
    <x v="0"/>
    <s v="01-Administración Central"/>
    <x v="0"/>
    <x v="1"/>
    <x v="0"/>
    <x v="1"/>
    <x v="32"/>
    <n v="28000"/>
    <s v="10153530402"/>
    <s v="10153530402"/>
    <n v="12500"/>
    <n v="15500"/>
    <n v="15500"/>
    <m/>
  </r>
  <r>
    <x v="0"/>
    <x v="0"/>
    <s v="82-Formación y gestión académica"/>
    <x v="1"/>
    <x v="1"/>
    <x v="0"/>
    <x v="0"/>
    <x v="32"/>
    <n v="1595"/>
    <s v="18253530402"/>
    <s v=""/>
    <n v="0"/>
    <n v="1595"/>
    <n v="1595"/>
    <m/>
  </r>
  <r>
    <x v="0"/>
    <x v="2"/>
    <s v="01-Administración Central"/>
    <x v="0"/>
    <x v="1"/>
    <x v="0"/>
    <x v="0"/>
    <x v="32"/>
    <n v="6000"/>
    <s v="20153530402"/>
    <s v=""/>
    <n v="0"/>
    <n v="6000"/>
    <n v="6000"/>
    <m/>
  </r>
  <r>
    <x v="0"/>
    <x v="0"/>
    <s v="01-Administración Central"/>
    <x v="0"/>
    <x v="1"/>
    <x v="0"/>
    <x v="1"/>
    <x v="33"/>
    <n v="9000"/>
    <s v="10153530404"/>
    <s v="10153530404"/>
    <n v="6000"/>
    <n v="3000"/>
    <n v="3000"/>
    <m/>
  </r>
  <r>
    <x v="0"/>
    <x v="0"/>
    <s v="82-Formación y gestión académica"/>
    <x v="1"/>
    <x v="1"/>
    <x v="0"/>
    <x v="0"/>
    <x v="33"/>
    <n v="800"/>
    <s v="18253530404"/>
    <s v=""/>
    <n v="0"/>
    <n v="800"/>
    <n v="800"/>
    <m/>
  </r>
  <r>
    <x v="0"/>
    <x v="0"/>
    <s v="01-Administración Central"/>
    <x v="0"/>
    <x v="1"/>
    <x v="0"/>
    <x v="1"/>
    <x v="34"/>
    <n v="13500"/>
    <s v="10153530405"/>
    <s v="10153530405"/>
    <n v="6000"/>
    <n v="7500"/>
    <n v="7500"/>
    <m/>
  </r>
  <r>
    <x v="0"/>
    <x v="0"/>
    <s v="82-Formación y gestión académica"/>
    <x v="1"/>
    <x v="1"/>
    <x v="0"/>
    <x v="0"/>
    <x v="34"/>
    <n v="1500"/>
    <s v="18253530405"/>
    <s v=""/>
    <n v="0"/>
    <n v="1500"/>
    <n v="1500"/>
    <m/>
  </r>
  <r>
    <x v="0"/>
    <x v="2"/>
    <s v="01-Administración Central"/>
    <x v="0"/>
    <x v="1"/>
    <x v="0"/>
    <x v="0"/>
    <x v="35"/>
    <n v="3000"/>
    <s v="20153530601"/>
    <s v=""/>
    <n v="0"/>
    <n v="3000"/>
    <n v="3000"/>
    <m/>
  </r>
  <r>
    <x v="0"/>
    <x v="0"/>
    <s v="83-Gestión de la Investigación"/>
    <x v="3"/>
    <x v="1"/>
    <x v="0"/>
    <x v="3"/>
    <x v="36"/>
    <n v="28034"/>
    <s v="18353530606"/>
    <s v="18353530606"/>
    <n v="260312.81"/>
    <n v="-232278.81"/>
    <m/>
    <n v="232278.81"/>
  </r>
  <r>
    <x v="0"/>
    <x v="0"/>
    <s v="82-Formación y gestión académica"/>
    <x v="1"/>
    <x v="1"/>
    <x v="0"/>
    <x v="1"/>
    <x v="37"/>
    <n v="440"/>
    <s v="18253530702"/>
    <s v="18253530702"/>
    <n v="15281"/>
    <n v="-14841"/>
    <m/>
    <n v="14841"/>
  </r>
  <r>
    <x v="0"/>
    <x v="0"/>
    <s v="83-Gestión de la Investigación"/>
    <x v="3"/>
    <x v="1"/>
    <x v="0"/>
    <x v="2"/>
    <x v="37"/>
    <n v="159583.20000000001"/>
    <s v="18353530702"/>
    <s v="18353530702"/>
    <n v="500"/>
    <n v="159083.20000000001"/>
    <n v="159083.20000000001"/>
    <m/>
  </r>
  <r>
    <x v="0"/>
    <x v="0"/>
    <s v="82-Formación y gestión académica"/>
    <x v="1"/>
    <x v="1"/>
    <x v="0"/>
    <x v="0"/>
    <x v="38"/>
    <n v="5470"/>
    <s v="18253530704"/>
    <s v=""/>
    <n v="0"/>
    <n v="5470"/>
    <n v="5470"/>
    <m/>
  </r>
  <r>
    <x v="0"/>
    <x v="0"/>
    <s v="01-Administración Central"/>
    <x v="0"/>
    <x v="1"/>
    <x v="0"/>
    <x v="1"/>
    <x v="39"/>
    <n v="600"/>
    <s v="10153530802"/>
    <s v="10153530802"/>
    <n v="800"/>
    <n v="-200"/>
    <n v="0"/>
    <n v="200"/>
  </r>
  <r>
    <x v="0"/>
    <x v="0"/>
    <s v="01-Administración Central"/>
    <x v="0"/>
    <x v="1"/>
    <x v="0"/>
    <x v="1"/>
    <x v="40"/>
    <n v="9667.7000000000007"/>
    <s v="10153530804"/>
    <s v="10153530804"/>
    <n v="4000"/>
    <n v="5667.7000000000007"/>
    <n v="5667.7000000000007"/>
    <m/>
  </r>
  <r>
    <x v="0"/>
    <x v="0"/>
    <s v="01-Administración Central"/>
    <x v="0"/>
    <x v="1"/>
    <x v="0"/>
    <x v="1"/>
    <x v="41"/>
    <n v="7800"/>
    <s v="10153530807"/>
    <s v="10153530807"/>
    <n v="6000"/>
    <n v="1800"/>
    <n v="1800"/>
    <m/>
  </r>
  <r>
    <x v="0"/>
    <x v="2"/>
    <s v="01-Administración Central"/>
    <x v="0"/>
    <x v="1"/>
    <x v="0"/>
    <x v="0"/>
    <x v="41"/>
    <n v="3200"/>
    <s v="20153530807"/>
    <s v=""/>
    <n v="0"/>
    <n v="3200"/>
    <n v="3200"/>
    <m/>
  </r>
  <r>
    <x v="0"/>
    <x v="2"/>
    <s v="01-Administración Central"/>
    <x v="0"/>
    <x v="1"/>
    <x v="0"/>
    <x v="0"/>
    <x v="42"/>
    <n v="500"/>
    <s v="20153530811"/>
    <s v=""/>
    <n v="0"/>
    <n v="500"/>
    <n v="500"/>
    <m/>
  </r>
  <r>
    <x v="0"/>
    <x v="0"/>
    <s v="82-Formación y gestión académica"/>
    <x v="1"/>
    <x v="1"/>
    <x v="0"/>
    <x v="1"/>
    <x v="43"/>
    <n v="1581"/>
    <s v="18253530812"/>
    <s v="18253530812"/>
    <n v="2000"/>
    <n v="-419"/>
    <m/>
    <n v="419"/>
  </r>
  <r>
    <x v="0"/>
    <x v="0"/>
    <s v="84-Gestión de la vinculación con la colectividad"/>
    <x v="2"/>
    <x v="1"/>
    <x v="0"/>
    <x v="0"/>
    <x v="43"/>
    <n v="5000"/>
    <s v="18453530812"/>
    <s v=""/>
    <n v="0"/>
    <n v="5000"/>
    <n v="5000"/>
    <m/>
  </r>
  <r>
    <x v="0"/>
    <x v="0"/>
    <s v="01-Administración Central"/>
    <x v="0"/>
    <x v="1"/>
    <x v="0"/>
    <x v="0"/>
    <x v="44"/>
    <n v="181.3"/>
    <s v="10153531403"/>
    <s v=""/>
    <n v="0"/>
    <n v="181.3"/>
    <n v="181.3"/>
    <m/>
  </r>
  <r>
    <x v="0"/>
    <x v="0"/>
    <s v="01-Administración Central"/>
    <x v="0"/>
    <x v="1"/>
    <x v="0"/>
    <x v="0"/>
    <x v="45"/>
    <n v="192.5"/>
    <s v="10153531404"/>
    <s v=""/>
    <n v="0"/>
    <n v="192.5"/>
    <n v="192.5"/>
    <m/>
  </r>
  <r>
    <x v="0"/>
    <x v="0"/>
    <s v="01-Administración Central"/>
    <x v="0"/>
    <x v="1"/>
    <x v="0"/>
    <x v="0"/>
    <x v="46"/>
    <n v="13.8"/>
    <s v="10153531406"/>
    <s v=""/>
    <n v="0"/>
    <n v="13.8"/>
    <n v="13.8"/>
    <m/>
  </r>
  <r>
    <x v="0"/>
    <x v="0"/>
    <s v="83-Gestión de la Investigación"/>
    <x v="3"/>
    <x v="1"/>
    <x v="0"/>
    <x v="0"/>
    <x v="46"/>
    <n v="1031.22"/>
    <s v="18353531406"/>
    <s v=""/>
    <n v="0"/>
    <n v="1031.22"/>
    <n v="1031.22"/>
    <m/>
  </r>
  <r>
    <x v="0"/>
    <x v="0"/>
    <s v="83-Gestión de la Investigación"/>
    <x v="3"/>
    <x v="1"/>
    <x v="0"/>
    <x v="0"/>
    <x v="47"/>
    <n v="1285"/>
    <s v="18353531407"/>
    <s v=""/>
    <n v="0"/>
    <n v="1285"/>
    <n v="1285"/>
    <m/>
  </r>
  <r>
    <x v="0"/>
    <x v="0"/>
    <s v="01-Administración Central"/>
    <x v="0"/>
    <x v="2"/>
    <x v="0"/>
    <x v="1"/>
    <x v="48"/>
    <n v="3900"/>
    <s v="10157570102"/>
    <s v="10157570102"/>
    <n v="3000"/>
    <n v="900"/>
    <n v="900"/>
    <m/>
  </r>
  <r>
    <x v="0"/>
    <x v="0"/>
    <s v="01-Administración Central"/>
    <x v="0"/>
    <x v="2"/>
    <x v="0"/>
    <x v="1"/>
    <x v="49"/>
    <n v="500"/>
    <s v="10157570201"/>
    <s v="10157570201"/>
    <n v="90077.119999999995"/>
    <n v="-89577.12"/>
    <m/>
    <n v="89577.12"/>
  </r>
  <r>
    <x v="0"/>
    <x v="0"/>
    <s v="82-Formación y gestión académica"/>
    <x v="1"/>
    <x v="2"/>
    <x v="0"/>
    <x v="1"/>
    <x v="49"/>
    <n v="41491.949999999997"/>
    <s v="18257570201"/>
    <s v="18257570201"/>
    <n v="1701.01"/>
    <n v="39790.939999999995"/>
    <n v="39790.939999999995"/>
    <m/>
  </r>
  <r>
    <x v="0"/>
    <x v="0"/>
    <s v="82-Formación y gestión académica"/>
    <x v="1"/>
    <x v="3"/>
    <x v="0"/>
    <x v="0"/>
    <x v="50"/>
    <n v="7182"/>
    <s v="18284840103"/>
    <s v=""/>
    <n v="0"/>
    <n v="7182"/>
    <n v="7182"/>
    <m/>
  </r>
  <r>
    <x v="0"/>
    <x v="2"/>
    <s v="01-Administración Central"/>
    <x v="0"/>
    <x v="3"/>
    <x v="0"/>
    <x v="0"/>
    <x v="50"/>
    <n v="1500"/>
    <s v="20184840103"/>
    <s v=""/>
    <n v="0"/>
    <n v="1500"/>
    <n v="1500"/>
    <m/>
  </r>
  <r>
    <x v="0"/>
    <x v="0"/>
    <s v="01-Administración Central"/>
    <x v="0"/>
    <x v="3"/>
    <x v="0"/>
    <x v="0"/>
    <x v="51"/>
    <n v="416"/>
    <s v="10184840104"/>
    <s v=""/>
    <n v="0"/>
    <n v="416"/>
    <n v="416"/>
    <m/>
  </r>
  <r>
    <x v="0"/>
    <x v="0"/>
    <s v="83-Gestión de la Investigación"/>
    <x v="3"/>
    <x v="3"/>
    <x v="0"/>
    <x v="0"/>
    <x v="51"/>
    <n v="3539.48"/>
    <s v="18384840104"/>
    <s v=""/>
    <n v="0"/>
    <n v="3539.48"/>
    <n v="3539.48"/>
    <m/>
  </r>
  <r>
    <x v="0"/>
    <x v="0"/>
    <s v="82-Formación y gestión académica"/>
    <x v="1"/>
    <x v="3"/>
    <x v="0"/>
    <x v="0"/>
    <x v="52"/>
    <n v="9551.6"/>
    <s v="18284840107"/>
    <s v=""/>
    <n v="0"/>
    <n v="9551.6"/>
    <n v="9551.6"/>
    <m/>
  </r>
  <r>
    <x v="0"/>
    <x v="0"/>
    <s v="82-Formación y gestión académica"/>
    <x v="1"/>
    <x v="3"/>
    <x v="0"/>
    <x v="0"/>
    <x v="53"/>
    <n v="496.4"/>
    <s v="18284840113"/>
    <s v=""/>
    <n v="0"/>
    <n v="496.4"/>
    <n v="496.4"/>
    <m/>
  </r>
  <r>
    <x v="0"/>
    <x v="0"/>
    <s v="82-Formación y gestión académica"/>
    <x v="1"/>
    <x v="4"/>
    <x v="0"/>
    <x v="0"/>
    <x v="54"/>
    <n v="147327.19"/>
    <s v="18258580208"/>
    <s v="18258580208"/>
    <n v="190000"/>
    <n v="-42672.81"/>
    <m/>
    <n v="42672.81"/>
  </r>
  <r>
    <x v="1"/>
    <x v="1"/>
    <s v="01-Administración Central"/>
    <x v="0"/>
    <x v="0"/>
    <x v="1"/>
    <x v="1"/>
    <x v="0"/>
    <m/>
    <s v="30151510105"/>
    <s v="30151510105"/>
    <n v="72720"/>
    <m/>
    <m/>
    <n v="72720"/>
  </r>
  <r>
    <x v="1"/>
    <x v="1"/>
    <s v="01-Administración Central"/>
    <x v="0"/>
    <x v="0"/>
    <x v="1"/>
    <x v="1"/>
    <x v="1"/>
    <m/>
    <s v="30151510106"/>
    <s v="30151510106"/>
    <n v="33036.720000000001"/>
    <m/>
    <m/>
    <n v="33036.720000000001"/>
  </r>
  <r>
    <x v="1"/>
    <x v="1"/>
    <s v="82-Formación y gestión académica"/>
    <x v="1"/>
    <x v="0"/>
    <x v="1"/>
    <x v="1"/>
    <x v="2"/>
    <m/>
    <s v="38251510108"/>
    <s v="38251510108"/>
    <n v="380448"/>
    <m/>
    <m/>
    <n v="380448"/>
  </r>
  <r>
    <x v="1"/>
    <x v="1"/>
    <s v="82-Formación y gestión académica"/>
    <x v="1"/>
    <x v="0"/>
    <x v="1"/>
    <x v="1"/>
    <x v="9"/>
    <m/>
    <s v="38251510512"/>
    <s v="38251510512"/>
    <n v="7319.29"/>
    <m/>
    <m/>
    <n v="7319.29"/>
  </r>
  <r>
    <x v="1"/>
    <x v="0"/>
    <s v="82-Formación y gestión académica"/>
    <x v="1"/>
    <x v="0"/>
    <x v="1"/>
    <x v="1"/>
    <x v="11"/>
    <m/>
    <s v="18251510518"/>
    <s v="18251510518"/>
    <n v="737973.5"/>
    <m/>
    <m/>
    <n v="737973.5"/>
  </r>
  <r>
    <x v="1"/>
    <x v="2"/>
    <s v="83-Gestión de la Investigación"/>
    <x v="3"/>
    <x v="1"/>
    <x v="1"/>
    <x v="2"/>
    <x v="55"/>
    <m/>
    <s v="28353530202"/>
    <s v="28353530202"/>
    <n v="1500"/>
    <m/>
    <m/>
    <n v="1500"/>
  </r>
  <r>
    <x v="1"/>
    <x v="0"/>
    <s v="01-Administración Central"/>
    <x v="0"/>
    <x v="1"/>
    <x v="1"/>
    <x v="1"/>
    <x v="56"/>
    <m/>
    <s v="10153530203"/>
    <s v="10153530203"/>
    <n v="600"/>
    <m/>
    <m/>
    <n v="600"/>
  </r>
  <r>
    <x v="1"/>
    <x v="0"/>
    <s v="01-Administración Central"/>
    <x v="0"/>
    <x v="1"/>
    <x v="1"/>
    <x v="1"/>
    <x v="18"/>
    <m/>
    <s v="10153530204"/>
    <s v="10153530204"/>
    <n v="3700"/>
    <m/>
    <m/>
    <n v="3700"/>
  </r>
  <r>
    <x v="1"/>
    <x v="0"/>
    <s v="01-Administración Central"/>
    <x v="0"/>
    <x v="1"/>
    <x v="1"/>
    <x v="1"/>
    <x v="19"/>
    <m/>
    <s v="10153530207"/>
    <s v="10153530207"/>
    <n v="2000"/>
    <m/>
    <m/>
    <n v="2000"/>
  </r>
  <r>
    <x v="1"/>
    <x v="0"/>
    <s v="01-Administración Central"/>
    <x v="0"/>
    <x v="1"/>
    <x v="1"/>
    <x v="1"/>
    <x v="57"/>
    <m/>
    <s v="10153530226"/>
    <s v="10153530226"/>
    <n v="2000"/>
    <m/>
    <m/>
    <n v="2000"/>
  </r>
  <r>
    <x v="1"/>
    <x v="0"/>
    <s v="01-Administración Central"/>
    <x v="0"/>
    <x v="1"/>
    <x v="1"/>
    <x v="1"/>
    <x v="25"/>
    <m/>
    <s v="10153530249"/>
    <s v="10153530249"/>
    <n v="1500"/>
    <m/>
    <m/>
    <n v="1500"/>
  </r>
  <r>
    <x v="1"/>
    <x v="0"/>
    <s v="83-Gestión de la Investigación"/>
    <x v="3"/>
    <x v="1"/>
    <x v="1"/>
    <x v="2"/>
    <x v="25"/>
    <m/>
    <s v="18353530249"/>
    <s v="18353530249"/>
    <n v="1500"/>
    <m/>
    <m/>
    <n v="1500"/>
  </r>
  <r>
    <x v="1"/>
    <x v="2"/>
    <s v="01-Administración Central"/>
    <x v="0"/>
    <x v="1"/>
    <x v="1"/>
    <x v="1"/>
    <x v="27"/>
    <m/>
    <s v="20153530301"/>
    <s v="20153530301"/>
    <n v="160"/>
    <m/>
    <m/>
    <n v="160"/>
  </r>
  <r>
    <x v="1"/>
    <x v="0"/>
    <s v="01-Administración Central"/>
    <x v="0"/>
    <x v="1"/>
    <x v="1"/>
    <x v="1"/>
    <x v="58"/>
    <m/>
    <s v="10153530403"/>
    <s v="10153530403"/>
    <n v="1500"/>
    <m/>
    <m/>
    <n v="1500"/>
  </r>
  <r>
    <x v="1"/>
    <x v="0"/>
    <s v="01-Administración Central"/>
    <x v="0"/>
    <x v="1"/>
    <x v="1"/>
    <x v="1"/>
    <x v="59"/>
    <m/>
    <s v="10153530502"/>
    <s v="10153530502"/>
    <n v="3000"/>
    <m/>
    <m/>
    <n v="3000"/>
  </r>
  <r>
    <x v="1"/>
    <x v="0"/>
    <s v="01-Administración Central"/>
    <x v="0"/>
    <x v="1"/>
    <x v="1"/>
    <x v="1"/>
    <x v="35"/>
    <m/>
    <s v="10153530601"/>
    <s v="10153530601"/>
    <n v="3000"/>
    <m/>
    <m/>
    <n v="3000"/>
  </r>
  <r>
    <x v="1"/>
    <x v="0"/>
    <s v="01-Administración Central"/>
    <x v="0"/>
    <x v="1"/>
    <x v="1"/>
    <x v="1"/>
    <x v="60"/>
    <m/>
    <s v="10153530612"/>
    <s v="10153530612"/>
    <n v="3000"/>
    <m/>
    <m/>
    <n v="3000"/>
  </r>
  <r>
    <x v="1"/>
    <x v="2"/>
    <s v="82-Formación y gestión académica"/>
    <x v="1"/>
    <x v="1"/>
    <x v="1"/>
    <x v="1"/>
    <x v="60"/>
    <m/>
    <s v="28253530612"/>
    <s v="28253530612"/>
    <n v="13010"/>
    <m/>
    <m/>
    <n v="13010"/>
  </r>
  <r>
    <x v="1"/>
    <x v="0"/>
    <s v="01-Administración Central"/>
    <x v="0"/>
    <x v="1"/>
    <x v="1"/>
    <x v="1"/>
    <x v="37"/>
    <m/>
    <s v="10153530702"/>
    <s v="10153530702"/>
    <n v="16500"/>
    <m/>
    <m/>
    <n v="16500"/>
  </r>
  <r>
    <x v="1"/>
    <x v="0"/>
    <s v="01-Administración Central"/>
    <x v="0"/>
    <x v="1"/>
    <x v="1"/>
    <x v="1"/>
    <x v="38"/>
    <m/>
    <s v="10153530704"/>
    <s v="10153530704"/>
    <n v="8800"/>
    <m/>
    <m/>
    <n v="8800"/>
  </r>
  <r>
    <x v="1"/>
    <x v="0"/>
    <s v="01-Administración Central"/>
    <x v="0"/>
    <x v="1"/>
    <x v="1"/>
    <x v="1"/>
    <x v="61"/>
    <m/>
    <s v="10153530801"/>
    <s v="10153530801"/>
    <n v="1000"/>
    <m/>
    <m/>
    <n v="1000"/>
  </r>
  <r>
    <x v="1"/>
    <x v="0"/>
    <s v="82-Formación y gestión académica"/>
    <x v="1"/>
    <x v="1"/>
    <x v="1"/>
    <x v="1"/>
    <x v="61"/>
    <m/>
    <s v="18253530801"/>
    <s v="18253530801"/>
    <n v="1200"/>
    <m/>
    <m/>
    <n v="1200"/>
  </r>
  <r>
    <x v="1"/>
    <x v="0"/>
    <s v="01-Administración Central"/>
    <x v="0"/>
    <x v="1"/>
    <x v="1"/>
    <x v="1"/>
    <x v="62"/>
    <m/>
    <s v="10153530805"/>
    <s v="10153530805"/>
    <n v="2000"/>
    <m/>
    <m/>
    <n v="2000"/>
  </r>
  <r>
    <x v="1"/>
    <x v="0"/>
    <s v="83-Gestión de la Investigación"/>
    <x v="3"/>
    <x v="1"/>
    <x v="1"/>
    <x v="2"/>
    <x v="41"/>
    <m/>
    <s v="18353530807"/>
    <s v="18353530807"/>
    <n v="1500"/>
    <m/>
    <m/>
    <n v="1500"/>
  </r>
  <r>
    <x v="1"/>
    <x v="2"/>
    <s v="83-Gestión de la Investigación"/>
    <x v="3"/>
    <x v="1"/>
    <x v="1"/>
    <x v="2"/>
    <x v="41"/>
    <m/>
    <s v="28353530807"/>
    <s v="28353530807"/>
    <n v="10000"/>
    <m/>
    <m/>
    <n v="10000"/>
  </r>
  <r>
    <x v="1"/>
    <x v="0"/>
    <s v="01-Administración Central"/>
    <x v="0"/>
    <x v="1"/>
    <x v="1"/>
    <x v="1"/>
    <x v="63"/>
    <m/>
    <s v="10153530809"/>
    <s v="10153530809"/>
    <n v="1993.06"/>
    <m/>
    <m/>
    <n v="1993.06"/>
  </r>
  <r>
    <x v="1"/>
    <x v="0"/>
    <s v="01-Administración Central"/>
    <x v="0"/>
    <x v="1"/>
    <x v="1"/>
    <x v="1"/>
    <x v="42"/>
    <m/>
    <s v="10153530811"/>
    <s v="10153530811"/>
    <n v="1000"/>
    <m/>
    <m/>
    <n v="1000"/>
  </r>
  <r>
    <x v="1"/>
    <x v="0"/>
    <s v="01-Administración Central"/>
    <x v="0"/>
    <x v="1"/>
    <x v="1"/>
    <x v="1"/>
    <x v="64"/>
    <m/>
    <s v="10153530813"/>
    <s v="10153530813"/>
    <n v="2000"/>
    <m/>
    <m/>
    <n v="2000"/>
  </r>
  <r>
    <x v="1"/>
    <x v="0"/>
    <s v="01-Administración Central"/>
    <x v="0"/>
    <x v="1"/>
    <x v="1"/>
    <x v="1"/>
    <x v="65"/>
    <m/>
    <s v="10153530826"/>
    <s v="10153530826"/>
    <n v="2500"/>
    <m/>
    <m/>
    <n v="2500"/>
  </r>
  <r>
    <x v="1"/>
    <x v="0"/>
    <s v="83-Gestión de la Investigación"/>
    <x v="3"/>
    <x v="1"/>
    <x v="1"/>
    <x v="2"/>
    <x v="66"/>
    <m/>
    <s v="18353530829"/>
    <s v="18353530829"/>
    <n v="1500"/>
    <m/>
    <m/>
    <n v="1500"/>
  </r>
  <r>
    <x v="1"/>
    <x v="0"/>
    <s v="82-Formación y gestión académica"/>
    <x v="1"/>
    <x v="1"/>
    <x v="1"/>
    <x v="1"/>
    <x v="44"/>
    <m/>
    <s v="18253531403"/>
    <s v="18253531403"/>
    <n v="100"/>
    <m/>
    <m/>
    <n v="100"/>
  </r>
  <r>
    <x v="1"/>
    <x v="0"/>
    <s v="82-Formación y gestión académica"/>
    <x v="1"/>
    <x v="1"/>
    <x v="1"/>
    <x v="1"/>
    <x v="67"/>
    <m/>
    <s v="18253531408"/>
    <s v="18253531408"/>
    <n v="2500"/>
    <m/>
    <m/>
    <n v="2500"/>
  </r>
  <r>
    <x v="1"/>
    <x v="0"/>
    <s v="01-Administración Central"/>
    <x v="0"/>
    <x v="2"/>
    <x v="1"/>
    <x v="1"/>
    <x v="68"/>
    <m/>
    <s v="10157570206"/>
    <s v="10157570206"/>
    <n v="1300"/>
    <m/>
    <m/>
    <n v="1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114EF5-CA35-437F-8686-36E6045FB91D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71" firstHeaderRow="1" firstDataRow="1" firstDataCol="4"/>
  <pivotFields count="36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h="1" x="3"/>
        <item x="0"/>
        <item x="2"/>
        <item x="4"/>
        <item x="1"/>
        <item t="default"/>
      </items>
    </pivotField>
    <pivotField axis="axisRow" compact="0" outline="0" showAll="0">
      <items count="56">
        <item x="23"/>
        <item x="24"/>
        <item x="25"/>
        <item x="26"/>
        <item x="27"/>
        <item x="28"/>
        <item x="29"/>
        <item x="30"/>
        <item x="31"/>
        <item x="32"/>
        <item x="33"/>
        <item x="36"/>
        <item x="34"/>
        <item x="35"/>
        <item x="44"/>
        <item x="0"/>
        <item x="1"/>
        <item x="2"/>
        <item x="47"/>
        <item x="46"/>
        <item x="3"/>
        <item x="4"/>
        <item x="42"/>
        <item x="54"/>
        <item x="51"/>
        <item x="48"/>
        <item x="5"/>
        <item x="6"/>
        <item x="7"/>
        <item x="8"/>
        <item x="9"/>
        <item x="45"/>
        <item x="10"/>
        <item x="16"/>
        <item x="13"/>
        <item x="22"/>
        <item x="52"/>
        <item x="19"/>
        <item x="21"/>
        <item x="43"/>
        <item x="12"/>
        <item x="15"/>
        <item x="17"/>
        <item x="50"/>
        <item x="37"/>
        <item x="38"/>
        <item x="39"/>
        <item x="53"/>
        <item x="18"/>
        <item x="14"/>
        <item x="11"/>
        <item x="40"/>
        <item x="20"/>
        <item x="41"/>
        <item x="49"/>
        <item t="default"/>
      </items>
    </pivotField>
    <pivotField compact="0" outline="0" showAll="0"/>
    <pivotField compact="0" outline="0" showAll="0"/>
    <pivotField axis="axisRow" compact="0" numFmtId="166" outline="0" showAll="0">
      <items count="4">
        <item x="0"/>
        <item h="1" x="1"/>
        <item h="1" x="2"/>
        <item t="default"/>
      </items>
    </pivotField>
    <pivotField compact="0" numFmtId="165" outline="0" showAll="0"/>
    <pivotField compact="0" numFmtId="165" outline="0" showAll="0"/>
    <pivotField dataField="1" compact="0" numFmtId="4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4">
    <field x="14"/>
    <field x="18"/>
    <field x="7"/>
    <field x="15"/>
  </rowFields>
  <rowItems count="68">
    <i>
      <x v="1"/>
      <x/>
      <x/>
      <x v="15"/>
    </i>
    <i r="3">
      <x v="16"/>
    </i>
    <i r="3">
      <x v="17"/>
    </i>
    <i r="3">
      <x v="20"/>
    </i>
    <i r="3">
      <x v="21"/>
    </i>
    <i r="3">
      <x v="22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9"/>
    </i>
    <i r="3">
      <x v="40"/>
    </i>
    <i r="3">
      <x v="41"/>
    </i>
    <i r="3">
      <x v="44"/>
    </i>
    <i r="3">
      <x v="45"/>
    </i>
    <i r="3">
      <x v="46"/>
    </i>
    <i t="default" r="2">
      <x/>
    </i>
    <i r="2">
      <x v="1"/>
      <x v="18"/>
    </i>
    <i r="3">
      <x v="20"/>
    </i>
    <i r="3">
      <x v="21"/>
    </i>
    <i r="3">
      <x v="25"/>
    </i>
    <i r="3">
      <x v="32"/>
    </i>
    <i r="3">
      <x v="33"/>
    </i>
    <i r="3">
      <x v="34"/>
    </i>
    <i r="3">
      <x v="37"/>
    </i>
    <i r="3">
      <x v="38"/>
    </i>
    <i r="3">
      <x v="43"/>
    </i>
    <i t="default" r="2">
      <x v="1"/>
    </i>
    <i r="2">
      <x v="2"/>
      <x v="18"/>
    </i>
    <i r="3">
      <x v="23"/>
    </i>
    <i r="3">
      <x v="24"/>
    </i>
    <i r="3">
      <x v="36"/>
    </i>
    <i r="3">
      <x v="37"/>
    </i>
    <i r="3">
      <x v="46"/>
    </i>
    <i r="3">
      <x v="47"/>
    </i>
    <i t="default" r="2">
      <x v="2"/>
    </i>
    <i r="2">
      <x v="3"/>
      <x v="18"/>
    </i>
    <i r="3">
      <x v="43"/>
    </i>
    <i t="default" r="2">
      <x v="3"/>
    </i>
    <i t="default" r="1">
      <x/>
    </i>
    <i t="default">
      <x v="1"/>
    </i>
    <i>
      <x v="2"/>
      <x/>
      <x/>
      <x v="48"/>
    </i>
    <i r="3">
      <x v="49"/>
    </i>
    <i t="default" r="2">
      <x/>
    </i>
    <i r="2">
      <x v="1"/>
      <x v="49"/>
    </i>
    <i t="default" r="2">
      <x v="1"/>
    </i>
    <i t="default" r="1">
      <x/>
    </i>
    <i t="default">
      <x v="2"/>
    </i>
    <i>
      <x v="3"/>
      <x/>
      <x v="1"/>
      <x v="54"/>
    </i>
    <i t="default" r="2">
      <x v="1"/>
    </i>
    <i t="default" r="1">
      <x/>
    </i>
    <i t="default">
      <x v="3"/>
    </i>
    <i>
      <x v="4"/>
      <x/>
      <x/>
      <x v="51"/>
    </i>
    <i t="default" r="2">
      <x/>
    </i>
    <i r="2">
      <x v="1"/>
      <x v="50"/>
    </i>
    <i r="3">
      <x v="52"/>
    </i>
    <i r="3">
      <x v="53"/>
    </i>
    <i t="default" r="2">
      <x v="1"/>
    </i>
    <i r="2">
      <x v="2"/>
      <x v="51"/>
    </i>
    <i t="default" r="2">
      <x v="2"/>
    </i>
    <i t="default" r="1">
      <x/>
    </i>
    <i t="default">
      <x v="4"/>
    </i>
    <i t="grand">
      <x/>
    </i>
  </rowItems>
  <colItems count="1">
    <i/>
  </colItems>
  <dataFields count="1">
    <dataField name="Suma de PRESUPUESTO " fld="21" baseField="0" baseItem="0" numFmtId="44"/>
  </dataFields>
  <formats count="9">
    <format dxfId="109">
      <pivotArea dataOnly="0" labelOnly="1" outline="0" fieldPosition="0">
        <references count="4">
          <reference field="7" count="1" selected="0">
            <x v="1"/>
          </reference>
          <reference field="14" count="1" selected="0">
            <x v="3"/>
          </reference>
          <reference field="15" count="1">
            <x v="54"/>
          </reference>
          <reference field="18" count="1" selected="0">
            <x v="0"/>
          </reference>
        </references>
      </pivotArea>
    </format>
    <format dxfId="108">
      <pivotArea outline="0" fieldPosition="0">
        <references count="3">
          <reference field="7" count="1" selected="0" defaultSubtotal="1">
            <x v="0"/>
          </reference>
          <reference field="14" count="1" selected="0">
            <x v="0"/>
          </reference>
          <reference field="18" count="1" selected="0">
            <x v="0"/>
          </reference>
        </references>
      </pivotArea>
    </format>
    <format dxfId="107">
      <pivotArea dataOnly="0" outline="0" fieldPosition="0">
        <references count="1">
          <reference field="7" count="0" defaultSubtotal="1"/>
        </references>
      </pivotArea>
    </format>
    <format dxfId="106">
      <pivotArea dataOnly="0" labelOnly="1" outline="0" offset="IV1" fieldPosition="0">
        <references count="3">
          <reference field="7" count="1">
            <x v="0"/>
          </reference>
          <reference field="14" count="0" selected="0"/>
          <reference field="18" count="1" selected="0">
            <x v="0"/>
          </reference>
        </references>
      </pivotArea>
    </format>
    <format dxfId="105">
      <pivotArea dataOnly="0" labelOnly="1" outline="0" offset="IV1" fieldPosition="0">
        <references count="3">
          <reference field="7" count="1">
            <x v="0"/>
          </reference>
          <reference field="14" count="0" selected="0"/>
          <reference field="18" count="1" selected="0">
            <x v="2"/>
          </reference>
        </references>
      </pivotArea>
    </format>
    <format dxfId="104">
      <pivotArea dataOnly="0" labelOnly="1" outline="0" offset="IV1" fieldPosition="0">
        <references count="2">
          <reference field="14" count="0" selected="0"/>
          <reference field="18" count="1">
            <x v="0"/>
          </reference>
        </references>
      </pivotArea>
    </format>
    <format dxfId="103">
      <pivotArea dataOnly="0" labelOnly="1" outline="0" offset="IV1" fieldPosition="0">
        <references count="2">
          <reference field="14" count="0" selected="0"/>
          <reference field="18" count="1">
            <x v="2"/>
          </reference>
        </references>
      </pivotArea>
    </format>
    <format dxfId="102">
      <pivotArea dataOnly="0" labelOnly="1" outline="0" offset="IV1" fieldPosition="0">
        <references count="3">
          <reference field="7" count="1">
            <x v="1"/>
          </reference>
          <reference field="14" count="0" selected="0"/>
          <reference field="18" count="1" selected="0">
            <x v="0"/>
          </reference>
        </references>
      </pivotArea>
    </format>
    <format dxfId="101">
      <pivotArea dataOnly="0" labelOnly="1" outline="0" offset="IV1" fieldPosition="0">
        <references count="3">
          <reference field="7" count="1">
            <x v="1"/>
          </reference>
          <reference field="14" count="0" selected="0"/>
          <reference field="18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D709DD-6805-4323-B9BA-32631B34F542}" name="TablaDinámica2" cacheId="7" applyNumberFormats="0" applyBorderFormats="0" applyFontFormats="0" applyPatternFormats="0" applyAlignmentFormats="0" applyWidthHeightFormats="1" dataCaption="Valores" errorCaption="0" showError="1" missingCaption="0" updatedVersion="8" minRefreshableVersion="3" itemPrintTitles="1" createdVersion="8" indent="0" compact="0" compactData="0" multipleFieldFilters="0">
  <location ref="A3:J145" firstHeaderRow="0" firstDataRow="1" firstDataCol="6" rowPageCount="1" colPageCount="1"/>
  <pivotFields count="15">
    <pivotField axis="axisPage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0"/>
        <item x="1"/>
        <item x="2"/>
        <item x="4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3">
        <item x="0"/>
        <item x="1"/>
        <item m="1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5">
        <item x="1"/>
        <item x="3"/>
        <item x="2"/>
        <item x="0"/>
        <item m="1"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9">
        <item x="0"/>
        <item x="1"/>
        <item x="2"/>
        <item x="9"/>
        <item x="11"/>
        <item x="3"/>
        <item x="4"/>
        <item x="5"/>
        <item x="6"/>
        <item x="7"/>
        <item x="8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6">
    <field x="1"/>
    <field x="3"/>
    <field x="4"/>
    <field x="7"/>
    <field x="5"/>
    <field x="6"/>
  </rowFields>
  <rowItems count="142">
    <i>
      <x/>
      <x/>
      <x/>
      <x/>
      <x/>
      <x v="3"/>
    </i>
    <i r="3">
      <x v="1"/>
      <x/>
      <x v="3"/>
    </i>
    <i r="3">
      <x v="2"/>
      <x/>
      <x v="3"/>
    </i>
    <i r="3">
      <x v="3"/>
      <x/>
      <x v="3"/>
    </i>
    <i r="3">
      <x v="5"/>
      <x/>
      <x v="3"/>
    </i>
    <i r="3">
      <x v="6"/>
      <x/>
      <x v="3"/>
    </i>
    <i r="3">
      <x v="7"/>
      <x/>
      <x v="3"/>
    </i>
    <i r="3">
      <x v="8"/>
      <x/>
      <x v="3"/>
    </i>
    <i r="3">
      <x v="9"/>
      <x/>
      <x v="3"/>
    </i>
    <i r="3">
      <x v="10"/>
      <x/>
      <x v="3"/>
    </i>
    <i r="3">
      <x v="11"/>
      <x/>
      <x v="3"/>
    </i>
    <i r="3">
      <x v="12"/>
      <x/>
      <x v="3"/>
    </i>
    <i r="3">
      <x v="13"/>
      <x/>
      <x v="3"/>
    </i>
    <i r="2">
      <x v="1"/>
      <x v="15"/>
      <x/>
      <x/>
    </i>
    <i r="3">
      <x v="16"/>
      <x/>
      <x/>
    </i>
    <i r="3">
      <x v="17"/>
      <x/>
      <x/>
    </i>
    <i r="3">
      <x v="18"/>
      <x v="1"/>
      <x/>
    </i>
    <i r="3">
      <x v="19"/>
      <x v="1"/>
      <x/>
    </i>
    <i r="3">
      <x v="20"/>
      <x/>
      <x/>
    </i>
    <i r="3">
      <x v="21"/>
      <x/>
      <x/>
    </i>
    <i r="3">
      <x v="22"/>
      <x/>
      <x/>
    </i>
    <i r="3">
      <x v="25"/>
      <x v="1"/>
      <x/>
    </i>
    <i r="3">
      <x v="26"/>
      <x/>
      <x/>
    </i>
    <i r="3">
      <x v="27"/>
      <x/>
      <x/>
    </i>
    <i r="3">
      <x v="28"/>
      <x/>
      <x/>
    </i>
    <i r="3">
      <x v="29"/>
      <x/>
      <x/>
    </i>
    <i r="3">
      <x v="30"/>
      <x/>
      <x/>
    </i>
    <i r="3">
      <x v="31"/>
      <x/>
      <x/>
    </i>
    <i r="3">
      <x v="32"/>
      <x/>
      <x/>
    </i>
    <i r="3">
      <x v="33"/>
      <x/>
      <x/>
    </i>
    <i r="3">
      <x v="34"/>
      <x/>
      <x/>
    </i>
    <i r="3">
      <x v="35"/>
      <x v="1"/>
      <x/>
    </i>
    <i r="3">
      <x v="37"/>
      <x v="1"/>
      <x/>
    </i>
    <i r="3">
      <x v="38"/>
      <x v="1"/>
      <x/>
    </i>
    <i r="3">
      <x v="39"/>
      <x/>
      <x/>
    </i>
    <i r="3">
      <x v="40"/>
      <x/>
      <x/>
    </i>
    <i r="3">
      <x v="41"/>
      <x/>
      <x/>
    </i>
    <i r="3">
      <x v="42"/>
      <x v="1"/>
      <x/>
    </i>
    <i r="3">
      <x v="44"/>
      <x/>
      <x v="3"/>
    </i>
    <i r="3">
      <x v="45"/>
      <x/>
      <x v="3"/>
    </i>
    <i r="3">
      <x v="46"/>
      <x/>
      <x v="3"/>
    </i>
    <i r="3">
      <x v="56"/>
      <x v="1"/>
      <x/>
    </i>
    <i r="3">
      <x v="57"/>
      <x v="1"/>
      <x/>
    </i>
    <i r="3">
      <x v="58"/>
      <x v="1"/>
      <x/>
    </i>
    <i r="3">
      <x v="59"/>
      <x v="1"/>
      <x/>
    </i>
    <i r="3">
      <x v="60"/>
      <x v="1"/>
      <x/>
    </i>
    <i r="3">
      <x v="61"/>
      <x v="1"/>
      <x/>
    </i>
    <i r="3">
      <x v="62"/>
      <x v="1"/>
      <x/>
    </i>
    <i r="3">
      <x v="63"/>
      <x v="1"/>
      <x/>
    </i>
    <i r="3">
      <x v="64"/>
      <x v="1"/>
      <x/>
    </i>
    <i r="3">
      <x v="65"/>
      <x v="1"/>
      <x/>
    </i>
    <i r="2">
      <x v="2"/>
      <x v="48"/>
      <x/>
      <x/>
    </i>
    <i r="3">
      <x v="49"/>
      <x/>
      <x/>
    </i>
    <i r="3">
      <x v="68"/>
      <x v="1"/>
      <x/>
    </i>
    <i r="2">
      <x v="4"/>
      <x v="51"/>
      <x/>
      <x v="3"/>
    </i>
    <i r="1">
      <x v="1"/>
      <x/>
      <x v="2"/>
      <x/>
      <x v="3"/>
    </i>
    <i r="3">
      <x v="4"/>
      <x v="1"/>
      <x/>
    </i>
    <i r="3">
      <x v="5"/>
      <x/>
      <x v="3"/>
    </i>
    <i r="3">
      <x v="6"/>
      <x/>
      <x v="3"/>
    </i>
    <i r="3">
      <x v="12"/>
      <x/>
      <x v="3"/>
    </i>
    <i r="3">
      <x v="13"/>
      <x/>
      <x v="3"/>
    </i>
    <i r="2">
      <x v="1"/>
      <x v="18"/>
      <x/>
      <x/>
    </i>
    <i r="3">
      <x v="20"/>
      <x/>
      <x v="3"/>
    </i>
    <i r="3">
      <x v="21"/>
      <x/>
      <x v="3"/>
    </i>
    <i r="3">
      <x v="25"/>
      <x/>
      <x v="3"/>
    </i>
    <i r="3">
      <x v="32"/>
      <x/>
      <x v="3"/>
    </i>
    <i r="3">
      <x v="33"/>
      <x/>
      <x v="3"/>
    </i>
    <i r="3">
      <x v="34"/>
      <x/>
      <x v="3"/>
    </i>
    <i r="3">
      <x v="37"/>
      <x/>
      <x/>
    </i>
    <i r="3">
      <x v="38"/>
      <x/>
      <x v="3"/>
    </i>
    <i r="3">
      <x v="43"/>
      <x/>
      <x/>
    </i>
    <i r="3">
      <x v="44"/>
      <x v="1"/>
      <x/>
    </i>
    <i r="3">
      <x v="61"/>
      <x v="1"/>
      <x/>
    </i>
    <i r="3">
      <x v="67"/>
      <x v="1"/>
      <x/>
    </i>
    <i r="2">
      <x v="2"/>
      <x v="49"/>
      <x/>
      <x/>
    </i>
    <i r="2">
      <x v="3"/>
      <x v="54"/>
      <x/>
      <x v="3"/>
    </i>
    <i r="2">
      <x v="4"/>
      <x v="50"/>
      <x/>
      <x v="3"/>
    </i>
    <i r="3">
      <x v="52"/>
      <x/>
      <x v="3"/>
    </i>
    <i r="3">
      <x v="53"/>
      <x/>
      <x v="3"/>
    </i>
    <i r="1">
      <x v="2"/>
      <x/>
      <x v="5"/>
      <x/>
      <x v="3"/>
    </i>
    <i r="3">
      <x v="6"/>
      <x/>
      <x v="3"/>
    </i>
    <i r="3">
      <x v="12"/>
      <x/>
      <x v="3"/>
    </i>
    <i r="3">
      <x v="13"/>
      <x/>
      <x v="3"/>
    </i>
    <i r="2">
      <x v="1"/>
      <x v="18"/>
      <x/>
      <x v="2"/>
    </i>
    <i r="3">
      <x v="23"/>
      <x/>
      <x v="3"/>
    </i>
    <i r="3">
      <x v="24"/>
      <x/>
      <x v="2"/>
    </i>
    <i r="3">
      <x v="25"/>
      <x v="1"/>
      <x v="2"/>
    </i>
    <i r="3">
      <x v="36"/>
      <x/>
      <x v="1"/>
    </i>
    <i r="3">
      <x v="37"/>
      <x/>
      <x v="2"/>
    </i>
    <i r="3">
      <x v="41"/>
      <x v="1"/>
      <x v="2"/>
    </i>
    <i r="3">
      <x v="46"/>
      <x/>
      <x v="3"/>
    </i>
    <i r="3">
      <x v="47"/>
      <x/>
      <x v="3"/>
    </i>
    <i r="3">
      <x v="66"/>
      <x v="1"/>
      <x v="2"/>
    </i>
    <i r="2">
      <x v="4"/>
      <x v="51"/>
      <x/>
      <x v="3"/>
    </i>
    <i r="1">
      <x v="3"/>
      <x v="1"/>
      <x v="18"/>
      <x/>
      <x v="3"/>
    </i>
    <i r="3">
      <x v="43"/>
      <x/>
      <x v="3"/>
    </i>
    <i t="default">
      <x/>
    </i>
    <i>
      <x v="1"/>
      <x/>
      <x/>
      <x/>
      <x v="1"/>
      <x/>
    </i>
    <i r="3">
      <x v="1"/>
      <x v="1"/>
      <x/>
    </i>
    <i r="3">
      <x v="5"/>
      <x/>
      <x/>
    </i>
    <i r="3">
      <x v="6"/>
      <x/>
      <x/>
    </i>
    <i r="3">
      <x v="10"/>
      <x/>
      <x v="3"/>
    </i>
    <i r="3">
      <x v="12"/>
      <x/>
      <x/>
    </i>
    <i r="3">
      <x v="13"/>
      <x/>
      <x/>
    </i>
    <i r="1">
      <x v="1"/>
      <x/>
      <x v="2"/>
      <x v="1"/>
      <x/>
    </i>
    <i r="3">
      <x v="3"/>
      <x v="1"/>
      <x/>
    </i>
    <i r="3">
      <x v="4"/>
      <x/>
      <x/>
    </i>
    <i r="3">
      <x v="5"/>
      <x/>
      <x/>
    </i>
    <i r="3">
      <x v="6"/>
      <x/>
      <x/>
    </i>
    <i r="3">
      <x v="10"/>
      <x/>
      <x/>
    </i>
    <i r="3">
      <x v="12"/>
      <x/>
      <x/>
    </i>
    <i r="3">
      <x v="13"/>
      <x/>
      <x/>
    </i>
    <i r="3">
      <x v="14"/>
      <x/>
      <x v="3"/>
    </i>
    <i r="1">
      <x v="2"/>
      <x/>
      <x v="4"/>
      <x/>
      <x v="3"/>
    </i>
    <i r="3">
      <x v="5"/>
      <x/>
      <x v="3"/>
    </i>
    <i r="3">
      <x v="6"/>
      <x/>
      <x v="3"/>
    </i>
    <i r="3">
      <x v="10"/>
      <x/>
      <x v="3"/>
    </i>
    <i r="3">
      <x v="12"/>
      <x/>
      <x v="3"/>
    </i>
    <i r="3">
      <x v="13"/>
      <x/>
      <x v="3"/>
    </i>
    <i r="3">
      <x v="14"/>
      <x/>
      <x v="3"/>
    </i>
    <i r="1">
      <x v="3"/>
      <x/>
      <x v="2"/>
      <x/>
      <x v="3"/>
    </i>
    <i r="3">
      <x v="4"/>
      <x/>
      <x v="3"/>
    </i>
    <i r="3">
      <x v="5"/>
      <x/>
      <x v="3"/>
    </i>
    <i r="3">
      <x v="6"/>
      <x/>
      <x v="3"/>
    </i>
    <i r="3">
      <x v="10"/>
      <x/>
      <x v="3"/>
    </i>
    <i r="3">
      <x v="12"/>
      <x/>
      <x v="3"/>
    </i>
    <i r="3">
      <x v="13"/>
      <x/>
      <x v="3"/>
    </i>
    <i r="3">
      <x v="14"/>
      <x/>
      <x v="3"/>
    </i>
    <i t="default">
      <x v="1"/>
    </i>
    <i>
      <x v="2"/>
      <x/>
      <x v="1"/>
      <x v="19"/>
      <x/>
      <x v="3"/>
    </i>
    <i r="3">
      <x v="26"/>
      <x/>
      <x/>
    </i>
    <i r="3">
      <x v="27"/>
      <x v="1"/>
      <x/>
    </i>
    <i r="3">
      <x v="32"/>
      <x/>
      <x v="3"/>
    </i>
    <i r="3">
      <x v="35"/>
      <x/>
      <x v="3"/>
    </i>
    <i r="3">
      <x v="41"/>
      <x/>
      <x v="3"/>
    </i>
    <i r="3">
      <x v="42"/>
      <x/>
      <x v="3"/>
    </i>
    <i r="2">
      <x v="4"/>
      <x v="50"/>
      <x/>
      <x v="3"/>
    </i>
    <i r="1">
      <x v="1"/>
      <x v="1"/>
      <x v="60"/>
      <x v="1"/>
      <x/>
    </i>
    <i r="1">
      <x v="2"/>
      <x v="1"/>
      <x v="41"/>
      <x v="1"/>
      <x v="2"/>
    </i>
    <i r="3">
      <x v="55"/>
      <x v="1"/>
      <x v="2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hier="-1"/>
  </pageFields>
  <dataFields count="4">
    <dataField name="Suma de MONTO POA" fld="8" baseField="0" baseItem="0"/>
    <dataField name="Suma de Monto eSIGEF  " fld="11" baseField="0" baseItem="0" numFmtId="164"/>
    <dataField name="Suma de Incremento" fld="13" baseField="0" baseItem="0"/>
    <dataField name="Suma de Disminuir" fld="14" baseField="0" baseItem="0"/>
  </dataFields>
  <formats count="16">
    <format dxfId="82">
      <pivotArea outline="0" fieldPosition="0">
        <references count="6">
          <reference field="4294967294" count="1" selected="0">
            <x v="3"/>
          </reference>
          <reference field="0" count="1" selected="0">
            <x v="0"/>
          </reference>
          <reference field="1" count="1" selected="0">
            <x v="1"/>
          </reference>
          <reference field="3" count="1" selected="0">
            <x v="1"/>
          </reference>
          <reference field="4" count="0" selected="0"/>
          <reference field="7" count="1" selected="0">
            <x v="2"/>
          </reference>
        </references>
      </pivotArea>
    </format>
    <format dxfId="81">
      <pivotArea outline="0" fieldPosition="0">
        <references count="6">
          <reference field="4294967294" count="1" selected="0">
            <x v="3"/>
          </reference>
          <reference field="0" count="1" selected="0">
            <x v="0"/>
          </reference>
          <reference field="1" count="1" selected="0">
            <x v="1"/>
          </reference>
          <reference field="3" count="1" selected="0">
            <x v="1"/>
          </reference>
          <reference field="4" count="0" selected="0"/>
          <reference field="7" count="1" selected="0">
            <x v="3"/>
          </reference>
        </references>
      </pivotArea>
    </format>
    <format dxfId="80">
      <pivotArea outline="0" fieldPosition="0">
        <references count="6">
          <reference field="4294967294" count="1" selected="0">
            <x v="3"/>
          </reference>
          <reference field="0" count="1" selected="0">
            <x v="0"/>
          </reference>
          <reference field="1" count="1" selected="0">
            <x v="1"/>
          </reference>
          <reference field="3" count="1" selected="0">
            <x v="0"/>
          </reference>
          <reference field="4" count="0" selected="0"/>
          <reference field="7" count="2" selected="0">
            <x v="0"/>
            <x v="1"/>
          </reference>
        </references>
      </pivotArea>
    </format>
    <format dxfId="79">
      <pivotArea field="0" type="button" dataOnly="0" labelOnly="1" outline="0" axis="axisPage" fieldPosition="0"/>
    </format>
    <format dxfId="78">
      <pivotArea field="1" type="button" dataOnly="0" labelOnly="1" outline="0" axis="axisRow" fieldPosition="0"/>
    </format>
    <format dxfId="77">
      <pivotArea field="3" type="button" dataOnly="0" labelOnly="1" outline="0" axis="axisRow" fieldPosition="1"/>
    </format>
    <format dxfId="76">
      <pivotArea field="4" type="button" dataOnly="0" labelOnly="1" outline="0" axis="axisRow" fieldPosition="2"/>
    </format>
    <format dxfId="75">
      <pivotArea field="7" type="button" dataOnly="0" labelOnly="1" outline="0" axis="axisRow" fieldPosition="3"/>
    </format>
    <format dxfId="7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3">
      <pivotArea field="0" grandRow="1" outline="0" axis="axisPage" fieldPosition="0">
        <references count="1">
          <reference field="4294967294" count="2" selected="0">
            <x v="2"/>
            <x v="3"/>
          </reference>
        </references>
      </pivotArea>
    </format>
    <format dxfId="72">
      <pivotArea outline="0" collapsedLevelsAreSubtotals="1" fieldPosition="0"/>
    </format>
    <format dxfId="71">
      <pivotArea outline="0" fieldPosition="0">
        <references count="5">
          <reference field="4294967294" count="1" selected="0">
            <x v="2"/>
          </reference>
          <reference field="1" count="1" selected="0">
            <x v="1"/>
          </reference>
          <reference field="3" count="1" selected="0">
            <x v="3"/>
          </reference>
          <reference field="4" count="1" selected="0">
            <x v="0"/>
          </reference>
          <reference field="7" count="1" selected="0">
            <x v="2"/>
          </reference>
        </references>
      </pivotArea>
    </format>
    <format dxfId="70">
      <pivotArea outline="0" fieldPosition="0">
        <references count="5">
          <reference field="4294967294" count="1" selected="0">
            <x v="3"/>
          </reference>
          <reference field="1" count="1" selected="0">
            <x v="1"/>
          </reference>
          <reference field="3" count="1" selected="0">
            <x v="1"/>
          </reference>
          <reference field="4" count="1" selected="0">
            <x v="0"/>
          </reference>
          <reference field="7" count="1" selected="0">
            <x v="2"/>
          </reference>
        </references>
      </pivotArea>
    </format>
    <format dxfId="69">
      <pivotArea outline="0" fieldPosition="0">
        <references count="5">
          <reference field="4294967294" count="1" selected="0">
            <x v="2"/>
          </reference>
          <reference field="1" count="1" selected="0">
            <x v="0"/>
          </reference>
          <reference field="3" count="1" selected="0">
            <x v="0"/>
          </reference>
          <reference field="4" count="1" selected="0">
            <x v="1"/>
          </reference>
          <reference field="7" count="1" selected="0">
            <x v="39"/>
          </reference>
        </references>
      </pivotArea>
    </format>
    <format dxfId="68">
      <pivotArea field="5" type="button" dataOnly="0" labelOnly="1" outline="0" axis="axisRow" fieldPosition="4"/>
    </format>
    <format dxfId="67">
      <pivotArea field="6" type="button" dataOnly="0" labelOnly="1" outline="0" axis="axisRow" fieldPosition="5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F57755-6298-454E-9E67-FE49695A1DA3}" name="TablaDinámica7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I3:N72" firstHeaderRow="1" firstDataRow="1" firstDataCol="5"/>
  <pivotFields count="19">
    <pivotField compact="0" outline="0" showAll="0"/>
    <pivotField axis="axisRow" compact="0" outline="0" showAll="0">
      <items count="7">
        <item m="1" x="3"/>
        <item m="1" x="4"/>
        <item m="1" x="5"/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48">
        <item x="4"/>
        <item x="34"/>
        <item x="11"/>
        <item x="12"/>
        <item x="30"/>
        <item x="17"/>
        <item x="3"/>
        <item x="19"/>
        <item x="33"/>
        <item x="10"/>
        <item x="26"/>
        <item x="31"/>
        <item x="8"/>
        <item x="40"/>
        <item x="32"/>
        <item x="29"/>
        <item x="2"/>
        <item x="41"/>
        <item x="37"/>
        <item x="0"/>
        <item x="18"/>
        <item x="9"/>
        <item x="1"/>
        <item x="44"/>
        <item x="22"/>
        <item x="38"/>
        <item x="5"/>
        <item x="16"/>
        <item x="42"/>
        <item x="43"/>
        <item x="25"/>
        <item x="24"/>
        <item x="21"/>
        <item x="6"/>
        <item x="15"/>
        <item x="14"/>
        <item x="20"/>
        <item x="13"/>
        <item x="35"/>
        <item x="28"/>
        <item x="27"/>
        <item x="46"/>
        <item x="39"/>
        <item x="7"/>
        <item x="45"/>
        <item x="23"/>
        <item x="3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h="1" x="1"/>
        <item x="0"/>
        <item x="2"/>
        <item x="3"/>
        <item h="1" x="4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0"/>
        <item h="1" x="1"/>
        <item h="1" x="2"/>
        <item h="1" x="3"/>
        <item t="default"/>
      </items>
    </pivotField>
    <pivotField axis="axisRow" compact="0" outline="0" showAll="0">
      <items count="58">
        <item x="21"/>
        <item x="22"/>
        <item x="55"/>
        <item x="29"/>
        <item x="17"/>
        <item x="56"/>
        <item x="30"/>
        <item x="44"/>
        <item x="7"/>
        <item x="8"/>
        <item x="0"/>
        <item x="35"/>
        <item x="23"/>
        <item x="33"/>
        <item x="36"/>
        <item x="13"/>
        <item x="9"/>
        <item x="48"/>
        <item x="49"/>
        <item x="37"/>
        <item x="50"/>
        <item x="47"/>
        <item x="31"/>
        <item x="16"/>
        <item x="38"/>
        <item x="39"/>
        <item x="18"/>
        <item x="10"/>
        <item x="51"/>
        <item x="52"/>
        <item x="11"/>
        <item x="12"/>
        <item x="1"/>
        <item x="24"/>
        <item x="2"/>
        <item x="46"/>
        <item x="3"/>
        <item x="14"/>
        <item x="45"/>
        <item x="4"/>
        <item x="25"/>
        <item x="26"/>
        <item x="40"/>
        <item x="6"/>
        <item x="41"/>
        <item x="19"/>
        <item x="54"/>
        <item x="27"/>
        <item x="53"/>
        <item x="15"/>
        <item x="5"/>
        <item x="42"/>
        <item x="20"/>
        <item x="28"/>
        <item x="43"/>
        <item x="32"/>
        <item x="34"/>
        <item t="default"/>
      </items>
    </pivotField>
  </pivotFields>
  <rowFields count="5">
    <field x="16"/>
    <field x="1"/>
    <field x="17"/>
    <field x="15"/>
    <field x="18"/>
  </rowFields>
  <rowItems count="69">
    <i>
      <x/>
      <x v="3"/>
      <x/>
      <x v="1"/>
      <x v="10"/>
    </i>
    <i r="4">
      <x v="11"/>
    </i>
    <i r="4">
      <x v="12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2"/>
    </i>
    <i r="4">
      <x v="2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4">
      <x v="34"/>
    </i>
    <i r="4">
      <x v="36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4">
      <x v="44"/>
    </i>
    <i r="4">
      <x v="45"/>
    </i>
    <i r="4">
      <x v="47"/>
    </i>
    <i r="4">
      <x v="48"/>
    </i>
    <i t="default" r="3">
      <x v="1"/>
    </i>
    <i r="3">
      <x v="2"/>
      <x v="52"/>
    </i>
    <i r="4">
      <x v="53"/>
    </i>
    <i r="4">
      <x v="54"/>
    </i>
    <i t="default" r="3">
      <x v="2"/>
    </i>
    <i t="default" r="2">
      <x/>
    </i>
    <i t="default" r="1">
      <x v="3"/>
    </i>
    <i t="default">
      <x/>
    </i>
    <i>
      <x v="1"/>
      <x v="4"/>
      <x/>
      <x v="1"/>
      <x v="15"/>
    </i>
    <i r="4">
      <x v="37"/>
    </i>
    <i r="4">
      <x v="39"/>
    </i>
    <i r="4">
      <x v="46"/>
    </i>
    <i r="4">
      <x v="50"/>
    </i>
    <i r="4">
      <x v="51"/>
    </i>
    <i t="default" r="3">
      <x v="1"/>
    </i>
    <i r="3">
      <x v="2"/>
      <x v="53"/>
    </i>
    <i t="default" r="3">
      <x v="2"/>
    </i>
    <i r="3">
      <x v="3"/>
      <x v="55"/>
    </i>
    <i t="default" r="3">
      <x v="3"/>
    </i>
    <i t="default" r="2">
      <x/>
    </i>
    <i t="default" r="1">
      <x v="4"/>
    </i>
    <i t="default">
      <x v="1"/>
    </i>
    <i>
      <x v="2"/>
      <x v="5"/>
      <x/>
      <x v="1"/>
      <x v="15"/>
    </i>
    <i r="4">
      <x v="21"/>
    </i>
    <i r="4">
      <x v="22"/>
    </i>
    <i r="4">
      <x v="35"/>
    </i>
    <i r="4">
      <x v="37"/>
    </i>
    <i r="4">
      <x v="43"/>
    </i>
    <i r="4">
      <x v="49"/>
    </i>
    <i t="default" r="3">
      <x v="1"/>
    </i>
    <i t="default" r="2">
      <x/>
    </i>
    <i t="default" r="1">
      <x v="5"/>
    </i>
    <i t="default">
      <x v="2"/>
    </i>
    <i t="grand">
      <x/>
    </i>
  </rowItems>
  <colItems count="1">
    <i/>
  </colItems>
  <dataFields count="1">
    <dataField name="Suma de CODIFICADO" fld="6" baseField="0" baseItem="0" numFmtId="44"/>
  </dataFields>
  <formats count="11">
    <format dxfId="120">
      <pivotArea outline="0" fieldPosition="0">
        <references count="3">
          <reference field="1" count="1" selected="0">
            <x v="3"/>
          </reference>
          <reference field="15" count="1" selected="0" defaultSubtotal="1">
            <x v="0"/>
          </reference>
          <reference field="17" count="1" selected="0">
            <x v="2"/>
          </reference>
        </references>
      </pivotArea>
    </format>
    <format dxfId="119">
      <pivotArea dataOnly="0" labelOnly="1" outline="0" fieldPosition="0">
        <references count="3">
          <reference field="1" count="1" selected="0">
            <x v="3"/>
          </reference>
          <reference field="15" count="1" defaultSubtotal="1">
            <x v="0"/>
          </reference>
          <reference field="17" count="1" selected="0">
            <x v="2"/>
          </reference>
        </references>
      </pivotArea>
    </format>
    <format dxfId="118">
      <pivotArea outline="0" fieldPosition="0">
        <references count="3">
          <reference field="1" count="1" selected="0">
            <x v="3"/>
          </reference>
          <reference field="15" count="1" selected="0" defaultSubtotal="1">
            <x v="1"/>
          </reference>
          <reference field="17" count="1" selected="0">
            <x v="1"/>
          </reference>
        </references>
      </pivotArea>
    </format>
    <format dxfId="117">
      <pivotArea dataOnly="0" outline="0" fieldPosition="0">
        <references count="1">
          <reference field="15" count="1" defaultSubtotal="1">
            <x v="1"/>
          </reference>
        </references>
      </pivotArea>
    </format>
    <format dxfId="116">
      <pivotArea outline="0" collapsedLevelsAreSubtotals="1" fieldPosition="0"/>
    </format>
    <format dxfId="115">
      <pivotArea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 selected="0">
            <x v="7"/>
          </reference>
        </references>
      </pivotArea>
    </format>
    <format dxfId="114">
      <pivotArea dataOnly="0" labelOnly="1"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>
            <x v="7"/>
          </reference>
        </references>
      </pivotArea>
    </format>
    <format dxfId="113">
      <pivotArea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 selected="0">
            <x v="7"/>
          </reference>
        </references>
      </pivotArea>
    </format>
    <format dxfId="112">
      <pivotArea dataOnly="0" labelOnly="1"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>
            <x v="7"/>
          </reference>
        </references>
      </pivotArea>
    </format>
    <format dxfId="111">
      <pivotArea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 selected="0">
            <x v="7"/>
          </reference>
        </references>
      </pivotArea>
    </format>
    <format dxfId="110">
      <pivotArea dataOnly="0" labelOnly="1"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302AC9-9D60-48E4-B49E-50C0A9941377}" name="TablaDinámica2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6" firstHeaderRow="1" firstDataRow="1" firstDataCol="1"/>
  <pivotFields count="3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x="0"/>
        <item x="7"/>
        <item x="6"/>
        <item x="4"/>
        <item x="1"/>
        <item x="8"/>
        <item x="11"/>
        <item x="2"/>
        <item x="10"/>
        <item x="3"/>
        <item x="9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166" showAll="0"/>
    <pivotField numFmtId="165" showAll="0"/>
    <pivotField numFmtId="165" showAll="0"/>
    <pivotField dataField="1" numFmtId="4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uma de PRESUPUESTO " fld="21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413FB2-4D25-4A13-B00F-17355AD008CD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109" firstHeaderRow="1" firstDataRow="1" firstDataCol="4"/>
  <pivotFields count="3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x="0"/>
        <item x="2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5">
        <item x="23"/>
        <item x="24"/>
        <item x="25"/>
        <item x="26"/>
        <item x="27"/>
        <item x="28"/>
        <item x="29"/>
        <item x="30"/>
        <item x="31"/>
        <item x="32"/>
        <item x="33"/>
        <item x="36"/>
        <item x="34"/>
        <item x="35"/>
        <item x="44"/>
        <item x="0"/>
        <item x="1"/>
        <item x="2"/>
        <item x="47"/>
        <item x="46"/>
        <item x="3"/>
        <item x="4"/>
        <item x="42"/>
        <item x="54"/>
        <item x="51"/>
        <item x="48"/>
        <item x="5"/>
        <item x="6"/>
        <item x="7"/>
        <item x="8"/>
        <item x="9"/>
        <item x="45"/>
        <item x="10"/>
        <item x="16"/>
        <item x="13"/>
        <item x="22"/>
        <item x="52"/>
        <item x="19"/>
        <item x="21"/>
        <item x="43"/>
        <item x="12"/>
        <item x="15"/>
        <item x="17"/>
        <item x="50"/>
        <item x="37"/>
        <item x="38"/>
        <item x="39"/>
        <item x="53"/>
        <item x="18"/>
        <item x="14"/>
        <item x="11"/>
        <item x="40"/>
        <item x="20"/>
        <item x="41"/>
        <item x="4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6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8"/>
    <field x="7"/>
    <field x="14"/>
    <field x="15"/>
  </rowFields>
  <rowItems count="106">
    <i>
      <x/>
      <x/>
      <x/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3">
      <x v="13"/>
    </i>
    <i r="2">
      <x v="1"/>
      <x v="15"/>
    </i>
    <i r="3">
      <x v="16"/>
    </i>
    <i r="3">
      <x v="17"/>
    </i>
    <i r="3">
      <x v="20"/>
    </i>
    <i r="3">
      <x v="21"/>
    </i>
    <i r="3">
      <x v="22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9"/>
    </i>
    <i r="3">
      <x v="40"/>
    </i>
    <i r="3">
      <x v="41"/>
    </i>
    <i r="3">
      <x v="44"/>
    </i>
    <i r="3">
      <x v="45"/>
    </i>
    <i r="3">
      <x v="46"/>
    </i>
    <i r="2">
      <x v="2"/>
      <x v="48"/>
    </i>
    <i r="3">
      <x v="49"/>
    </i>
    <i r="2">
      <x v="4"/>
      <x v="51"/>
    </i>
    <i r="1">
      <x v="1"/>
      <x/>
      <x v="2"/>
    </i>
    <i r="3">
      <x v="3"/>
    </i>
    <i r="3">
      <x v="4"/>
    </i>
    <i r="3">
      <x v="12"/>
    </i>
    <i r="3">
      <x v="13"/>
    </i>
    <i r="2">
      <x v="1"/>
      <x v="18"/>
    </i>
    <i r="3">
      <x v="20"/>
    </i>
    <i r="3">
      <x v="21"/>
    </i>
    <i r="3">
      <x v="25"/>
    </i>
    <i r="3">
      <x v="32"/>
    </i>
    <i r="3">
      <x v="33"/>
    </i>
    <i r="3">
      <x v="34"/>
    </i>
    <i r="3">
      <x v="37"/>
    </i>
    <i r="3">
      <x v="38"/>
    </i>
    <i r="3">
      <x v="43"/>
    </i>
    <i r="2">
      <x v="2"/>
      <x v="49"/>
    </i>
    <i r="2">
      <x v="3"/>
      <x v="54"/>
    </i>
    <i r="2">
      <x v="4"/>
      <x v="50"/>
    </i>
    <i r="3">
      <x v="52"/>
    </i>
    <i r="3">
      <x v="53"/>
    </i>
    <i r="1">
      <x v="2"/>
      <x/>
      <x v="3"/>
    </i>
    <i r="3">
      <x v="4"/>
    </i>
    <i r="3">
      <x v="12"/>
    </i>
    <i r="3">
      <x v="13"/>
    </i>
    <i r="2">
      <x v="1"/>
      <x v="18"/>
    </i>
    <i r="3">
      <x v="23"/>
    </i>
    <i r="3">
      <x v="24"/>
    </i>
    <i r="3">
      <x v="36"/>
    </i>
    <i r="3">
      <x v="37"/>
    </i>
    <i r="3">
      <x v="46"/>
    </i>
    <i r="3">
      <x v="47"/>
    </i>
    <i r="2">
      <x v="4"/>
      <x v="51"/>
    </i>
    <i r="1">
      <x v="3"/>
      <x v="1"/>
      <x v="18"/>
    </i>
    <i r="3">
      <x v="43"/>
    </i>
    <i>
      <x v="1"/>
      <x/>
      <x v="1"/>
      <x v="19"/>
    </i>
    <i r="3">
      <x v="26"/>
    </i>
    <i r="3">
      <x v="32"/>
    </i>
    <i r="3">
      <x v="35"/>
    </i>
    <i r="3">
      <x v="41"/>
    </i>
    <i r="3">
      <x v="42"/>
    </i>
    <i r="2">
      <x v="4"/>
      <x v="50"/>
    </i>
    <i>
      <x v="2"/>
      <x/>
      <x/>
      <x v="3"/>
    </i>
    <i r="3">
      <x v="4"/>
    </i>
    <i r="3">
      <x v="8"/>
    </i>
    <i r="3">
      <x v="12"/>
    </i>
    <i r="3">
      <x v="13"/>
    </i>
    <i r="1">
      <x v="1"/>
      <x/>
      <x v="3"/>
    </i>
    <i r="3">
      <x v="4"/>
    </i>
    <i r="3">
      <x v="8"/>
    </i>
    <i r="3">
      <x v="11"/>
    </i>
    <i r="3">
      <x v="12"/>
    </i>
    <i r="3">
      <x v="13"/>
    </i>
    <i r="3">
      <x v="14"/>
    </i>
    <i r="1">
      <x v="2"/>
      <x/>
      <x v="3"/>
    </i>
    <i r="3">
      <x v="4"/>
    </i>
    <i r="3">
      <x v="8"/>
    </i>
    <i r="3">
      <x v="11"/>
    </i>
    <i r="3">
      <x v="12"/>
    </i>
    <i r="3">
      <x v="13"/>
    </i>
    <i r="3">
      <x v="14"/>
    </i>
    <i r="1">
      <x v="3"/>
      <x/>
      <x v="2"/>
    </i>
    <i r="3">
      <x v="3"/>
    </i>
    <i r="3">
      <x v="4"/>
    </i>
    <i r="3">
      <x v="8"/>
    </i>
    <i r="3">
      <x v="11"/>
    </i>
    <i r="3">
      <x v="12"/>
    </i>
    <i r="3">
      <x v="13"/>
    </i>
    <i r="3">
      <x v="14"/>
    </i>
    <i t="grand">
      <x/>
    </i>
  </rowItems>
  <colItems count="1">
    <i/>
  </colItems>
  <dataFields count="1">
    <dataField name="Suma de PRESUPUESTO " fld="21" baseField="0" baseItem="0" numFmtId="44"/>
  </dataFields>
  <formats count="3">
    <format dxfId="89">
      <pivotArea dataOnly="0" labelOnly="1" outline="0" fieldPosition="0">
        <references count="4">
          <reference field="7" count="1" selected="0">
            <x v="1"/>
          </reference>
          <reference field="14" count="1" selected="0">
            <x v="3"/>
          </reference>
          <reference field="15" count="1">
            <x v="54"/>
          </reference>
          <reference field="18" count="1" selected="0">
            <x v="0"/>
          </reference>
        </references>
      </pivotArea>
    </format>
    <format dxfId="88">
      <pivotArea outline="0" fieldPosition="0">
        <references count="3">
          <reference field="7" count="1" selected="0" defaultSubtotal="1">
            <x v="0"/>
          </reference>
          <reference field="14" count="1" selected="0">
            <x v="0"/>
          </reference>
          <reference field="18" count="1" selected="0">
            <x v="0"/>
          </reference>
        </references>
      </pivotArea>
    </format>
    <format dxfId="87">
      <pivotArea dataOnly="0" outline="0" fieldPosition="0">
        <references count="1">
          <reference field="7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C288C3-7D1D-40C1-9FAF-FCEC821024D1}" name="TablaDinámica7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I3:N78" firstHeaderRow="1" firstDataRow="1" firstDataCol="5"/>
  <pivotFields count="1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">
        <item m="1" x="3"/>
        <item m="1" x="4"/>
        <item m="1" x="5"/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47">
        <item x="4"/>
        <item x="34"/>
        <item x="11"/>
        <item x="12"/>
        <item x="30"/>
        <item x="17"/>
        <item x="3"/>
        <item x="19"/>
        <item x="33"/>
        <item x="10"/>
        <item x="26"/>
        <item x="31"/>
        <item x="8"/>
        <item x="40"/>
        <item x="32"/>
        <item x="29"/>
        <item x="2"/>
        <item x="41"/>
        <item x="37"/>
        <item x="0"/>
        <item x="18"/>
        <item x="9"/>
        <item x="1"/>
        <item x="44"/>
        <item x="22"/>
        <item x="38"/>
        <item x="5"/>
        <item x="16"/>
        <item x="42"/>
        <item x="43"/>
        <item x="25"/>
        <item x="24"/>
        <item x="21"/>
        <item x="6"/>
        <item x="15"/>
        <item x="14"/>
        <item x="20"/>
        <item x="13"/>
        <item x="35"/>
        <item x="28"/>
        <item x="27"/>
        <item x="46"/>
        <item x="39"/>
        <item x="7"/>
        <item x="45"/>
        <item x="23"/>
        <item x="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1"/>
        <item x="0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7">
        <item x="21"/>
        <item x="22"/>
        <item x="55"/>
        <item x="29"/>
        <item x="17"/>
        <item x="56"/>
        <item x="30"/>
        <item x="44"/>
        <item x="7"/>
        <item x="8"/>
        <item x="0"/>
        <item x="35"/>
        <item x="23"/>
        <item x="33"/>
        <item x="36"/>
        <item x="13"/>
        <item x="9"/>
        <item x="48"/>
        <item x="49"/>
        <item x="37"/>
        <item x="50"/>
        <item x="47"/>
        <item x="31"/>
        <item x="16"/>
        <item x="38"/>
        <item x="39"/>
        <item x="18"/>
        <item x="10"/>
        <item x="51"/>
        <item x="52"/>
        <item x="11"/>
        <item x="12"/>
        <item x="1"/>
        <item x="24"/>
        <item x="2"/>
        <item x="46"/>
        <item x="3"/>
        <item x="14"/>
        <item x="45"/>
        <item x="4"/>
        <item x="25"/>
        <item x="26"/>
        <item x="40"/>
        <item x="6"/>
        <item x="41"/>
        <item x="19"/>
        <item x="54"/>
        <item x="27"/>
        <item x="53"/>
        <item x="15"/>
        <item x="5"/>
        <item x="42"/>
        <item x="20"/>
        <item x="28"/>
        <item x="43"/>
        <item x="32"/>
        <item x="34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6"/>
    <field x="1"/>
    <field x="17"/>
    <field x="15"/>
    <field x="18"/>
  </rowFields>
  <rowItems count="75">
    <i>
      <x/>
      <x v="3"/>
      <x/>
      <x v="1"/>
      <x v="10"/>
    </i>
    <i r="4">
      <x v="11"/>
    </i>
    <i r="4">
      <x v="12"/>
    </i>
    <i r="4">
      <x v="14"/>
    </i>
    <i r="4">
      <x v="15"/>
    </i>
    <i r="4">
      <x v="16"/>
    </i>
    <i r="4">
      <x v="17"/>
    </i>
    <i r="4">
      <x v="18"/>
    </i>
    <i r="4">
      <x v="19"/>
    </i>
    <i r="4">
      <x v="20"/>
    </i>
    <i r="4">
      <x v="22"/>
    </i>
    <i r="4">
      <x v="23"/>
    </i>
    <i r="4">
      <x v="24"/>
    </i>
    <i r="4">
      <x v="25"/>
    </i>
    <i r="4">
      <x v="26"/>
    </i>
    <i r="4">
      <x v="27"/>
    </i>
    <i r="4">
      <x v="28"/>
    </i>
    <i r="4">
      <x v="29"/>
    </i>
    <i r="4">
      <x v="30"/>
    </i>
    <i r="4">
      <x v="31"/>
    </i>
    <i r="4">
      <x v="32"/>
    </i>
    <i r="4">
      <x v="33"/>
    </i>
    <i r="4">
      <x v="34"/>
    </i>
    <i r="4">
      <x v="36"/>
    </i>
    <i r="4">
      <x v="37"/>
    </i>
    <i r="4">
      <x v="38"/>
    </i>
    <i r="4">
      <x v="39"/>
    </i>
    <i r="4">
      <x v="40"/>
    </i>
    <i r="4">
      <x v="41"/>
    </i>
    <i r="4">
      <x v="42"/>
    </i>
    <i r="4">
      <x v="43"/>
    </i>
    <i r="4">
      <x v="44"/>
    </i>
    <i r="4">
      <x v="45"/>
    </i>
    <i r="4">
      <x v="47"/>
    </i>
    <i r="4">
      <x v="48"/>
    </i>
    <i r="3">
      <x v="2"/>
      <x v="52"/>
    </i>
    <i r="4">
      <x v="53"/>
    </i>
    <i r="4">
      <x v="54"/>
    </i>
    <i r="2">
      <x v="1"/>
      <x v="1"/>
      <x v="23"/>
    </i>
    <i r="4">
      <x v="24"/>
    </i>
    <i r="2">
      <x v="2"/>
      <x/>
      <x/>
    </i>
    <i r="4">
      <x v="1"/>
    </i>
    <i r="4">
      <x v="3"/>
    </i>
    <i r="4">
      <x v="4"/>
    </i>
    <i r="4">
      <x v="8"/>
    </i>
    <i r="4">
      <x v="9"/>
    </i>
    <i>
      <x v="1"/>
      <x v="4"/>
      <x/>
      <x/>
      <x v="7"/>
    </i>
    <i r="3">
      <x v="1"/>
      <x v="15"/>
    </i>
    <i r="4">
      <x v="37"/>
    </i>
    <i r="4">
      <x v="39"/>
    </i>
    <i r="4">
      <x v="46"/>
    </i>
    <i r="4">
      <x v="50"/>
    </i>
    <i r="4">
      <x v="51"/>
    </i>
    <i r="3">
      <x v="2"/>
      <x v="53"/>
    </i>
    <i r="3">
      <x v="3"/>
      <x v="55"/>
    </i>
    <i r="2">
      <x v="1"/>
      <x v="1"/>
      <x v="36"/>
    </i>
    <i r="2">
      <x v="2"/>
      <x/>
      <x v="2"/>
    </i>
    <i r="4">
      <x v="3"/>
    </i>
    <i r="4">
      <x v="4"/>
    </i>
    <i r="4">
      <x v="5"/>
    </i>
    <i r="4">
      <x v="6"/>
    </i>
    <i r="4">
      <x v="7"/>
    </i>
    <i r="4">
      <x v="8"/>
    </i>
    <i r="4">
      <x v="9"/>
    </i>
    <i>
      <x v="2"/>
      <x v="5"/>
      <x/>
      <x v="1"/>
      <x v="15"/>
    </i>
    <i r="4">
      <x v="21"/>
    </i>
    <i r="4">
      <x v="22"/>
    </i>
    <i r="4">
      <x v="35"/>
    </i>
    <i r="4">
      <x v="37"/>
    </i>
    <i r="4">
      <x v="43"/>
    </i>
    <i r="4">
      <x v="49"/>
    </i>
    <i r="2">
      <x v="1"/>
      <x v="1"/>
      <x v="13"/>
    </i>
    <i r="4">
      <x v="43"/>
    </i>
    <i r="2">
      <x v="3"/>
      <x v="4"/>
      <x v="56"/>
    </i>
    <i t="grand">
      <x/>
    </i>
  </rowItems>
  <colItems count="1">
    <i/>
  </colItems>
  <dataFields count="1">
    <dataField name="Suma de CODIFICADO" fld="6" baseField="0" baseItem="0" numFmtId="44"/>
  </dataFields>
  <formats count="11">
    <format dxfId="100">
      <pivotArea outline="0" fieldPosition="0">
        <references count="3">
          <reference field="1" count="1" selected="0">
            <x v="3"/>
          </reference>
          <reference field="15" count="1" selected="0" defaultSubtotal="1">
            <x v="0"/>
          </reference>
          <reference field="17" count="1" selected="0">
            <x v="2"/>
          </reference>
        </references>
      </pivotArea>
    </format>
    <format dxfId="99">
      <pivotArea dataOnly="0" labelOnly="1" outline="0" fieldPosition="0">
        <references count="3">
          <reference field="1" count="1" selected="0">
            <x v="3"/>
          </reference>
          <reference field="15" count="1" defaultSubtotal="1">
            <x v="0"/>
          </reference>
          <reference field="17" count="1" selected="0">
            <x v="2"/>
          </reference>
        </references>
      </pivotArea>
    </format>
    <format dxfId="98">
      <pivotArea outline="0" fieldPosition="0">
        <references count="3">
          <reference field="1" count="1" selected="0">
            <x v="3"/>
          </reference>
          <reference field="15" count="1" selected="0" defaultSubtotal="1">
            <x v="1"/>
          </reference>
          <reference field="17" count="1" selected="0">
            <x v="1"/>
          </reference>
        </references>
      </pivotArea>
    </format>
    <format dxfId="97">
      <pivotArea dataOnly="0" outline="0" fieldPosition="0">
        <references count="1">
          <reference field="15" count="1" defaultSubtotal="1">
            <x v="1"/>
          </reference>
        </references>
      </pivotArea>
    </format>
    <format dxfId="96">
      <pivotArea outline="0" collapsedLevelsAreSubtotals="1" fieldPosition="0"/>
    </format>
    <format dxfId="95">
      <pivotArea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 selected="0">
            <x v="7"/>
          </reference>
        </references>
      </pivotArea>
    </format>
    <format dxfId="94">
      <pivotArea dataOnly="0" labelOnly="1"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>
            <x v="7"/>
          </reference>
        </references>
      </pivotArea>
    </format>
    <format dxfId="93">
      <pivotArea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 selected="0">
            <x v="7"/>
          </reference>
        </references>
      </pivotArea>
    </format>
    <format dxfId="92">
      <pivotArea dataOnly="0" labelOnly="1"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>
            <x v="7"/>
          </reference>
        </references>
      </pivotArea>
    </format>
    <format dxfId="91">
      <pivotArea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 selected="0">
            <x v="7"/>
          </reference>
        </references>
      </pivotArea>
    </format>
    <format dxfId="90">
      <pivotArea dataOnly="0" labelOnly="1" outline="0" fieldPosition="0">
        <references count="5">
          <reference field="1" count="1" selected="0">
            <x v="4"/>
          </reference>
          <reference field="15" count="0" selected="0"/>
          <reference field="16" count="1" selected="0">
            <x v="1"/>
          </reference>
          <reference field="17" count="1" selected="0">
            <x v="0"/>
          </reference>
          <reference field="18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E637BA-68B3-4A89-A0D0-64B2D187B209}" name="TablaDiná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26" firstHeaderRow="1" firstDataRow="1" firstDataCol="4"/>
  <pivotFields count="23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4">
        <item x="0"/>
        <item x="1"/>
        <item x="2"/>
        <item x="3"/>
      </items>
    </pivotField>
    <pivotField axis="axisRow" compact="0" outline="0" showAll="0" defaultSubtotal="0">
      <items count="4">
        <item x="0"/>
        <item x="1"/>
        <item x="3"/>
        <item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5">
        <item x="3"/>
        <item x="0"/>
        <item x="2"/>
        <item x="4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numFmtId="166" outline="0" showAll="0">
      <items count="4">
        <item x="0"/>
        <item x="1"/>
        <item x="2"/>
        <item t="default"/>
      </items>
    </pivotField>
    <pivotField compact="0" numFmtId="165" outline="0" showAll="0" defaultSubtotal="0"/>
    <pivotField compact="0" numFmtId="165" outline="0" showAll="0" defaultSubtotal="0"/>
    <pivotField dataField="1" compact="0" numFmtId="44" outline="0" showAll="0" defaultSubtotal="0"/>
  </pivotFields>
  <rowFields count="4">
    <field x="19"/>
    <field x="7"/>
    <field x="8"/>
    <field x="15"/>
  </rowFields>
  <rowItems count="23">
    <i>
      <x/>
      <x/>
      <x/>
      <x/>
    </i>
    <i r="3">
      <x v="1"/>
    </i>
    <i r="3">
      <x v="2"/>
    </i>
    <i r="3">
      <x v="4"/>
    </i>
    <i r="1">
      <x v="1"/>
      <x v="1"/>
      <x/>
    </i>
    <i r="3">
      <x v="1"/>
    </i>
    <i r="3">
      <x v="2"/>
    </i>
    <i r="3">
      <x v="3"/>
    </i>
    <i r="3">
      <x v="4"/>
    </i>
    <i r="1">
      <x v="2"/>
      <x v="3"/>
      <x/>
    </i>
    <i r="3">
      <x v="1"/>
    </i>
    <i r="3">
      <x v="4"/>
    </i>
    <i r="1">
      <x v="3"/>
      <x v="2"/>
      <x v="1"/>
    </i>
    <i t="default">
      <x/>
    </i>
    <i>
      <x v="1"/>
      <x/>
      <x/>
      <x v="1"/>
    </i>
    <i r="3">
      <x v="4"/>
    </i>
    <i t="default">
      <x v="1"/>
    </i>
    <i>
      <x v="2"/>
      <x/>
      <x/>
      <x/>
    </i>
    <i r="1">
      <x v="1"/>
      <x v="1"/>
      <x/>
    </i>
    <i r="1">
      <x v="2"/>
      <x v="3"/>
      <x/>
    </i>
    <i r="1">
      <x v="3"/>
      <x v="2"/>
      <x/>
    </i>
    <i t="default">
      <x v="2"/>
    </i>
    <i t="grand">
      <x/>
    </i>
  </rowItems>
  <colItems count="1">
    <i/>
  </colItems>
  <dataFields count="1">
    <dataField name="Suma de PRESUPUESTO " fld="22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EBACE5-F9A4-4A75-AD9F-F26D29AED9B4}" name="TablaDinámica3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34" firstHeaderRow="1" firstDataRow="1" firstDataCol="3"/>
  <pivotFields count="23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3"/>
        <item x="0"/>
        <item x="2"/>
        <item x="4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numFmtId="166" outline="0" showAll="0">
      <items count="4">
        <item x="0"/>
        <item x="1"/>
        <item x="2"/>
        <item t="default"/>
      </items>
    </pivotField>
    <pivotField compact="0" numFmtId="165" outline="0" showAll="0"/>
    <pivotField compact="0" numFmtId="165" outline="0" showAll="0"/>
    <pivotField dataField="1" compact="0" numFmtId="44" outline="0" showAll="0"/>
  </pivotFields>
  <rowFields count="3">
    <field x="19"/>
    <field x="15"/>
    <field x="7"/>
  </rowFields>
  <rowItems count="31">
    <i>
      <x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r="2">
      <x v="3"/>
    </i>
    <i t="default" r="1">
      <x v="1"/>
    </i>
    <i r="1">
      <x v="2"/>
      <x/>
    </i>
    <i r="2">
      <x v="1"/>
    </i>
    <i t="default" r="1">
      <x v="2"/>
    </i>
    <i r="1">
      <x v="3"/>
      <x v="1"/>
    </i>
    <i t="default" r="1">
      <x v="3"/>
    </i>
    <i r="1">
      <x v="4"/>
      <x/>
    </i>
    <i r="2">
      <x v="1"/>
    </i>
    <i r="2">
      <x v="2"/>
    </i>
    <i t="default" r="1">
      <x v="4"/>
    </i>
    <i t="default">
      <x/>
    </i>
    <i>
      <x v="1"/>
      <x v="1"/>
      <x/>
    </i>
    <i t="default" r="1">
      <x v="1"/>
    </i>
    <i r="1">
      <x v="4"/>
      <x/>
    </i>
    <i t="default" r="1">
      <x v="4"/>
    </i>
    <i t="default">
      <x v="1"/>
    </i>
    <i>
      <x v="2"/>
      <x/>
      <x/>
    </i>
    <i r="2">
      <x v="1"/>
    </i>
    <i r="2">
      <x v="2"/>
    </i>
    <i r="2">
      <x v="3"/>
    </i>
    <i t="default" r="1">
      <x/>
    </i>
    <i t="default">
      <x v="2"/>
    </i>
    <i t="grand">
      <x/>
    </i>
  </rowItems>
  <colItems count="1">
    <i/>
  </colItems>
  <dataFields count="1">
    <dataField name="Suma de PRESUPUESTO " fld="22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B9AB69-8288-42E9-854F-BA8E7152B3B4}" name="TablaDinámica7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I3:K13" firstHeaderRow="1" firstDataRow="1" firstDataCol="2"/>
  <pivotFields count="19">
    <pivotField compact="0" outline="0" showAll="0"/>
    <pivotField compact="0" outline="0" showAll="0">
      <items count="7">
        <item m="1" x="3"/>
        <item m="1" x="4"/>
        <item m="1" x="5"/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48">
        <item x="4"/>
        <item x="34"/>
        <item x="11"/>
        <item x="12"/>
        <item x="30"/>
        <item x="17"/>
        <item x="3"/>
        <item x="19"/>
        <item x="33"/>
        <item x="10"/>
        <item x="26"/>
        <item x="31"/>
        <item x="8"/>
        <item x="40"/>
        <item x="32"/>
        <item x="29"/>
        <item x="2"/>
        <item x="41"/>
        <item x="37"/>
        <item x="0"/>
        <item x="18"/>
        <item x="9"/>
        <item x="1"/>
        <item x="44"/>
        <item x="22"/>
        <item x="38"/>
        <item x="5"/>
        <item x="16"/>
        <item x="42"/>
        <item x="43"/>
        <item x="25"/>
        <item x="24"/>
        <item x="21"/>
        <item x="6"/>
        <item x="15"/>
        <item x="14"/>
        <item x="20"/>
        <item x="13"/>
        <item x="35"/>
        <item x="28"/>
        <item x="27"/>
        <item x="46"/>
        <item x="39"/>
        <item x="7"/>
        <item x="45"/>
        <item x="23"/>
        <item x="36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1"/>
        <item x="0"/>
        <item x="2"/>
        <item x="3"/>
        <item x="4"/>
        <item t="default"/>
      </items>
    </pivotField>
    <pivotField compact="0" outline="0" showAll="0">
      <items count="4">
        <item x="0"/>
        <item x="1"/>
        <item x="2"/>
        <item t="default"/>
      </items>
    </pivotField>
    <pivotField axis="axisRow" compact="0" outline="0" showAll="0">
      <items count="5">
        <item x="0"/>
        <item x="1"/>
        <item x="2"/>
        <item h="1" x="3"/>
        <item t="default"/>
      </items>
    </pivotField>
    <pivotField compact="0" outline="0" showAll="0">
      <items count="58">
        <item x="21"/>
        <item x="22"/>
        <item x="55"/>
        <item x="29"/>
        <item x="17"/>
        <item x="56"/>
        <item x="30"/>
        <item x="44"/>
        <item x="7"/>
        <item x="8"/>
        <item x="0"/>
        <item x="35"/>
        <item x="23"/>
        <item x="33"/>
        <item x="36"/>
        <item x="13"/>
        <item x="9"/>
        <item x="48"/>
        <item x="49"/>
        <item x="37"/>
        <item x="50"/>
        <item x="47"/>
        <item x="31"/>
        <item x="16"/>
        <item x="38"/>
        <item x="39"/>
        <item x="18"/>
        <item x="10"/>
        <item x="51"/>
        <item x="52"/>
        <item x="11"/>
        <item x="12"/>
        <item x="1"/>
        <item x="24"/>
        <item x="2"/>
        <item x="46"/>
        <item x="3"/>
        <item x="14"/>
        <item x="45"/>
        <item x="4"/>
        <item x="25"/>
        <item x="26"/>
        <item x="40"/>
        <item x="6"/>
        <item x="41"/>
        <item x="19"/>
        <item x="54"/>
        <item x="27"/>
        <item x="53"/>
        <item x="15"/>
        <item x="5"/>
        <item x="42"/>
        <item x="20"/>
        <item x="28"/>
        <item x="43"/>
        <item x="32"/>
        <item x="34"/>
        <item t="default"/>
      </items>
    </pivotField>
  </pivotFields>
  <rowFields count="2">
    <field x="17"/>
    <field x="15"/>
  </rowFields>
  <rowItems count="10">
    <i>
      <x/>
      <x/>
    </i>
    <i r="1">
      <x v="1"/>
    </i>
    <i r="1">
      <x v="2"/>
    </i>
    <i r="1">
      <x v="3"/>
    </i>
    <i t="default">
      <x/>
    </i>
    <i>
      <x v="1"/>
      <x v="1"/>
    </i>
    <i t="default">
      <x v="1"/>
    </i>
    <i>
      <x v="2"/>
      <x/>
    </i>
    <i t="default">
      <x v="2"/>
    </i>
    <i t="grand">
      <x/>
    </i>
  </rowItems>
  <colItems count="1">
    <i/>
  </colItems>
  <dataFields count="1">
    <dataField name="Suma de CODIFICADO" fld="6" baseField="0" baseItem="0" numFmtId="44"/>
  </dataFields>
  <formats count="2">
    <format dxfId="84">
      <pivotArea dataOnly="0" outline="0" fieldPosition="0">
        <references count="1">
          <reference field="15" count="1" defaultSubtotal="1">
            <x v="1"/>
          </reference>
        </references>
      </pivotArea>
    </format>
    <format dxfId="8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620715-7885-4375-8FC8-3DC80F77C5B3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C17" firstHeaderRow="1" firstDataRow="1" firstDataCol="2"/>
  <pivotFields count="36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3"/>
        <item x="0"/>
        <item x="2"/>
        <item x="4"/>
        <item x="1"/>
        <item t="default"/>
      </items>
    </pivotField>
    <pivotField compact="0" outline="0" showAll="0">
      <items count="56">
        <item x="23"/>
        <item x="24"/>
        <item x="25"/>
        <item x="26"/>
        <item x="27"/>
        <item x="28"/>
        <item x="29"/>
        <item x="30"/>
        <item x="31"/>
        <item x="32"/>
        <item x="33"/>
        <item x="36"/>
        <item x="34"/>
        <item x="35"/>
        <item x="44"/>
        <item x="0"/>
        <item x="1"/>
        <item x="2"/>
        <item x="47"/>
        <item x="46"/>
        <item x="3"/>
        <item x="4"/>
        <item x="42"/>
        <item x="54"/>
        <item x="51"/>
        <item x="48"/>
        <item x="5"/>
        <item x="6"/>
        <item x="7"/>
        <item x="8"/>
        <item x="9"/>
        <item x="45"/>
        <item x="10"/>
        <item x="16"/>
        <item x="13"/>
        <item x="22"/>
        <item x="52"/>
        <item x="19"/>
        <item x="21"/>
        <item x="43"/>
        <item x="12"/>
        <item x="15"/>
        <item x="17"/>
        <item x="50"/>
        <item x="37"/>
        <item x="38"/>
        <item x="39"/>
        <item x="53"/>
        <item x="18"/>
        <item x="14"/>
        <item x="11"/>
        <item x="40"/>
        <item x="20"/>
        <item x="41"/>
        <item x="49"/>
        <item t="default"/>
      </items>
    </pivotField>
    <pivotField compact="0" outline="0" showAll="0"/>
    <pivotField compact="0" outline="0" showAll="0"/>
    <pivotField axis="axisRow" compact="0" numFmtId="166" outline="0" showAll="0">
      <items count="4">
        <item x="0"/>
        <item x="1"/>
        <item x="2"/>
        <item t="default"/>
      </items>
    </pivotField>
    <pivotField compact="0" numFmtId="165" outline="0" showAll="0"/>
    <pivotField compact="0" numFmtId="165" outline="0" showAll="0"/>
    <pivotField dataField="1" compact="0" numFmtId="44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14"/>
    <field x="18"/>
  </rowFields>
  <rowItems count="14">
    <i>
      <x/>
      <x/>
    </i>
    <i r="1">
      <x v="2"/>
    </i>
    <i t="default">
      <x/>
    </i>
    <i>
      <x v="1"/>
      <x/>
    </i>
    <i r="1">
      <x v="1"/>
    </i>
    <i t="default">
      <x v="1"/>
    </i>
    <i>
      <x v="2"/>
      <x/>
    </i>
    <i t="default">
      <x v="2"/>
    </i>
    <i>
      <x v="3"/>
      <x/>
    </i>
    <i t="default">
      <x v="3"/>
    </i>
    <i>
      <x v="4"/>
      <x/>
    </i>
    <i r="1">
      <x v="1"/>
    </i>
    <i t="default">
      <x v="4"/>
    </i>
    <i t="grand">
      <x/>
    </i>
  </rowItems>
  <colItems count="1">
    <i/>
  </colItems>
  <dataFields count="1">
    <dataField name="Suma de PRESUPUESTO " fld="21" baseField="0" baseItem="0" numFmtId="44"/>
  </dataFields>
  <formats count="2">
    <format dxfId="86">
      <pivotArea dataOnly="0" labelOnly="1" outline="0" offset="IV1" fieldPosition="0">
        <references count="2">
          <reference field="14" count="0" selected="0"/>
          <reference field="18" count="1">
            <x v="0"/>
          </reference>
        </references>
      </pivotArea>
    </format>
    <format dxfId="85">
      <pivotArea dataOnly="0" labelOnly="1" outline="0" offset="IV1" fieldPosition="0">
        <references count="2">
          <reference field="14" count="0" selected="0"/>
          <reference field="18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D136C-2A9E-4A4D-B678-7B685F9D7569}">
  <dimension ref="A1:AQ106"/>
  <sheetViews>
    <sheetView topLeftCell="C1" zoomScale="80" zoomScaleNormal="80" workbookViewId="0">
      <selection activeCell="M3" sqref="M3"/>
    </sheetView>
  </sheetViews>
  <sheetFormatPr baseColWidth="10" defaultRowHeight="15" x14ac:dyDescent="0.25"/>
  <cols>
    <col min="1" max="1" width="25.7109375" customWidth="1"/>
    <col min="2" max="2" width="14.28515625" customWidth="1"/>
    <col min="3" max="3" width="30.7109375" customWidth="1"/>
    <col min="4" max="4" width="24.5703125" bestFit="1" customWidth="1"/>
    <col min="5" max="5" width="23" bestFit="1" customWidth="1"/>
    <col min="7" max="7" width="12" bestFit="1" customWidth="1"/>
    <col min="9" max="9" width="11.42578125" customWidth="1"/>
    <col min="13" max="13" width="8.5703125" bestFit="1" customWidth="1"/>
    <col min="14" max="14" width="21.28515625" bestFit="1" customWidth="1"/>
    <col min="16" max="16" width="16.42578125" customWidth="1"/>
    <col min="19" max="19" width="13.7109375" customWidth="1"/>
    <col min="20" max="20" width="14.7109375" customWidth="1"/>
    <col min="22" max="22" width="17.7109375" customWidth="1"/>
    <col min="23" max="23" width="18.140625" customWidth="1"/>
    <col min="24" max="24" width="12" bestFit="1" customWidth="1"/>
    <col min="25" max="25" width="12.7109375" customWidth="1"/>
    <col min="26" max="26" width="14.85546875" customWidth="1"/>
    <col min="27" max="27" width="14" customWidth="1"/>
    <col min="28" max="28" width="16.85546875" customWidth="1"/>
    <col min="29" max="29" width="13.42578125" customWidth="1"/>
    <col min="30" max="30" width="14.140625" customWidth="1"/>
    <col min="31" max="31" width="12.7109375" bestFit="1" customWidth="1"/>
    <col min="32" max="32" width="13.42578125" customWidth="1"/>
    <col min="34" max="34" width="14.140625" customWidth="1"/>
    <col min="35" max="35" width="13.42578125" customWidth="1"/>
    <col min="40" max="40" width="13" customWidth="1"/>
  </cols>
  <sheetData>
    <row r="1" spans="1:43" x14ac:dyDescent="0.25">
      <c r="P1" s="155" t="s">
        <v>310</v>
      </c>
      <c r="V1" s="142" t="s">
        <v>324</v>
      </c>
      <c r="AB1" t="s">
        <v>310</v>
      </c>
    </row>
    <row r="2" spans="1:43" x14ac:dyDescent="0.25">
      <c r="A2" t="s">
        <v>300</v>
      </c>
      <c r="I2" t="s">
        <v>299</v>
      </c>
      <c r="P2" t="s">
        <v>307</v>
      </c>
      <c r="V2" t="s">
        <v>325</v>
      </c>
      <c r="AB2" t="s">
        <v>328</v>
      </c>
    </row>
    <row r="3" spans="1:43" ht="38.25" x14ac:dyDescent="0.25">
      <c r="A3" s="117" t="s">
        <v>45</v>
      </c>
      <c r="B3" s="117" t="s">
        <v>49</v>
      </c>
      <c r="C3" s="117" t="s">
        <v>38</v>
      </c>
      <c r="D3" s="117" t="s">
        <v>46</v>
      </c>
      <c r="E3" t="s">
        <v>285</v>
      </c>
      <c r="I3" s="117" t="s">
        <v>304</v>
      </c>
      <c r="J3" s="117" t="s">
        <v>290</v>
      </c>
      <c r="K3" s="117" t="s">
        <v>49</v>
      </c>
      <c r="L3" s="117" t="s">
        <v>45</v>
      </c>
      <c r="M3" s="117" t="s">
        <v>291</v>
      </c>
      <c r="N3" t="s">
        <v>292</v>
      </c>
      <c r="P3" s="144" t="s">
        <v>38</v>
      </c>
      <c r="Q3" s="144" t="s">
        <v>301</v>
      </c>
      <c r="R3" s="144" t="s">
        <v>49</v>
      </c>
      <c r="S3" s="144" t="s">
        <v>302</v>
      </c>
      <c r="T3" s="144" t="s">
        <v>303</v>
      </c>
      <c r="V3" s="144" t="s">
        <v>38</v>
      </c>
      <c r="W3" s="144" t="s">
        <v>301</v>
      </c>
      <c r="X3" s="144" t="s">
        <v>49</v>
      </c>
      <c r="Y3" s="144" t="s">
        <v>302</v>
      </c>
      <c r="Z3" s="144" t="s">
        <v>303</v>
      </c>
      <c r="AB3" s="144" t="s">
        <v>38</v>
      </c>
      <c r="AC3" s="144" t="s">
        <v>301</v>
      </c>
      <c r="AD3" s="144" t="s">
        <v>49</v>
      </c>
      <c r="AE3" s="144" t="s">
        <v>302</v>
      </c>
      <c r="AF3" s="144" t="s">
        <v>303</v>
      </c>
    </row>
    <row r="4" spans="1:43" ht="45" x14ac:dyDescent="0.25">
      <c r="A4" t="s">
        <v>216</v>
      </c>
      <c r="B4" s="143">
        <v>1</v>
      </c>
      <c r="C4" s="142" t="s">
        <v>72</v>
      </c>
      <c r="D4">
        <v>530101</v>
      </c>
      <c r="E4" s="119">
        <v>3681.82</v>
      </c>
      <c r="I4">
        <v>1</v>
      </c>
      <c r="J4" t="s">
        <v>293</v>
      </c>
      <c r="K4">
        <v>1</v>
      </c>
      <c r="L4">
        <v>530000</v>
      </c>
      <c r="M4">
        <v>530101</v>
      </c>
      <c r="N4" s="119">
        <v>3750</v>
      </c>
      <c r="P4" s="154" t="s">
        <v>88</v>
      </c>
      <c r="Q4" s="150">
        <v>510518</v>
      </c>
      <c r="R4" s="146" t="s">
        <v>306</v>
      </c>
      <c r="S4" s="147">
        <f>SUM(T5:T17)</f>
        <v>326275.42504</v>
      </c>
      <c r="T4" s="145"/>
      <c r="V4" s="163" t="s">
        <v>72</v>
      </c>
      <c r="W4" s="145">
        <v>530301</v>
      </c>
      <c r="X4" s="316" t="s">
        <v>326</v>
      </c>
      <c r="Y4" s="147">
        <v>160</v>
      </c>
      <c r="Z4" s="145"/>
      <c r="AB4" s="313" t="s">
        <v>72</v>
      </c>
      <c r="AC4" s="145">
        <v>530101</v>
      </c>
      <c r="AD4" s="316" t="s">
        <v>306</v>
      </c>
      <c r="AE4" s="152">
        <v>68.180000000000007</v>
      </c>
      <c r="AF4" s="145"/>
    </row>
    <row r="5" spans="1:43" ht="45" x14ac:dyDescent="0.25">
      <c r="D5">
        <v>530104</v>
      </c>
      <c r="E5" s="119">
        <v>6913.6</v>
      </c>
      <c r="M5">
        <v>530104</v>
      </c>
      <c r="N5" s="119">
        <v>2600</v>
      </c>
      <c r="P5" s="322" t="s">
        <v>72</v>
      </c>
      <c r="Q5" s="145">
        <v>510105</v>
      </c>
      <c r="R5" s="146" t="s">
        <v>306</v>
      </c>
      <c r="S5" s="145"/>
      <c r="T5" s="147">
        <v>101808</v>
      </c>
      <c r="V5" s="154" t="s">
        <v>88</v>
      </c>
      <c r="W5" s="145">
        <v>530612</v>
      </c>
      <c r="X5" s="317"/>
      <c r="Y5" s="147">
        <v>13010</v>
      </c>
      <c r="Z5" s="145"/>
      <c r="AB5" s="314"/>
      <c r="AC5" s="145">
        <v>530105</v>
      </c>
      <c r="AD5" s="317"/>
      <c r="AE5" s="152">
        <v>10915</v>
      </c>
      <c r="AF5" s="145"/>
    </row>
    <row r="6" spans="1:43" ht="15" customHeight="1" x14ac:dyDescent="0.25">
      <c r="D6">
        <v>530105</v>
      </c>
      <c r="E6" s="119">
        <v>960</v>
      </c>
      <c r="M6">
        <v>530105</v>
      </c>
      <c r="N6" s="119">
        <v>11875</v>
      </c>
      <c r="P6" s="323"/>
      <c r="Q6" s="145">
        <v>510106</v>
      </c>
      <c r="R6" s="146" t="s">
        <v>306</v>
      </c>
      <c r="S6" s="145"/>
      <c r="T6" s="147">
        <v>26281.3</v>
      </c>
      <c r="V6" s="153" t="s">
        <v>140</v>
      </c>
      <c r="W6" s="145">
        <v>530807</v>
      </c>
      <c r="X6" s="317"/>
      <c r="Y6" s="147">
        <v>6800</v>
      </c>
      <c r="Z6" s="145"/>
      <c r="AB6" s="314"/>
      <c r="AC6" s="145">
        <v>530203</v>
      </c>
      <c r="AD6" s="317"/>
      <c r="AE6" s="147">
        <v>600</v>
      </c>
      <c r="AF6" s="145"/>
      <c r="AI6" t="s">
        <v>299</v>
      </c>
      <c r="AL6" t="s">
        <v>300</v>
      </c>
    </row>
    <row r="7" spans="1:43" x14ac:dyDescent="0.25">
      <c r="D7">
        <v>530208</v>
      </c>
      <c r="E7" s="119">
        <v>22854.48</v>
      </c>
      <c r="M7">
        <v>530203</v>
      </c>
      <c r="N7" s="119">
        <v>600</v>
      </c>
      <c r="P7" s="323"/>
      <c r="Q7" s="145">
        <v>510108</v>
      </c>
      <c r="R7" s="146" t="s">
        <v>306</v>
      </c>
      <c r="S7" s="145"/>
      <c r="T7" s="147">
        <v>57816</v>
      </c>
      <c r="V7" s="322" t="s">
        <v>72</v>
      </c>
      <c r="W7" s="145">
        <v>530207</v>
      </c>
      <c r="X7" s="317"/>
      <c r="Y7" s="145"/>
      <c r="Z7" s="147">
        <v>6000</v>
      </c>
      <c r="AB7" s="314"/>
      <c r="AC7" s="145">
        <v>530204</v>
      </c>
      <c r="AD7" s="317"/>
      <c r="AE7" s="147">
        <v>3700</v>
      </c>
      <c r="AF7" s="145"/>
      <c r="AI7" s="157">
        <v>530101</v>
      </c>
      <c r="AJ7" s="158">
        <v>3750</v>
      </c>
      <c r="AL7">
        <v>530101</v>
      </c>
      <c r="AM7" s="119">
        <v>3681.82</v>
      </c>
      <c r="AN7" s="119">
        <f>+AJ7-AM7</f>
        <v>68.179999999999836</v>
      </c>
    </row>
    <row r="8" spans="1:43" ht="30" customHeight="1" x14ac:dyDescent="0.25">
      <c r="D8">
        <v>530209</v>
      </c>
      <c r="E8" s="119">
        <v>22742.12</v>
      </c>
      <c r="M8">
        <v>530204</v>
      </c>
      <c r="N8" s="119">
        <v>3700</v>
      </c>
      <c r="P8" s="323"/>
      <c r="Q8" s="145">
        <v>510203</v>
      </c>
      <c r="R8" s="146" t="s">
        <v>306</v>
      </c>
      <c r="S8" s="145"/>
      <c r="T8" s="147">
        <v>28318.726666666666</v>
      </c>
      <c r="V8" s="323"/>
      <c r="W8" s="145">
        <v>530255</v>
      </c>
      <c r="X8" s="317"/>
      <c r="Y8" s="145"/>
      <c r="Z8" s="147">
        <v>4470</v>
      </c>
      <c r="AB8" s="314"/>
      <c r="AC8" s="145">
        <v>530207</v>
      </c>
      <c r="AD8" s="317"/>
      <c r="AE8" s="147">
        <v>2000</v>
      </c>
      <c r="AF8" s="145"/>
      <c r="AI8" s="157">
        <v>530104</v>
      </c>
      <c r="AJ8" s="158">
        <v>2600</v>
      </c>
      <c r="AL8">
        <v>530104</v>
      </c>
      <c r="AM8" s="119">
        <v>6913.6</v>
      </c>
      <c r="AN8" s="119">
        <f t="shared" ref="AN8:AN21" si="0">+AJ8-AM8</f>
        <v>-4313.6000000000004</v>
      </c>
    </row>
    <row r="9" spans="1:43" x14ac:dyDescent="0.25">
      <c r="D9">
        <v>530210</v>
      </c>
      <c r="E9" s="119">
        <v>2607</v>
      </c>
      <c r="M9">
        <v>530207</v>
      </c>
      <c r="N9" s="119">
        <v>2000</v>
      </c>
      <c r="P9" s="323"/>
      <c r="Q9" s="145">
        <v>510204</v>
      </c>
      <c r="R9" s="146" t="s">
        <v>306</v>
      </c>
      <c r="S9" s="145"/>
      <c r="T9" s="147">
        <v>8515.3333333333339</v>
      </c>
      <c r="V9" s="323"/>
      <c r="W9" s="145">
        <v>530402</v>
      </c>
      <c r="X9" s="317"/>
      <c r="Y9" s="145"/>
      <c r="Z9" s="147">
        <v>6000</v>
      </c>
      <c r="AB9" s="314"/>
      <c r="AC9" s="145">
        <v>530226</v>
      </c>
      <c r="AD9" s="317"/>
      <c r="AE9" s="147">
        <v>2000</v>
      </c>
      <c r="AF9" s="145"/>
      <c r="AI9" s="157">
        <v>530105</v>
      </c>
      <c r="AJ9" s="158">
        <v>11875</v>
      </c>
      <c r="AL9">
        <v>530105</v>
      </c>
      <c r="AM9" s="119">
        <v>960</v>
      </c>
      <c r="AN9" s="119">
        <f t="shared" si="0"/>
        <v>10915</v>
      </c>
      <c r="AQ9" s="119">
        <f>+AN9+AN7+AN17+AN18+AN22+AN34</f>
        <v>18183.18</v>
      </c>
    </row>
    <row r="10" spans="1:43" x14ac:dyDescent="0.25">
      <c r="D10">
        <v>530255</v>
      </c>
      <c r="E10" s="119">
        <v>500</v>
      </c>
      <c r="M10">
        <v>530208</v>
      </c>
      <c r="N10" s="119">
        <v>2500</v>
      </c>
      <c r="P10" s="323"/>
      <c r="Q10" s="145">
        <v>510304</v>
      </c>
      <c r="R10" s="146" t="s">
        <v>306</v>
      </c>
      <c r="S10" s="145"/>
      <c r="T10" s="147">
        <v>400</v>
      </c>
      <c r="V10" s="323"/>
      <c r="W10" s="145">
        <v>530601</v>
      </c>
      <c r="X10" s="317"/>
      <c r="Y10" s="145"/>
      <c r="Z10" s="147">
        <v>3000</v>
      </c>
      <c r="AB10" s="314"/>
      <c r="AC10" s="169">
        <v>530255</v>
      </c>
      <c r="AD10" s="317"/>
      <c r="AE10" s="152">
        <v>1000</v>
      </c>
      <c r="AF10" s="145"/>
      <c r="AI10" s="165">
        <v>530203</v>
      </c>
      <c r="AJ10" s="166">
        <v>600</v>
      </c>
      <c r="AK10" s="165"/>
      <c r="AL10" s="165"/>
      <c r="AM10" s="165"/>
      <c r="AN10" s="166">
        <f t="shared" si="0"/>
        <v>600</v>
      </c>
    </row>
    <row r="11" spans="1:43" x14ac:dyDescent="0.25">
      <c r="D11">
        <v>530301</v>
      </c>
      <c r="E11" s="119">
        <v>10660</v>
      </c>
      <c r="M11">
        <v>530209</v>
      </c>
      <c r="N11" s="119">
        <v>3200</v>
      </c>
      <c r="P11" s="323"/>
      <c r="Q11" s="145">
        <v>510306</v>
      </c>
      <c r="R11" s="146" t="s">
        <v>306</v>
      </c>
      <c r="S11" s="145"/>
      <c r="T11" s="147">
        <v>1000</v>
      </c>
      <c r="V11" s="324"/>
      <c r="W11" s="145">
        <v>530811</v>
      </c>
      <c r="X11" s="318"/>
      <c r="Y11" s="145"/>
      <c r="Z11" s="147">
        <v>500</v>
      </c>
      <c r="AB11" s="314"/>
      <c r="AC11" s="145">
        <v>530304</v>
      </c>
      <c r="AD11" s="317"/>
      <c r="AE11" s="152">
        <v>4500</v>
      </c>
      <c r="AF11" s="147"/>
      <c r="AI11" s="165">
        <v>530204</v>
      </c>
      <c r="AJ11" s="166">
        <v>3700</v>
      </c>
      <c r="AK11" s="165"/>
      <c r="AL11" s="165"/>
      <c r="AM11" s="165"/>
      <c r="AN11" s="166">
        <f t="shared" si="0"/>
        <v>3700</v>
      </c>
    </row>
    <row r="12" spans="1:43" x14ac:dyDescent="0.25">
      <c r="D12">
        <v>530302</v>
      </c>
      <c r="E12" s="119">
        <v>10793.96</v>
      </c>
      <c r="M12">
        <v>530210</v>
      </c>
      <c r="N12" s="119">
        <v>2000</v>
      </c>
      <c r="P12" s="323"/>
      <c r="Q12" s="145">
        <v>510509</v>
      </c>
      <c r="R12" s="146" t="s">
        <v>306</v>
      </c>
      <c r="S12" s="145"/>
      <c r="T12" s="147">
        <v>1000</v>
      </c>
      <c r="V12" s="319" t="s">
        <v>254</v>
      </c>
      <c r="W12" s="320"/>
      <c r="X12" s="321"/>
      <c r="Y12" s="164">
        <f>SUM(Y4:Y11)</f>
        <v>19970</v>
      </c>
      <c r="Z12" s="164">
        <f>SUM(Z4:Z11)</f>
        <v>19970</v>
      </c>
      <c r="AB12" s="314"/>
      <c r="AC12" s="169">
        <v>530403</v>
      </c>
      <c r="AD12" s="317"/>
      <c r="AE12" s="152">
        <v>1500</v>
      </c>
      <c r="AF12" s="147"/>
      <c r="AI12" s="165">
        <v>530207</v>
      </c>
      <c r="AJ12" s="166">
        <v>2000</v>
      </c>
      <c r="AK12" s="165"/>
      <c r="AL12" s="165"/>
      <c r="AM12" s="165"/>
      <c r="AN12" s="166">
        <f t="shared" si="0"/>
        <v>2000</v>
      </c>
    </row>
    <row r="13" spans="1:43" x14ac:dyDescent="0.25">
      <c r="D13">
        <v>530303</v>
      </c>
      <c r="E13" s="119">
        <v>5000</v>
      </c>
      <c r="M13">
        <v>530226</v>
      </c>
      <c r="N13" s="119">
        <v>2000</v>
      </c>
      <c r="P13" s="323"/>
      <c r="Q13" s="145">
        <v>510510</v>
      </c>
      <c r="R13" s="146" t="s">
        <v>306</v>
      </c>
      <c r="S13" s="145"/>
      <c r="T13" s="147">
        <v>48276</v>
      </c>
      <c r="V13" t="s">
        <v>327</v>
      </c>
      <c r="AB13" s="314"/>
      <c r="AC13" s="145">
        <v>530502</v>
      </c>
      <c r="AD13" s="317"/>
      <c r="AE13" s="170">
        <v>3000</v>
      </c>
      <c r="AF13" s="147"/>
      <c r="AI13" s="157">
        <v>530208</v>
      </c>
      <c r="AJ13" s="158">
        <v>2500</v>
      </c>
      <c r="AK13" s="157"/>
      <c r="AL13" s="157">
        <v>530208</v>
      </c>
      <c r="AM13" s="158">
        <v>22854.48</v>
      </c>
      <c r="AN13" s="158">
        <f t="shared" si="0"/>
        <v>-20354.48</v>
      </c>
    </row>
    <row r="14" spans="1:43" ht="25.5" x14ac:dyDescent="0.25">
      <c r="D14">
        <v>530304</v>
      </c>
      <c r="E14" s="119">
        <v>500</v>
      </c>
      <c r="M14">
        <v>530249</v>
      </c>
      <c r="N14" s="119">
        <v>1500</v>
      </c>
      <c r="P14" s="323"/>
      <c r="Q14" s="145">
        <v>510512</v>
      </c>
      <c r="R14" s="146" t="s">
        <v>306</v>
      </c>
      <c r="S14" s="145"/>
      <c r="T14" s="147">
        <v>350</v>
      </c>
      <c r="V14" s="144" t="s">
        <v>38</v>
      </c>
      <c r="W14" s="144" t="s">
        <v>301</v>
      </c>
      <c r="X14" s="144" t="s">
        <v>49</v>
      </c>
      <c r="Y14" s="144" t="s">
        <v>302</v>
      </c>
      <c r="Z14" s="144" t="s">
        <v>303</v>
      </c>
      <c r="AB14" s="314"/>
      <c r="AC14" s="145">
        <v>530601</v>
      </c>
      <c r="AD14" s="317"/>
      <c r="AE14" s="170">
        <v>3000</v>
      </c>
      <c r="AF14" s="147"/>
      <c r="AI14" s="157">
        <v>530209</v>
      </c>
      <c r="AJ14" s="158">
        <v>3200</v>
      </c>
      <c r="AK14" s="157"/>
      <c r="AL14" s="157">
        <v>530209</v>
      </c>
      <c r="AM14" s="158">
        <v>22742.12</v>
      </c>
      <c r="AN14" s="158">
        <f t="shared" si="0"/>
        <v>-19542.12</v>
      </c>
    </row>
    <row r="15" spans="1:43" ht="30" x14ac:dyDescent="0.25">
      <c r="D15">
        <v>530306</v>
      </c>
      <c r="E15" s="119">
        <v>8496</v>
      </c>
      <c r="M15">
        <v>530255</v>
      </c>
      <c r="N15" s="119">
        <v>1500</v>
      </c>
      <c r="P15" s="323"/>
      <c r="Q15" s="145">
        <v>510513</v>
      </c>
      <c r="R15" s="146" t="s">
        <v>306</v>
      </c>
      <c r="S15" s="145"/>
      <c r="T15" s="147">
        <v>350</v>
      </c>
      <c r="V15" s="153" t="s">
        <v>140</v>
      </c>
      <c r="W15" s="145">
        <v>530202</v>
      </c>
      <c r="X15" s="316" t="s">
        <v>326</v>
      </c>
      <c r="Y15" s="147">
        <v>1500</v>
      </c>
      <c r="Z15" s="145"/>
      <c r="AB15" s="314"/>
      <c r="AC15" s="145">
        <v>530612</v>
      </c>
      <c r="AD15" s="317"/>
      <c r="AE15" s="170">
        <v>3000</v>
      </c>
      <c r="AF15" s="147"/>
      <c r="AI15" s="157">
        <v>530210</v>
      </c>
      <c r="AJ15" s="158">
        <v>2000</v>
      </c>
      <c r="AK15" s="157"/>
      <c r="AL15" s="157">
        <v>530210</v>
      </c>
      <c r="AM15" s="158">
        <v>2607</v>
      </c>
      <c r="AN15" s="158">
        <f t="shared" si="0"/>
        <v>-607</v>
      </c>
    </row>
    <row r="16" spans="1:43" ht="15" customHeight="1" x14ac:dyDescent="0.25">
      <c r="D16">
        <v>530402</v>
      </c>
      <c r="E16" s="119">
        <v>28000</v>
      </c>
      <c r="M16">
        <v>530301</v>
      </c>
      <c r="N16" s="119">
        <v>1500</v>
      </c>
      <c r="P16" s="323"/>
      <c r="Q16" s="145">
        <v>510601</v>
      </c>
      <c r="R16" s="146" t="s">
        <v>306</v>
      </c>
      <c r="S16" s="145"/>
      <c r="T16" s="147">
        <v>27625.08195</v>
      </c>
      <c r="V16" s="153" t="s">
        <v>72</v>
      </c>
      <c r="W16" s="145">
        <v>840103</v>
      </c>
      <c r="X16" s="318"/>
      <c r="Y16" s="145"/>
      <c r="Z16" s="147">
        <v>1500</v>
      </c>
      <c r="AB16" s="314"/>
      <c r="AC16" s="145">
        <v>530702</v>
      </c>
      <c r="AD16" s="317"/>
      <c r="AE16" s="170">
        <v>16500</v>
      </c>
      <c r="AF16" s="147"/>
      <c r="AI16">
        <v>530226</v>
      </c>
      <c r="AJ16" s="119">
        <v>2000</v>
      </c>
      <c r="AN16" s="119">
        <f t="shared" si="0"/>
        <v>2000</v>
      </c>
    </row>
    <row r="17" spans="3:40" x14ac:dyDescent="0.25">
      <c r="D17">
        <v>530404</v>
      </c>
      <c r="E17" s="119">
        <v>9000</v>
      </c>
      <c r="G17" s="151"/>
      <c r="M17">
        <v>530302</v>
      </c>
      <c r="N17" s="119">
        <v>1500</v>
      </c>
      <c r="P17" s="324"/>
      <c r="Q17" s="145">
        <v>510602</v>
      </c>
      <c r="R17" s="146" t="s">
        <v>306</v>
      </c>
      <c r="S17" s="145"/>
      <c r="T17" s="147">
        <v>24534.983090000002</v>
      </c>
      <c r="V17" s="319" t="s">
        <v>254</v>
      </c>
      <c r="W17" s="320"/>
      <c r="X17" s="321"/>
      <c r="Y17" s="164">
        <f>SUM(Y15:Y16)</f>
        <v>1500</v>
      </c>
      <c r="Z17" s="164">
        <f>SUM(Z15:Z16)</f>
        <v>1500</v>
      </c>
      <c r="AB17" s="314"/>
      <c r="AC17" s="145">
        <v>530704</v>
      </c>
      <c r="AD17" s="317"/>
      <c r="AE17" s="170">
        <v>8800</v>
      </c>
      <c r="AF17" s="147"/>
      <c r="AI17" s="167">
        <v>530249</v>
      </c>
      <c r="AJ17" s="168">
        <v>1500</v>
      </c>
      <c r="AK17" s="167"/>
      <c r="AL17" s="167"/>
      <c r="AM17" s="167"/>
      <c r="AN17" s="168">
        <f t="shared" si="0"/>
        <v>1500</v>
      </c>
    </row>
    <row r="18" spans="3:40" x14ac:dyDescent="0.25">
      <c r="D18">
        <v>530405</v>
      </c>
      <c r="E18" s="119">
        <v>13500</v>
      </c>
      <c r="M18">
        <v>530303</v>
      </c>
      <c r="N18" s="119">
        <v>1500</v>
      </c>
      <c r="P18" s="145" t="s">
        <v>254</v>
      </c>
      <c r="Q18" s="145"/>
      <c r="R18" s="145"/>
      <c r="S18" s="147">
        <f>SUM(S4:S17)</f>
        <v>326275.42504</v>
      </c>
      <c r="T18" s="147">
        <f>SUM(T4:T17)</f>
        <v>326275.42504</v>
      </c>
      <c r="AB18" s="314"/>
      <c r="AC18" s="145">
        <v>530801</v>
      </c>
      <c r="AD18" s="317"/>
      <c r="AE18" s="170">
        <v>1000</v>
      </c>
      <c r="AF18" s="147"/>
      <c r="AI18" s="165">
        <v>530255</v>
      </c>
      <c r="AJ18" s="166">
        <v>1500</v>
      </c>
      <c r="AK18" s="165"/>
      <c r="AL18" s="165">
        <v>530255</v>
      </c>
      <c r="AM18" s="166">
        <v>500</v>
      </c>
      <c r="AN18" s="166">
        <f t="shared" si="0"/>
        <v>1000</v>
      </c>
    </row>
    <row r="19" spans="3:40" x14ac:dyDescent="0.25">
      <c r="D19">
        <v>530802</v>
      </c>
      <c r="E19" s="119">
        <v>600</v>
      </c>
      <c r="M19">
        <v>530304</v>
      </c>
      <c r="N19" s="119">
        <v>5000</v>
      </c>
      <c r="AB19" s="314"/>
      <c r="AC19" s="145">
        <v>530802</v>
      </c>
      <c r="AD19" s="317"/>
      <c r="AE19" s="152">
        <v>200</v>
      </c>
      <c r="AF19" s="147"/>
      <c r="AI19" s="157">
        <v>530301</v>
      </c>
      <c r="AJ19" s="158">
        <v>1500</v>
      </c>
      <c r="AK19" s="157"/>
      <c r="AL19" s="157">
        <v>530301</v>
      </c>
      <c r="AM19" s="158">
        <v>10660</v>
      </c>
      <c r="AN19" s="158">
        <f t="shared" si="0"/>
        <v>-9160</v>
      </c>
    </row>
    <row r="20" spans="3:40" x14ac:dyDescent="0.25">
      <c r="D20">
        <v>530804</v>
      </c>
      <c r="E20" s="119">
        <v>9667.7000000000007</v>
      </c>
      <c r="M20">
        <v>530306</v>
      </c>
      <c r="N20" s="119">
        <v>5000</v>
      </c>
      <c r="P20" t="s">
        <v>308</v>
      </c>
      <c r="AB20" s="314"/>
      <c r="AC20" s="145">
        <v>530805</v>
      </c>
      <c r="AD20" s="317"/>
      <c r="AE20" s="152">
        <v>2000</v>
      </c>
      <c r="AF20" s="145"/>
      <c r="AI20" s="157">
        <v>530302</v>
      </c>
      <c r="AJ20" s="158">
        <v>1500</v>
      </c>
      <c r="AK20" s="157"/>
      <c r="AL20" s="157">
        <v>530302</v>
      </c>
      <c r="AM20" s="158">
        <v>10793.96</v>
      </c>
      <c r="AN20" s="158">
        <f t="shared" si="0"/>
        <v>-9293.9599999999991</v>
      </c>
    </row>
    <row r="21" spans="3:40" ht="38.25" x14ac:dyDescent="0.25">
      <c r="D21">
        <v>530807</v>
      </c>
      <c r="E21" s="119">
        <v>7800</v>
      </c>
      <c r="M21">
        <v>530402</v>
      </c>
      <c r="N21" s="119">
        <v>12500</v>
      </c>
      <c r="P21" s="144" t="s">
        <v>38</v>
      </c>
      <c r="Q21" s="144" t="s">
        <v>301</v>
      </c>
      <c r="R21" s="144" t="s">
        <v>49</v>
      </c>
      <c r="S21" s="144" t="s">
        <v>302</v>
      </c>
      <c r="T21" s="144" t="s">
        <v>303</v>
      </c>
      <c r="V21" s="119"/>
      <c r="AB21" s="314"/>
      <c r="AC21" s="145">
        <v>530809</v>
      </c>
      <c r="AD21" s="317"/>
      <c r="AE21" s="147">
        <v>1993.06</v>
      </c>
      <c r="AF21" s="145"/>
      <c r="AI21" s="157">
        <v>530303</v>
      </c>
      <c r="AJ21" s="158">
        <v>1500</v>
      </c>
      <c r="AK21" s="157"/>
      <c r="AL21" s="157">
        <v>530303</v>
      </c>
      <c r="AM21" s="158">
        <v>5000</v>
      </c>
      <c r="AN21" s="158">
        <f t="shared" si="0"/>
        <v>-3500</v>
      </c>
    </row>
    <row r="22" spans="3:40" x14ac:dyDescent="0.25">
      <c r="D22">
        <v>531403</v>
      </c>
      <c r="E22" s="119">
        <v>181.3</v>
      </c>
      <c r="M22">
        <v>530403</v>
      </c>
      <c r="N22" s="119">
        <v>1500</v>
      </c>
      <c r="P22" s="322" t="s">
        <v>88</v>
      </c>
      <c r="Q22" s="150">
        <v>510518</v>
      </c>
      <c r="R22" s="146" t="s">
        <v>306</v>
      </c>
      <c r="S22" s="152">
        <f>SUM(T23:T27)</f>
        <v>397750.8064</v>
      </c>
      <c r="T22" s="145"/>
      <c r="AB22" s="314"/>
      <c r="AC22" s="145">
        <v>530811</v>
      </c>
      <c r="AD22" s="317"/>
      <c r="AE22" s="147">
        <v>1000</v>
      </c>
      <c r="AF22" s="145"/>
      <c r="AI22" s="165">
        <v>530304</v>
      </c>
      <c r="AJ22" s="166">
        <v>5000</v>
      </c>
      <c r="AK22" s="165"/>
      <c r="AL22" s="165">
        <v>530304</v>
      </c>
      <c r="AM22" s="166">
        <v>500</v>
      </c>
      <c r="AN22" s="166">
        <f>+AJ22-AM22</f>
        <v>4500</v>
      </c>
    </row>
    <row r="23" spans="3:40" x14ac:dyDescent="0.25">
      <c r="D23">
        <v>531404</v>
      </c>
      <c r="E23" s="119">
        <v>192.5</v>
      </c>
      <c r="M23">
        <v>530404</v>
      </c>
      <c r="N23" s="119">
        <v>6000</v>
      </c>
      <c r="P23" s="323"/>
      <c r="Q23" s="145">
        <v>510108</v>
      </c>
      <c r="R23" s="146" t="s">
        <v>306</v>
      </c>
      <c r="S23" s="145"/>
      <c r="T23" s="147">
        <v>322632</v>
      </c>
      <c r="AB23" s="314"/>
      <c r="AC23" s="145">
        <v>530813</v>
      </c>
      <c r="AD23" s="317"/>
      <c r="AE23" s="147">
        <v>2000</v>
      </c>
      <c r="AF23" s="145"/>
      <c r="AI23" s="157">
        <v>530306</v>
      </c>
      <c r="AJ23" s="158">
        <v>5000</v>
      </c>
      <c r="AK23" s="157"/>
      <c r="AL23" s="157">
        <v>530306</v>
      </c>
      <c r="AM23" s="158">
        <v>8496</v>
      </c>
      <c r="AN23" s="158">
        <f>+AJ23-AM23</f>
        <v>-3496</v>
      </c>
    </row>
    <row r="24" spans="3:40" x14ac:dyDescent="0.25">
      <c r="D24">
        <v>531406</v>
      </c>
      <c r="E24" s="119">
        <v>13.8</v>
      </c>
      <c r="M24">
        <v>530405</v>
      </c>
      <c r="N24" s="119">
        <v>6000</v>
      </c>
      <c r="P24" s="323"/>
      <c r="Q24" s="145">
        <v>510203</v>
      </c>
      <c r="R24" s="145"/>
      <c r="S24" s="145"/>
      <c r="T24" s="147">
        <v>22539</v>
      </c>
      <c r="AB24" s="315"/>
      <c r="AC24" s="145">
        <v>530826</v>
      </c>
      <c r="AD24" s="317"/>
      <c r="AE24" s="147">
        <v>2500</v>
      </c>
      <c r="AF24" s="145"/>
      <c r="AI24" s="157">
        <v>530402</v>
      </c>
      <c r="AJ24" s="158">
        <v>12500</v>
      </c>
      <c r="AK24" s="157"/>
      <c r="AL24" s="157">
        <v>530402</v>
      </c>
      <c r="AM24" s="158">
        <v>28000</v>
      </c>
      <c r="AN24" s="158">
        <f>+AJ24-AM24</f>
        <v>-15500</v>
      </c>
    </row>
    <row r="25" spans="3:40" ht="45" x14ac:dyDescent="0.25">
      <c r="C25" s="139" t="s">
        <v>286</v>
      </c>
      <c r="D25" s="139"/>
      <c r="E25" s="141">
        <v>164664.28</v>
      </c>
      <c r="M25">
        <v>530502</v>
      </c>
      <c r="N25" s="119">
        <v>3000</v>
      </c>
      <c r="P25" s="323"/>
      <c r="Q25" s="145">
        <v>510204</v>
      </c>
      <c r="R25" s="145"/>
      <c r="S25" s="145"/>
      <c r="T25" s="147">
        <v>5302</v>
      </c>
      <c r="AB25" s="154" t="s">
        <v>88</v>
      </c>
      <c r="AC25" s="145">
        <v>580208</v>
      </c>
      <c r="AD25" s="317"/>
      <c r="AE25" s="152"/>
      <c r="AF25" s="145"/>
      <c r="AG25" s="152">
        <v>37346.22</v>
      </c>
      <c r="AI25" s="165">
        <v>530403</v>
      </c>
      <c r="AJ25" s="166">
        <v>1500</v>
      </c>
      <c r="AK25" s="165"/>
      <c r="AL25" s="165"/>
      <c r="AM25" s="165"/>
      <c r="AN25" s="166">
        <f>+AJ25-AM25</f>
        <v>1500</v>
      </c>
    </row>
    <row r="26" spans="3:40" x14ac:dyDescent="0.25">
      <c r="C26" s="149" t="s">
        <v>88</v>
      </c>
      <c r="D26">
        <v>530204</v>
      </c>
      <c r="E26" s="119">
        <v>15864.04</v>
      </c>
      <c r="M26">
        <v>530601</v>
      </c>
      <c r="N26" s="119">
        <v>3000</v>
      </c>
      <c r="P26" s="323"/>
      <c r="Q26" s="145">
        <v>510601</v>
      </c>
      <c r="R26" s="145"/>
      <c r="S26" s="145"/>
      <c r="T26" s="147">
        <v>24747.821999999993</v>
      </c>
      <c r="AB26" s="313" t="s">
        <v>72</v>
      </c>
      <c r="AC26" s="145"/>
      <c r="AD26" s="317"/>
      <c r="AE26" s="152"/>
      <c r="AF26" s="145"/>
      <c r="AI26" s="157">
        <v>530404</v>
      </c>
      <c r="AJ26" s="158">
        <v>6000</v>
      </c>
      <c r="AK26" s="157"/>
      <c r="AL26" s="157">
        <v>530404</v>
      </c>
      <c r="AM26" s="158">
        <v>9000</v>
      </c>
      <c r="AN26" s="158">
        <f>+AJ25-AM26</f>
        <v>-7500</v>
      </c>
    </row>
    <row r="27" spans="3:40" x14ac:dyDescent="0.25">
      <c r="D27">
        <v>530208</v>
      </c>
      <c r="E27" s="119">
        <v>20792</v>
      </c>
      <c r="M27">
        <v>530612</v>
      </c>
      <c r="N27" s="119">
        <v>3000</v>
      </c>
      <c r="P27" s="324"/>
      <c r="Q27" s="145">
        <v>510602</v>
      </c>
      <c r="R27" s="145"/>
      <c r="S27" s="145"/>
      <c r="T27" s="147">
        <v>22529.984399999998</v>
      </c>
      <c r="AB27" s="314"/>
      <c r="AC27" s="145">
        <v>530104</v>
      </c>
      <c r="AD27" s="317"/>
      <c r="AE27" s="152"/>
      <c r="AF27" s="147">
        <v>4313.6000000000004</v>
      </c>
      <c r="AI27" s="157">
        <v>530405</v>
      </c>
      <c r="AJ27" s="158">
        <v>6000</v>
      </c>
      <c r="AK27" s="157"/>
      <c r="AL27" s="157">
        <v>530405</v>
      </c>
      <c r="AM27" s="158">
        <v>13500</v>
      </c>
      <c r="AN27" s="158">
        <f>+AJ26-AM27</f>
        <v>-7500</v>
      </c>
    </row>
    <row r="28" spans="3:40" x14ac:dyDescent="0.25">
      <c r="D28">
        <v>530209</v>
      </c>
      <c r="E28" s="119">
        <v>29142.140000000003</v>
      </c>
      <c r="M28">
        <v>530702</v>
      </c>
      <c r="N28" s="119">
        <v>16500</v>
      </c>
      <c r="P28" s="145" t="s">
        <v>254</v>
      </c>
      <c r="Q28" s="145"/>
      <c r="R28" s="145"/>
      <c r="S28" s="147">
        <f>SUM(S22:S27)</f>
        <v>397750.8064</v>
      </c>
      <c r="T28" s="147">
        <f>SUM(T22:T27)</f>
        <v>397750.8064</v>
      </c>
      <c r="AB28" s="314"/>
      <c r="AC28" s="145">
        <v>530208</v>
      </c>
      <c r="AD28" s="317"/>
      <c r="AE28" s="152"/>
      <c r="AF28" s="147">
        <v>20354.48</v>
      </c>
      <c r="AI28" s="165">
        <v>530502</v>
      </c>
      <c r="AJ28" s="166">
        <v>3000</v>
      </c>
      <c r="AK28" s="165"/>
      <c r="AL28" s="165"/>
      <c r="AM28" s="165"/>
      <c r="AN28" s="166">
        <f t="shared" ref="AN28:AN34" si="1">+AJ28-AM28</f>
        <v>3000</v>
      </c>
    </row>
    <row r="29" spans="3:40" x14ac:dyDescent="0.25">
      <c r="D29">
        <v>530249</v>
      </c>
      <c r="E29" s="119">
        <v>9754.5</v>
      </c>
      <c r="M29">
        <v>530704</v>
      </c>
      <c r="N29" s="119">
        <v>8800</v>
      </c>
      <c r="AB29" s="314"/>
      <c r="AC29" s="145">
        <v>530209</v>
      </c>
      <c r="AD29" s="317"/>
      <c r="AE29" s="152"/>
      <c r="AF29" s="147">
        <v>19542.12</v>
      </c>
      <c r="AI29" s="165">
        <v>530601</v>
      </c>
      <c r="AJ29" s="166">
        <v>3000</v>
      </c>
      <c r="AK29" s="165"/>
      <c r="AL29" s="165"/>
      <c r="AM29" s="165"/>
      <c r="AN29" s="166">
        <f t="shared" si="1"/>
        <v>3000</v>
      </c>
    </row>
    <row r="30" spans="3:40" x14ac:dyDescent="0.25">
      <c r="D30">
        <v>530402</v>
      </c>
      <c r="E30" s="119">
        <v>1595</v>
      </c>
      <c r="M30">
        <v>530801</v>
      </c>
      <c r="N30" s="119">
        <v>1000</v>
      </c>
      <c r="P30" t="s">
        <v>309</v>
      </c>
      <c r="AB30" s="314"/>
      <c r="AC30" s="145">
        <v>530210</v>
      </c>
      <c r="AD30" s="317"/>
      <c r="AE30" s="152"/>
      <c r="AF30" s="147">
        <v>607</v>
      </c>
      <c r="AI30" s="165">
        <v>530612</v>
      </c>
      <c r="AJ30" s="166">
        <v>3000</v>
      </c>
      <c r="AK30" s="165"/>
      <c r="AL30" s="165"/>
      <c r="AM30" s="165"/>
      <c r="AN30" s="166">
        <f t="shared" si="1"/>
        <v>3000</v>
      </c>
    </row>
    <row r="31" spans="3:40" ht="38.25" x14ac:dyDescent="0.25">
      <c r="D31">
        <v>530404</v>
      </c>
      <c r="E31" s="119">
        <v>800</v>
      </c>
      <c r="M31">
        <v>530802</v>
      </c>
      <c r="N31" s="119">
        <v>800</v>
      </c>
      <c r="P31" s="144" t="s">
        <v>38</v>
      </c>
      <c r="Q31" s="144" t="s">
        <v>301</v>
      </c>
      <c r="R31" s="144" t="s">
        <v>49</v>
      </c>
      <c r="S31" s="144" t="s">
        <v>302</v>
      </c>
      <c r="T31" s="144" t="s">
        <v>303</v>
      </c>
      <c r="AB31" s="314"/>
      <c r="AC31" s="145">
        <v>530301</v>
      </c>
      <c r="AD31" s="317"/>
      <c r="AE31" s="152"/>
      <c r="AF31" s="147">
        <v>9160</v>
      </c>
      <c r="AI31" s="165">
        <v>530702</v>
      </c>
      <c r="AJ31" s="166">
        <v>16500</v>
      </c>
      <c r="AK31" s="165"/>
      <c r="AL31" s="165"/>
      <c r="AM31" s="165"/>
      <c r="AN31" s="166">
        <f t="shared" si="1"/>
        <v>16500</v>
      </c>
    </row>
    <row r="32" spans="3:40" ht="45" x14ac:dyDescent="0.25">
      <c r="D32">
        <v>530405</v>
      </c>
      <c r="E32" s="119">
        <v>1500</v>
      </c>
      <c r="M32">
        <v>530804</v>
      </c>
      <c r="N32" s="119">
        <v>4000</v>
      </c>
      <c r="P32" s="154" t="s">
        <v>88</v>
      </c>
      <c r="Q32" s="150">
        <v>510518</v>
      </c>
      <c r="R32" s="146" t="s">
        <v>306</v>
      </c>
      <c r="S32" s="152">
        <f>SUM(T33:T36)</f>
        <v>13947.267200000002</v>
      </c>
      <c r="T32" s="145"/>
      <c r="AB32" s="314"/>
      <c r="AC32" s="145">
        <v>530302</v>
      </c>
      <c r="AD32" s="317"/>
      <c r="AE32" s="152"/>
      <c r="AF32" s="147">
        <v>9293.9599999999991</v>
      </c>
      <c r="AI32" s="165">
        <v>530704</v>
      </c>
      <c r="AJ32" s="166">
        <v>8800</v>
      </c>
      <c r="AK32" s="165"/>
      <c r="AL32" s="165"/>
      <c r="AM32" s="165"/>
      <c r="AN32" s="166">
        <f t="shared" si="1"/>
        <v>8800</v>
      </c>
    </row>
    <row r="33" spans="2:40" x14ac:dyDescent="0.25">
      <c r="D33">
        <v>530702</v>
      </c>
      <c r="E33" s="119">
        <v>440</v>
      </c>
      <c r="M33">
        <v>530805</v>
      </c>
      <c r="N33" s="119">
        <v>2000</v>
      </c>
      <c r="P33" s="322" t="s">
        <v>140</v>
      </c>
      <c r="Q33" s="145">
        <v>510203</v>
      </c>
      <c r="R33" s="146" t="s">
        <v>306</v>
      </c>
      <c r="S33" s="145"/>
      <c r="T33" s="147">
        <v>4347</v>
      </c>
      <c r="AB33" s="314"/>
      <c r="AC33" s="145">
        <v>530303</v>
      </c>
      <c r="AD33" s="317"/>
      <c r="AE33" s="152"/>
      <c r="AF33" s="147">
        <v>3500</v>
      </c>
      <c r="AI33" s="165">
        <v>530801</v>
      </c>
      <c r="AJ33" s="166">
        <v>1000</v>
      </c>
      <c r="AK33" s="165"/>
      <c r="AL33" s="165"/>
      <c r="AM33" s="165"/>
      <c r="AN33" s="166">
        <f t="shared" si="1"/>
        <v>1000</v>
      </c>
    </row>
    <row r="34" spans="2:40" x14ac:dyDescent="0.25">
      <c r="D34">
        <v>530704</v>
      </c>
      <c r="E34" s="119">
        <v>5470</v>
      </c>
      <c r="M34">
        <v>530807</v>
      </c>
      <c r="N34" s="119">
        <v>6000</v>
      </c>
      <c r="P34" s="323"/>
      <c r="Q34" s="145">
        <v>510204</v>
      </c>
      <c r="R34" s="145"/>
      <c r="S34" s="145"/>
      <c r="T34" s="147">
        <v>482</v>
      </c>
      <c r="AB34" s="314"/>
      <c r="AC34" s="145">
        <v>530306</v>
      </c>
      <c r="AD34" s="317"/>
      <c r="AE34" s="145"/>
      <c r="AF34" s="147">
        <v>3496</v>
      </c>
      <c r="AI34" s="165">
        <v>530802</v>
      </c>
      <c r="AJ34" s="166">
        <v>800</v>
      </c>
      <c r="AK34" s="165"/>
      <c r="AL34" s="165">
        <v>530802</v>
      </c>
      <c r="AM34" s="166">
        <v>600</v>
      </c>
      <c r="AN34" s="166">
        <f t="shared" si="1"/>
        <v>200</v>
      </c>
    </row>
    <row r="35" spans="2:40" x14ac:dyDescent="0.25">
      <c r="D35">
        <v>530812</v>
      </c>
      <c r="E35" s="119">
        <v>1581</v>
      </c>
      <c r="M35">
        <v>530809</v>
      </c>
      <c r="N35" s="119">
        <v>1993.06</v>
      </c>
      <c r="P35" s="323"/>
      <c r="Q35" s="145">
        <v>510601</v>
      </c>
      <c r="R35" s="145"/>
      <c r="S35" s="145"/>
      <c r="T35" s="147">
        <v>4773.0060000000003</v>
      </c>
      <c r="AB35" s="314"/>
      <c r="AC35" s="145">
        <v>530402</v>
      </c>
      <c r="AD35" s="317"/>
      <c r="AE35" s="145"/>
      <c r="AF35" s="147">
        <v>15500</v>
      </c>
      <c r="AI35" s="157">
        <v>530804</v>
      </c>
      <c r="AJ35" s="158">
        <v>4000</v>
      </c>
      <c r="AK35" s="157"/>
      <c r="AL35" s="157">
        <v>530804</v>
      </c>
      <c r="AM35" s="158">
        <v>9667.7000000000007</v>
      </c>
      <c r="AN35" s="158">
        <f t="shared" ref="AN35:AN44" si="2">+AJ35-AM35</f>
        <v>-5667.7000000000007</v>
      </c>
    </row>
    <row r="36" spans="2:40" x14ac:dyDescent="0.25">
      <c r="C36" s="139" t="s">
        <v>287</v>
      </c>
      <c r="D36" s="139"/>
      <c r="E36" s="141">
        <v>86938.680000000008</v>
      </c>
      <c r="M36">
        <v>530811</v>
      </c>
      <c r="N36" s="119">
        <v>1000</v>
      </c>
      <c r="P36" s="324"/>
      <c r="Q36" s="145">
        <v>510602</v>
      </c>
      <c r="R36" s="145"/>
      <c r="S36" s="145"/>
      <c r="T36" s="147">
        <v>4345.2611999999999</v>
      </c>
      <c r="AB36" s="314"/>
      <c r="AC36" s="145">
        <v>530404</v>
      </c>
      <c r="AD36" s="317"/>
      <c r="AE36" s="145"/>
      <c r="AF36" s="147">
        <v>7500</v>
      </c>
      <c r="AI36" s="165">
        <v>530805</v>
      </c>
      <c r="AJ36" s="166">
        <v>2000</v>
      </c>
      <c r="AK36" s="165"/>
      <c r="AL36" s="165"/>
      <c r="AM36" s="165"/>
      <c r="AN36" s="166">
        <f t="shared" si="2"/>
        <v>2000</v>
      </c>
    </row>
    <row r="37" spans="2:40" x14ac:dyDescent="0.25">
      <c r="C37" t="s">
        <v>140</v>
      </c>
      <c r="D37">
        <v>530204</v>
      </c>
      <c r="E37" s="119">
        <v>31400</v>
      </c>
      <c r="M37">
        <v>530813</v>
      </c>
      <c r="N37" s="119">
        <v>2000</v>
      </c>
      <c r="P37" s="145" t="s">
        <v>254</v>
      </c>
      <c r="Q37" s="145"/>
      <c r="R37" s="145"/>
      <c r="S37" s="152">
        <f>SUM(S32:S36)</f>
        <v>13947.267200000002</v>
      </c>
      <c r="T37" s="152">
        <f>SUM(T32:T36)</f>
        <v>13947.267200000002</v>
      </c>
      <c r="AB37" s="314"/>
      <c r="AC37" s="145">
        <v>530405</v>
      </c>
      <c r="AD37" s="317"/>
      <c r="AE37" s="145"/>
      <c r="AF37" s="147">
        <v>7500</v>
      </c>
      <c r="AI37" s="157">
        <v>530807</v>
      </c>
      <c r="AJ37" s="158">
        <v>6000</v>
      </c>
      <c r="AK37" s="157"/>
      <c r="AL37" s="157">
        <v>530807</v>
      </c>
      <c r="AM37" s="158">
        <v>7800</v>
      </c>
      <c r="AN37" s="158">
        <f t="shared" si="2"/>
        <v>-1800</v>
      </c>
    </row>
    <row r="38" spans="2:40" x14ac:dyDescent="0.25">
      <c r="D38">
        <v>530222</v>
      </c>
      <c r="E38" s="119">
        <v>8600</v>
      </c>
      <c r="M38">
        <v>530826</v>
      </c>
      <c r="N38" s="119">
        <v>2500</v>
      </c>
      <c r="AB38" s="314"/>
      <c r="AC38" s="145">
        <v>530804</v>
      </c>
      <c r="AD38" s="317"/>
      <c r="AE38" s="145"/>
      <c r="AF38" s="147">
        <v>5667.7</v>
      </c>
      <c r="AI38" s="165">
        <v>530809</v>
      </c>
      <c r="AJ38" s="166">
        <v>1993.06</v>
      </c>
      <c r="AK38" s="165"/>
      <c r="AL38" s="165"/>
      <c r="AM38" s="165"/>
      <c r="AN38" s="166">
        <f t="shared" si="2"/>
        <v>1993.06</v>
      </c>
    </row>
    <row r="39" spans="2:40" x14ac:dyDescent="0.25">
      <c r="D39">
        <v>530239</v>
      </c>
      <c r="E39" s="119">
        <v>7510</v>
      </c>
      <c r="L39" s="139" t="s">
        <v>317</v>
      </c>
      <c r="M39" s="139"/>
      <c r="N39" s="141">
        <v>133318.06</v>
      </c>
      <c r="Q39" t="s">
        <v>310</v>
      </c>
      <c r="S39" s="141">
        <f>+S18+S28+S37</f>
        <v>737973.49864000001</v>
      </c>
      <c r="AB39" s="314"/>
      <c r="AC39" s="145">
        <v>530807</v>
      </c>
      <c r="AD39" s="317"/>
      <c r="AE39" s="152"/>
      <c r="AF39" s="147">
        <v>1800</v>
      </c>
      <c r="AI39" s="165">
        <v>530811</v>
      </c>
      <c r="AJ39" s="166">
        <v>1000</v>
      </c>
      <c r="AK39" s="165"/>
      <c r="AL39" s="165"/>
      <c r="AM39" s="165"/>
      <c r="AN39" s="166">
        <f t="shared" si="2"/>
        <v>1000</v>
      </c>
    </row>
    <row r="40" spans="2:40" x14ac:dyDescent="0.25">
      <c r="D40">
        <v>530606</v>
      </c>
      <c r="E40" s="119">
        <v>28034</v>
      </c>
      <c r="L40">
        <v>570000</v>
      </c>
      <c r="M40">
        <v>570102</v>
      </c>
      <c r="N40" s="119">
        <v>3000</v>
      </c>
      <c r="AB40" s="314"/>
      <c r="AC40" s="145">
        <v>531403</v>
      </c>
      <c r="AD40" s="317"/>
      <c r="AE40" s="145"/>
      <c r="AF40" s="147">
        <v>181.3</v>
      </c>
      <c r="AI40" s="165">
        <v>530813</v>
      </c>
      <c r="AJ40" s="166">
        <v>2000</v>
      </c>
      <c r="AK40" s="165"/>
      <c r="AL40" s="165"/>
      <c r="AM40" s="165"/>
      <c r="AN40" s="166">
        <f t="shared" si="2"/>
        <v>2000</v>
      </c>
    </row>
    <row r="41" spans="2:40" x14ac:dyDescent="0.25">
      <c r="D41">
        <v>530702</v>
      </c>
      <c r="E41" s="119">
        <v>159583.20000000001</v>
      </c>
      <c r="M41">
        <v>570201</v>
      </c>
      <c r="N41" s="119">
        <v>90077.119999999995</v>
      </c>
      <c r="P41" s="156" t="s">
        <v>311</v>
      </c>
      <c r="AB41" s="314"/>
      <c r="AC41" s="145">
        <v>531404</v>
      </c>
      <c r="AD41" s="317"/>
      <c r="AE41" s="152"/>
      <c r="AF41" s="147">
        <v>192.5</v>
      </c>
      <c r="AI41" s="165">
        <v>530826</v>
      </c>
      <c r="AJ41" s="166">
        <v>2500</v>
      </c>
      <c r="AK41" s="165"/>
      <c r="AL41" s="165"/>
      <c r="AM41" s="165"/>
      <c r="AN41" s="166">
        <f t="shared" si="2"/>
        <v>2500</v>
      </c>
    </row>
    <row r="42" spans="2:40" x14ac:dyDescent="0.25">
      <c r="D42">
        <v>531406</v>
      </c>
      <c r="E42" s="119">
        <v>1031.22</v>
      </c>
      <c r="M42">
        <v>570206</v>
      </c>
      <c r="N42" s="119">
        <v>1300</v>
      </c>
      <c r="P42" t="s">
        <v>316</v>
      </c>
      <c r="W42" s="157"/>
      <c r="AB42" s="315"/>
      <c r="AC42" s="145">
        <v>531406</v>
      </c>
      <c r="AD42" s="318"/>
      <c r="AE42" s="152"/>
      <c r="AF42" s="147">
        <v>13.8</v>
      </c>
      <c r="AL42">
        <v>531403</v>
      </c>
      <c r="AM42" s="119">
        <v>181.3</v>
      </c>
      <c r="AN42" s="119">
        <f t="shared" si="2"/>
        <v>-181.3</v>
      </c>
    </row>
    <row r="43" spans="2:40" ht="38.25" x14ac:dyDescent="0.25">
      <c r="D43">
        <v>531407</v>
      </c>
      <c r="E43" s="119">
        <v>1285</v>
      </c>
      <c r="L43" t="s">
        <v>318</v>
      </c>
      <c r="N43" s="119">
        <v>94377.12</v>
      </c>
      <c r="P43" s="144" t="s">
        <v>38</v>
      </c>
      <c r="Q43" s="144" t="s">
        <v>301</v>
      </c>
      <c r="R43" s="144" t="s">
        <v>49</v>
      </c>
      <c r="S43" s="144" t="s">
        <v>302</v>
      </c>
      <c r="T43" s="144" t="s">
        <v>303</v>
      </c>
      <c r="AB43" s="319" t="s">
        <v>254</v>
      </c>
      <c r="AC43" s="320"/>
      <c r="AD43" s="321"/>
      <c r="AE43" s="171">
        <f>SUM(AE4:AE42)</f>
        <v>71276.240000000005</v>
      </c>
      <c r="AF43" s="171">
        <f>SUM(AF4:AF42)</f>
        <v>108622.46</v>
      </c>
      <c r="AH43" s="141">
        <v>133318.06</v>
      </c>
      <c r="AI43" s="141">
        <v>164664.28</v>
      </c>
      <c r="AL43">
        <v>531404</v>
      </c>
      <c r="AM43" s="119">
        <v>192.5</v>
      </c>
      <c r="AN43" s="119">
        <f t="shared" si="2"/>
        <v>-192.5</v>
      </c>
    </row>
    <row r="44" spans="2:40" x14ac:dyDescent="0.25">
      <c r="C44" s="139" t="s">
        <v>288</v>
      </c>
      <c r="D44" s="139"/>
      <c r="E44" s="141">
        <v>237443.42</v>
      </c>
      <c r="K44" t="s">
        <v>297</v>
      </c>
      <c r="N44" s="119">
        <v>227695.18</v>
      </c>
      <c r="P44" s="325" t="s">
        <v>72</v>
      </c>
      <c r="Q44" s="145">
        <v>510105</v>
      </c>
      <c r="R44" s="316" t="s">
        <v>312</v>
      </c>
      <c r="S44" s="147">
        <v>72720</v>
      </c>
      <c r="T44" s="145"/>
      <c r="AE44" s="151"/>
      <c r="AF44" s="119"/>
      <c r="AL44">
        <v>531406</v>
      </c>
      <c r="AM44" s="119">
        <v>13.8</v>
      </c>
      <c r="AN44" s="119">
        <f t="shared" si="2"/>
        <v>-13.8</v>
      </c>
    </row>
    <row r="45" spans="2:40" x14ac:dyDescent="0.25">
      <c r="C45" t="s">
        <v>175</v>
      </c>
      <c r="D45">
        <v>530204</v>
      </c>
      <c r="E45" s="119">
        <v>6239</v>
      </c>
      <c r="J45" t="s">
        <v>295</v>
      </c>
      <c r="N45" s="119">
        <v>227695.18</v>
      </c>
      <c r="P45" s="325"/>
      <c r="Q45" s="145">
        <v>510106</v>
      </c>
      <c r="R45" s="317"/>
      <c r="S45" s="147">
        <v>33036.720000000001</v>
      </c>
      <c r="T45" s="145"/>
      <c r="AE45" s="151"/>
      <c r="AF45" s="119"/>
      <c r="AH45" s="119">
        <f>+AH43-AI43</f>
        <v>-31346.22</v>
      </c>
    </row>
    <row r="46" spans="2:40" ht="45" x14ac:dyDescent="0.25">
      <c r="D46">
        <v>530812</v>
      </c>
      <c r="E46" s="119">
        <v>5000</v>
      </c>
      <c r="I46" t="s">
        <v>297</v>
      </c>
      <c r="N46" s="119">
        <v>227695.18</v>
      </c>
      <c r="P46" s="154" t="s">
        <v>88</v>
      </c>
      <c r="Q46" s="145">
        <v>510108</v>
      </c>
      <c r="R46" s="317"/>
      <c r="S46" s="147">
        <v>289111.40999999997</v>
      </c>
      <c r="T46" s="145"/>
      <c r="AE46" s="151"/>
      <c r="AF46" s="119"/>
    </row>
    <row r="47" spans="2:40" ht="45" customHeight="1" x14ac:dyDescent="0.25">
      <c r="C47" s="139" t="s">
        <v>289</v>
      </c>
      <c r="D47" s="139"/>
      <c r="E47" s="141">
        <v>11239</v>
      </c>
      <c r="I47">
        <v>82</v>
      </c>
      <c r="J47" t="s">
        <v>296</v>
      </c>
      <c r="K47">
        <v>1</v>
      </c>
      <c r="L47">
        <v>530000</v>
      </c>
      <c r="M47">
        <v>530204</v>
      </c>
      <c r="N47" s="119">
        <v>1500</v>
      </c>
      <c r="P47" s="313" t="s">
        <v>72</v>
      </c>
      <c r="Q47" s="145">
        <v>510203</v>
      </c>
      <c r="R47" s="317"/>
      <c r="S47" s="145"/>
      <c r="T47" s="152" t="e">
        <f>+GETPIVOTDATA("PRESUPUESTO ",$A$3,"PROGRAMA INSTITUCIONAL","01-Administración Central","GRUPO DE GASTO","51","ITEM PRESUPUESTARIO",510203,"FUENTE",3)-GETPIVOTDATA("CODIFICADO",$I$3,"PROGRAMA","ADMINISTRACION CENTRAL","GRUPO DE GASTO",510000,"PROGRAMA2",1,"FUENTE",3,"ITEM ",510203)</f>
        <v>#REF!</v>
      </c>
      <c r="AE47" s="151"/>
      <c r="AF47" s="119"/>
    </row>
    <row r="48" spans="2:40" x14ac:dyDescent="0.25">
      <c r="B48" s="120" t="s">
        <v>268</v>
      </c>
      <c r="E48" s="119">
        <v>500285.38</v>
      </c>
      <c r="M48">
        <v>530702</v>
      </c>
      <c r="N48" s="119">
        <v>15281</v>
      </c>
      <c r="P48" s="314"/>
      <c r="Q48" s="145">
        <v>510204</v>
      </c>
      <c r="R48" s="317"/>
      <c r="S48" s="147"/>
      <c r="T48" s="152" t="e">
        <f>+GETPIVOTDATA("PRESUPUESTO ",$A$3,"PROGRAMA INSTITUCIONAL","01-Administración Central","GRUPO DE GASTO","51","ITEM PRESUPUESTARIO",510204,"FUENTE",3)-GETPIVOTDATA("CODIFICADO",$I$3,"PROGRAMA","ADMINISTRACION CENTRAL","GRUPO DE GASTO",510000,"PROGRAMA2",1,"FUENTE",3,"ITEM ",510204)</f>
        <v>#REF!</v>
      </c>
      <c r="AD48" s="119"/>
      <c r="AE48" s="151"/>
      <c r="AF48" s="119"/>
    </row>
    <row r="49" spans="1:32" x14ac:dyDescent="0.25">
      <c r="A49" t="s">
        <v>264</v>
      </c>
      <c r="E49" s="119">
        <v>500285.38</v>
      </c>
      <c r="M49">
        <v>530801</v>
      </c>
      <c r="N49" s="119">
        <v>1200</v>
      </c>
      <c r="P49" s="314"/>
      <c r="Q49" s="145">
        <v>510510</v>
      </c>
      <c r="R49" s="317"/>
      <c r="S49" s="147"/>
      <c r="T49" s="147">
        <v>331256</v>
      </c>
      <c r="AD49" s="119"/>
      <c r="AE49" s="151"/>
      <c r="AF49" s="119"/>
    </row>
    <row r="50" spans="1:32" x14ac:dyDescent="0.25">
      <c r="A50" t="s">
        <v>260</v>
      </c>
      <c r="B50" s="143">
        <v>1</v>
      </c>
      <c r="C50" s="142" t="s">
        <v>72</v>
      </c>
      <c r="D50">
        <v>570102</v>
      </c>
      <c r="E50" s="119">
        <v>3900</v>
      </c>
      <c r="M50">
        <v>530812</v>
      </c>
      <c r="N50" s="119">
        <v>2000</v>
      </c>
      <c r="P50" s="314"/>
      <c r="Q50" s="145">
        <v>510601</v>
      </c>
      <c r="R50" s="317"/>
      <c r="S50" s="147"/>
      <c r="T50" s="152" t="e">
        <f>+GETPIVOTDATA("PRESUPUESTO ",$A$3,"PROGRAMA INSTITUCIONAL","01-Administración Central","GRUPO DE GASTO","51","ITEM PRESUPUESTARIO",510601,"FUENTE",3)-GETPIVOTDATA("CODIFICADO",$I$3,"PROGRAMA","ADMINISTRACION CENTRAL","GRUPO DE GASTO",510000,"PROGRAMA2",1,"FUENTE",3,"ITEM ",510601)</f>
        <v>#REF!</v>
      </c>
      <c r="V50" s="119"/>
      <c r="AD50" s="119"/>
      <c r="AE50" s="151"/>
    </row>
    <row r="51" spans="1:32" x14ac:dyDescent="0.25">
      <c r="D51">
        <v>570201</v>
      </c>
      <c r="E51" s="119">
        <v>500</v>
      </c>
      <c r="M51">
        <v>531403</v>
      </c>
      <c r="N51" s="119">
        <v>100</v>
      </c>
      <c r="P51" s="315"/>
      <c r="Q51" s="145">
        <v>510602</v>
      </c>
      <c r="R51" s="318"/>
      <c r="S51" s="147"/>
      <c r="T51" s="152" t="e">
        <f>+GETPIVOTDATA("PRESUPUESTO ",$A$3,"PROGRAMA INSTITUCIONAL","01-Administración Central","GRUPO DE GASTO","51","ITEM PRESUPUESTARIO",510602,"FUENTE",3)-GETPIVOTDATA("CODIFICADO",$I$3,"PROGRAMA","ADMINISTRACION CENTRAL","GRUPO DE GASTO",510000,"PROGRAMA2",1,"FUENTE",3,"ITEM ",510602)</f>
        <v>#REF!</v>
      </c>
      <c r="AE51" s="151"/>
    </row>
    <row r="52" spans="1:32" x14ac:dyDescent="0.25">
      <c r="C52" s="139" t="s">
        <v>286</v>
      </c>
      <c r="D52" s="139"/>
      <c r="E52" s="141">
        <v>4400</v>
      </c>
      <c r="M52">
        <v>531408</v>
      </c>
      <c r="N52" s="119">
        <v>2500</v>
      </c>
      <c r="P52" s="319" t="s">
        <v>254</v>
      </c>
      <c r="Q52" s="320"/>
      <c r="R52" s="321"/>
      <c r="S52" s="147">
        <f>SUM(S44:S51)</f>
        <v>394868.13</v>
      </c>
      <c r="T52" s="147" t="e">
        <f>SUM(T47:T51)</f>
        <v>#REF!</v>
      </c>
    </row>
    <row r="53" spans="1:32" x14ac:dyDescent="0.25">
      <c r="C53" s="149" t="s">
        <v>88</v>
      </c>
      <c r="D53">
        <v>570201</v>
      </c>
      <c r="E53" s="119">
        <v>41491.949999999997</v>
      </c>
      <c r="L53" s="139" t="s">
        <v>317</v>
      </c>
      <c r="M53" s="139"/>
      <c r="N53" s="141">
        <v>22581</v>
      </c>
      <c r="S53" s="119"/>
    </row>
    <row r="54" spans="1:32" x14ac:dyDescent="0.25">
      <c r="C54" s="139" t="s">
        <v>287</v>
      </c>
      <c r="D54" s="139"/>
      <c r="E54" s="141">
        <v>41491.949999999997</v>
      </c>
      <c r="L54">
        <v>570000</v>
      </c>
      <c r="M54">
        <v>570201</v>
      </c>
      <c r="N54" s="119">
        <v>1701.01</v>
      </c>
      <c r="S54" s="141"/>
      <c r="T54" s="141"/>
      <c r="W54" s="119">
        <f>+Z66-V55</f>
        <v>510613.32500000019</v>
      </c>
    </row>
    <row r="55" spans="1:32" x14ac:dyDescent="0.25">
      <c r="B55" s="120" t="s">
        <v>268</v>
      </c>
      <c r="E55" s="119">
        <v>45891.95</v>
      </c>
      <c r="L55" t="s">
        <v>318</v>
      </c>
      <c r="N55" s="119">
        <v>1701.01</v>
      </c>
      <c r="V55" s="141">
        <v>1484961.9349999998</v>
      </c>
    </row>
    <row r="56" spans="1:32" x14ac:dyDescent="0.25">
      <c r="A56" t="s">
        <v>265</v>
      </c>
      <c r="E56" s="119">
        <v>45891.95</v>
      </c>
      <c r="L56">
        <v>580000</v>
      </c>
      <c r="M56">
        <v>580208</v>
      </c>
      <c r="N56" s="119">
        <v>190000</v>
      </c>
      <c r="P56" t="s">
        <v>308</v>
      </c>
      <c r="S56" s="119"/>
      <c r="T56" s="119"/>
    </row>
    <row r="57" spans="1:32" ht="38.25" x14ac:dyDescent="0.25">
      <c r="A57" t="s">
        <v>261</v>
      </c>
      <c r="B57" s="143">
        <v>1</v>
      </c>
      <c r="C57" s="149" t="s">
        <v>88</v>
      </c>
      <c r="D57" s="140" t="s">
        <v>202</v>
      </c>
      <c r="E57" s="119">
        <v>147327.19</v>
      </c>
      <c r="L57" t="s">
        <v>320</v>
      </c>
      <c r="N57" s="119">
        <v>190000</v>
      </c>
      <c r="P57" s="144" t="s">
        <v>38</v>
      </c>
      <c r="Q57" s="144" t="s">
        <v>301</v>
      </c>
      <c r="R57" s="144" t="s">
        <v>49</v>
      </c>
      <c r="S57" s="144" t="s">
        <v>302</v>
      </c>
      <c r="T57" s="144" t="s">
        <v>303</v>
      </c>
      <c r="Y57" t="s">
        <v>315</v>
      </c>
    </row>
    <row r="58" spans="1:32" x14ac:dyDescent="0.25">
      <c r="C58" s="139" t="s">
        <v>287</v>
      </c>
      <c r="D58" s="139"/>
      <c r="E58" s="141">
        <v>147327.19</v>
      </c>
      <c r="K58" t="s">
        <v>297</v>
      </c>
      <c r="N58" s="119">
        <v>214282.01</v>
      </c>
      <c r="P58" s="322" t="s">
        <v>88</v>
      </c>
      <c r="Q58" s="145">
        <v>510203</v>
      </c>
      <c r="R58" s="145">
        <v>3</v>
      </c>
      <c r="S58" s="147">
        <v>153475</v>
      </c>
      <c r="T58" s="147"/>
      <c r="V58" s="157">
        <v>510108</v>
      </c>
      <c r="W58" s="119">
        <f>380448-289111.41-6060</f>
        <v>85276.590000000026</v>
      </c>
      <c r="Y58">
        <v>510108</v>
      </c>
      <c r="Z58" s="119">
        <v>380448</v>
      </c>
    </row>
    <row r="59" spans="1:32" x14ac:dyDescent="0.25">
      <c r="B59" s="120" t="s">
        <v>268</v>
      </c>
      <c r="E59" s="119">
        <v>147327.19</v>
      </c>
      <c r="J59" t="s">
        <v>298</v>
      </c>
      <c r="N59" s="119">
        <v>214282.01</v>
      </c>
      <c r="P59" s="323"/>
      <c r="Q59" s="145">
        <v>510204</v>
      </c>
      <c r="R59" s="145"/>
      <c r="S59" s="147">
        <v>43986.67</v>
      </c>
      <c r="T59" s="147"/>
      <c r="V59" s="157">
        <v>510203</v>
      </c>
      <c r="W59" s="119">
        <f>348913-195168-18120.83-6668.33</f>
        <v>128955.83999999998</v>
      </c>
      <c r="Y59">
        <v>510203</v>
      </c>
      <c r="Z59" s="119">
        <v>348913</v>
      </c>
    </row>
    <row r="60" spans="1:32" x14ac:dyDescent="0.25">
      <c r="A60" t="s">
        <v>267</v>
      </c>
      <c r="E60" s="119">
        <v>147327.19</v>
      </c>
      <c r="I60" t="s">
        <v>305</v>
      </c>
      <c r="N60" s="119">
        <v>214282.01</v>
      </c>
      <c r="P60" s="323"/>
      <c r="Q60" s="145">
        <v>510510</v>
      </c>
      <c r="R60" s="145"/>
      <c r="S60" s="152">
        <v>172830.46</v>
      </c>
      <c r="T60" s="147"/>
      <c r="V60" s="157">
        <v>510204</v>
      </c>
      <c r="W60" s="119">
        <f>114680-70693.33-6266-2008.33</f>
        <v>35712.339999999997</v>
      </c>
      <c r="Y60">
        <v>510204</v>
      </c>
      <c r="Z60" s="119">
        <v>114680</v>
      </c>
      <c r="AA60" s="147">
        <v>289111.40999999997</v>
      </c>
    </row>
    <row r="61" spans="1:32" x14ac:dyDescent="0.25">
      <c r="A61" t="s">
        <v>262</v>
      </c>
      <c r="B61" s="143">
        <v>1</v>
      </c>
      <c r="C61" s="142" t="s">
        <v>72</v>
      </c>
      <c r="D61">
        <v>840104</v>
      </c>
      <c r="E61" s="119">
        <v>416</v>
      </c>
      <c r="I61">
        <v>83</v>
      </c>
      <c r="J61" t="s">
        <v>321</v>
      </c>
      <c r="K61">
        <v>1</v>
      </c>
      <c r="L61">
        <v>530000</v>
      </c>
      <c r="M61">
        <v>530204</v>
      </c>
      <c r="N61" s="119">
        <v>5000</v>
      </c>
      <c r="P61" s="323"/>
      <c r="Q61" s="145">
        <v>510601</v>
      </c>
      <c r="R61" s="145"/>
      <c r="S61" s="147">
        <v>294192.3</v>
      </c>
      <c r="T61" s="147"/>
      <c r="V61" s="157">
        <v>510510</v>
      </c>
      <c r="W61" s="119">
        <f>251515.46-78685-77172-18525</f>
        <v>77133.459999999992</v>
      </c>
      <c r="Y61">
        <v>510510</v>
      </c>
      <c r="Z61" s="119">
        <v>251515.46</v>
      </c>
      <c r="AA61" s="147">
        <v>153475</v>
      </c>
    </row>
    <row r="62" spans="1:32" x14ac:dyDescent="0.25">
      <c r="C62" s="139" t="s">
        <v>286</v>
      </c>
      <c r="D62" s="139"/>
      <c r="E62" s="141">
        <v>416</v>
      </c>
      <c r="M62">
        <v>530239</v>
      </c>
      <c r="N62" s="119">
        <v>2400</v>
      </c>
      <c r="P62" s="323"/>
      <c r="Q62" s="145">
        <v>510602</v>
      </c>
      <c r="R62" s="145"/>
      <c r="S62" s="147">
        <v>140060.74</v>
      </c>
      <c r="T62" s="147"/>
      <c r="V62">
        <v>510512</v>
      </c>
      <c r="W62" s="119">
        <f>7319.29-7319.29</f>
        <v>0</v>
      </c>
      <c r="Y62">
        <v>510512</v>
      </c>
      <c r="Z62" s="119">
        <v>7319.29</v>
      </c>
    </row>
    <row r="63" spans="1:32" x14ac:dyDescent="0.25">
      <c r="C63" s="149" t="s">
        <v>88</v>
      </c>
      <c r="D63">
        <v>840103</v>
      </c>
      <c r="E63" s="119">
        <v>7182</v>
      </c>
      <c r="M63">
        <v>530249</v>
      </c>
      <c r="N63" s="119">
        <v>1500</v>
      </c>
      <c r="P63" s="323"/>
      <c r="Q63" s="145">
        <v>510518</v>
      </c>
      <c r="R63" s="145"/>
      <c r="S63" s="145"/>
      <c r="T63" s="147">
        <v>802612.42</v>
      </c>
      <c r="V63">
        <v>510518</v>
      </c>
      <c r="W63" s="161">
        <v>154431.57999999999</v>
      </c>
      <c r="Y63">
        <v>510518</v>
      </c>
      <c r="Z63" s="119">
        <v>154431.57999999999</v>
      </c>
    </row>
    <row r="64" spans="1:32" x14ac:dyDescent="0.25">
      <c r="D64">
        <v>840107</v>
      </c>
      <c r="E64" s="119">
        <v>9551.6</v>
      </c>
      <c r="M64">
        <v>530606</v>
      </c>
      <c r="N64" s="119">
        <v>260312.81</v>
      </c>
      <c r="P64" s="324"/>
      <c r="Q64" s="145">
        <v>510707</v>
      </c>
      <c r="R64" s="145"/>
      <c r="S64" s="145"/>
      <c r="T64" s="147">
        <v>1932.7474666667231</v>
      </c>
      <c r="V64" s="157">
        <v>510601</v>
      </c>
      <c r="W64" s="119">
        <f>389354.93-95162.63-10730.12-4114.61</f>
        <v>279347.57</v>
      </c>
      <c r="Y64">
        <v>510601</v>
      </c>
      <c r="Z64" s="119">
        <v>389354.93</v>
      </c>
    </row>
    <row r="65" spans="1:31" x14ac:dyDescent="0.25">
      <c r="D65">
        <v>840113</v>
      </c>
      <c r="E65" s="119">
        <v>496.4</v>
      </c>
      <c r="M65">
        <v>530702</v>
      </c>
      <c r="N65" s="119">
        <v>500</v>
      </c>
      <c r="P65" s="145" t="s">
        <v>254</v>
      </c>
      <c r="Q65" s="145"/>
      <c r="R65" s="145"/>
      <c r="S65" s="147">
        <f>SUM(S58:S64)</f>
        <v>804545.16999999993</v>
      </c>
      <c r="T65" s="147">
        <f>SUM(T58:T64)</f>
        <v>804545.16746666678</v>
      </c>
      <c r="V65" s="157">
        <v>510602</v>
      </c>
      <c r="W65" s="119">
        <f>348913-140060.74-47229.98-17287.43</f>
        <v>144334.85</v>
      </c>
      <c r="Y65">
        <v>510602</v>
      </c>
      <c r="Z65" s="119">
        <v>348913</v>
      </c>
    </row>
    <row r="66" spans="1:31" x14ac:dyDescent="0.25">
      <c r="C66" s="139" t="s">
        <v>287</v>
      </c>
      <c r="D66" s="139"/>
      <c r="E66" s="141">
        <v>17230</v>
      </c>
      <c r="M66">
        <v>530807</v>
      </c>
      <c r="N66" s="119">
        <v>1500</v>
      </c>
      <c r="S66" s="119"/>
      <c r="T66" s="119"/>
      <c r="Z66" s="162">
        <f>SUM(Z58:Z65)</f>
        <v>1995575.26</v>
      </c>
    </row>
    <row r="67" spans="1:31" x14ac:dyDescent="0.25">
      <c r="C67" t="s">
        <v>140</v>
      </c>
      <c r="D67">
        <v>840104</v>
      </c>
      <c r="E67" s="119">
        <v>3539.48</v>
      </c>
      <c r="M67">
        <v>530829</v>
      </c>
      <c r="N67" s="119">
        <v>1500</v>
      </c>
      <c r="T67" s="119"/>
      <c r="X67" s="119"/>
      <c r="Z67" s="119"/>
    </row>
    <row r="68" spans="1:31" x14ac:dyDescent="0.25">
      <c r="C68" s="139" t="s">
        <v>288</v>
      </c>
      <c r="D68" s="139"/>
      <c r="E68" s="141">
        <v>3539.48</v>
      </c>
      <c r="L68" s="139" t="s">
        <v>317</v>
      </c>
      <c r="M68" s="139"/>
      <c r="N68" s="141">
        <v>272712.81</v>
      </c>
      <c r="T68" s="119"/>
      <c r="W68" s="119"/>
    </row>
    <row r="69" spans="1:31" x14ac:dyDescent="0.25">
      <c r="B69" s="120" t="s">
        <v>268</v>
      </c>
      <c r="E69" s="119">
        <v>21185.48</v>
      </c>
      <c r="K69" t="s">
        <v>297</v>
      </c>
      <c r="N69" s="119">
        <v>272712.81</v>
      </c>
      <c r="P69" t="s">
        <v>309</v>
      </c>
      <c r="S69" s="119"/>
      <c r="T69" s="119"/>
      <c r="V69" s="119"/>
    </row>
    <row r="70" spans="1:31" ht="38.25" x14ac:dyDescent="0.25">
      <c r="A70" t="s">
        <v>266</v>
      </c>
      <c r="E70" s="119">
        <v>21185.48</v>
      </c>
      <c r="J70" t="s">
        <v>322</v>
      </c>
      <c r="N70" s="119">
        <v>272712.81</v>
      </c>
      <c r="P70" s="144" t="s">
        <v>38</v>
      </c>
      <c r="Q70" s="144" t="s">
        <v>301</v>
      </c>
      <c r="R70" s="144" t="s">
        <v>49</v>
      </c>
      <c r="S70" s="144" t="s">
        <v>302</v>
      </c>
      <c r="T70" s="144" t="s">
        <v>303</v>
      </c>
      <c r="W70" s="119"/>
    </row>
    <row r="71" spans="1:31" x14ac:dyDescent="0.25">
      <c r="A71" t="s">
        <v>258</v>
      </c>
      <c r="E71" s="119">
        <v>714690</v>
      </c>
      <c r="I71" t="s">
        <v>323</v>
      </c>
      <c r="N71" s="119">
        <v>272712.81</v>
      </c>
      <c r="P71" s="322" t="s">
        <v>88</v>
      </c>
      <c r="Q71" s="145">
        <v>510203</v>
      </c>
      <c r="R71" s="316" t="s">
        <v>312</v>
      </c>
      <c r="S71" s="152">
        <v>18120.830000000002</v>
      </c>
      <c r="T71" s="147"/>
      <c r="W71" s="119"/>
    </row>
    <row r="72" spans="1:31" x14ac:dyDescent="0.25">
      <c r="I72" t="s">
        <v>258</v>
      </c>
      <c r="N72" s="119">
        <v>714690</v>
      </c>
      <c r="P72" s="323"/>
      <c r="Q72" s="145">
        <v>510204</v>
      </c>
      <c r="R72" s="317"/>
      <c r="S72" s="152">
        <v>6266</v>
      </c>
      <c r="T72" s="147"/>
    </row>
    <row r="73" spans="1:31" x14ac:dyDescent="0.25">
      <c r="P73" s="323"/>
      <c r="Q73" s="145">
        <v>510510</v>
      </c>
      <c r="R73" s="317"/>
      <c r="S73" s="152">
        <v>77172</v>
      </c>
      <c r="T73" s="147"/>
    </row>
    <row r="74" spans="1:31" x14ac:dyDescent="0.25">
      <c r="P74" s="323"/>
      <c r="Q74" s="145">
        <v>510601</v>
      </c>
      <c r="R74" s="317"/>
      <c r="S74" s="152">
        <v>10730.12</v>
      </c>
      <c r="T74" s="147"/>
    </row>
    <row r="75" spans="1:31" x14ac:dyDescent="0.25">
      <c r="P75" s="324"/>
      <c r="Q75" s="145">
        <v>510602</v>
      </c>
      <c r="R75" s="317"/>
      <c r="S75" s="152">
        <v>47229.98</v>
      </c>
      <c r="T75" s="147"/>
    </row>
    <row r="76" spans="1:31" x14ac:dyDescent="0.25">
      <c r="P76" s="322" t="s">
        <v>140</v>
      </c>
      <c r="Q76" s="145">
        <v>510203</v>
      </c>
      <c r="R76" s="317"/>
      <c r="S76" s="152"/>
      <c r="T76" s="147">
        <v>18120.833333333332</v>
      </c>
    </row>
    <row r="77" spans="1:31" x14ac:dyDescent="0.25">
      <c r="P77" s="323"/>
      <c r="Q77" s="145">
        <v>510204</v>
      </c>
      <c r="R77" s="317"/>
      <c r="S77" s="152"/>
      <c r="T77" s="147">
        <v>6266</v>
      </c>
    </row>
    <row r="78" spans="1:31" x14ac:dyDescent="0.25">
      <c r="P78" s="323"/>
      <c r="Q78" s="145">
        <v>510510</v>
      </c>
      <c r="R78" s="317"/>
      <c r="S78" s="152"/>
      <c r="T78" s="147">
        <v>77172</v>
      </c>
    </row>
    <row r="79" spans="1:31" x14ac:dyDescent="0.25">
      <c r="P79" s="323"/>
      <c r="Q79" s="148">
        <v>510518</v>
      </c>
      <c r="R79" s="317"/>
      <c r="S79" s="152"/>
      <c r="T79" s="147">
        <v>35880</v>
      </c>
      <c r="AB79" s="147">
        <v>6060</v>
      </c>
    </row>
    <row r="80" spans="1:31" x14ac:dyDescent="0.25">
      <c r="P80" s="323"/>
      <c r="Q80" s="145">
        <v>510601</v>
      </c>
      <c r="R80" s="317"/>
      <c r="S80" s="152"/>
      <c r="T80" s="147">
        <v>10730.117999999999</v>
      </c>
      <c r="AB80" s="152">
        <v>18120.830000000002</v>
      </c>
      <c r="AC80" s="152">
        <v>6668.33</v>
      </c>
      <c r="AD80" s="161">
        <f>SUM(AA61:AC61)</f>
        <v>153475</v>
      </c>
      <c r="AE80" s="119">
        <f>+Z59-AD80</f>
        <v>195438</v>
      </c>
    </row>
    <row r="81" spans="16:20" x14ac:dyDescent="0.25">
      <c r="P81" s="323"/>
      <c r="Q81" s="145">
        <v>510602</v>
      </c>
      <c r="R81" s="317"/>
      <c r="S81" s="152"/>
      <c r="T81" s="147">
        <v>9417.2315999999992</v>
      </c>
    </row>
    <row r="82" spans="16:20" x14ac:dyDescent="0.25">
      <c r="P82" s="324"/>
      <c r="Q82" s="145">
        <v>510707</v>
      </c>
      <c r="R82" s="318"/>
      <c r="S82" s="152"/>
      <c r="T82" s="147">
        <v>1932.7474666667231</v>
      </c>
    </row>
    <row r="83" spans="16:20" x14ac:dyDescent="0.25">
      <c r="P83" s="145" t="s">
        <v>313</v>
      </c>
      <c r="Q83" s="145"/>
      <c r="R83" s="145"/>
      <c r="S83" s="147">
        <f>SUM(S71:S75)</f>
        <v>159518.93</v>
      </c>
      <c r="T83" s="147">
        <f>SUM(T71:T82)</f>
        <v>159518.93040000001</v>
      </c>
    </row>
    <row r="85" spans="16:20" x14ac:dyDescent="0.25">
      <c r="S85" s="119"/>
    </row>
    <row r="87" spans="16:20" x14ac:dyDescent="0.25">
      <c r="P87" t="s">
        <v>314</v>
      </c>
      <c r="S87" s="119"/>
      <c r="T87" s="119"/>
    </row>
    <row r="88" spans="16:20" ht="38.25" x14ac:dyDescent="0.25">
      <c r="P88" s="144" t="s">
        <v>38</v>
      </c>
      <c r="Q88" s="144" t="s">
        <v>301</v>
      </c>
      <c r="R88" s="144" t="s">
        <v>49</v>
      </c>
      <c r="S88" s="144" t="s">
        <v>302</v>
      </c>
      <c r="T88" s="144" t="s">
        <v>303</v>
      </c>
    </row>
    <row r="89" spans="16:20" x14ac:dyDescent="0.25">
      <c r="P89" s="322" t="s">
        <v>88</v>
      </c>
      <c r="Q89" s="145">
        <v>510108</v>
      </c>
      <c r="R89" s="316" t="s">
        <v>312</v>
      </c>
      <c r="S89" s="152">
        <v>6060</v>
      </c>
      <c r="T89" s="145"/>
    </row>
    <row r="90" spans="16:20" x14ac:dyDescent="0.25">
      <c r="P90" s="323"/>
      <c r="Q90" s="145">
        <v>510203</v>
      </c>
      <c r="R90" s="317"/>
      <c r="S90" s="152">
        <v>6668.33</v>
      </c>
      <c r="T90" s="145"/>
    </row>
    <row r="91" spans="16:20" x14ac:dyDescent="0.25">
      <c r="P91" s="323"/>
      <c r="Q91" s="145">
        <v>510204</v>
      </c>
      <c r="R91" s="317"/>
      <c r="S91" s="152">
        <v>2008.33</v>
      </c>
      <c r="T91" s="145"/>
    </row>
    <row r="92" spans="16:20" x14ac:dyDescent="0.25">
      <c r="P92" s="323"/>
      <c r="Q92" s="145">
        <v>510510</v>
      </c>
      <c r="R92" s="317"/>
      <c r="S92" s="152">
        <v>18525</v>
      </c>
      <c r="T92" s="145"/>
    </row>
    <row r="93" spans="16:20" x14ac:dyDescent="0.25">
      <c r="P93" s="323"/>
      <c r="Q93" s="145">
        <v>510512</v>
      </c>
      <c r="R93" s="317"/>
      <c r="S93" s="152">
        <v>7319.29</v>
      </c>
      <c r="T93" s="145"/>
    </row>
    <row r="94" spans="16:20" x14ac:dyDescent="0.25">
      <c r="P94" s="323"/>
      <c r="Q94" s="145">
        <v>510601</v>
      </c>
      <c r="R94" s="317"/>
      <c r="S94" s="152">
        <v>4114.6099999999997</v>
      </c>
      <c r="T94" s="145"/>
    </row>
    <row r="95" spans="16:20" x14ac:dyDescent="0.25">
      <c r="P95" s="324"/>
      <c r="Q95" s="145">
        <v>510602</v>
      </c>
      <c r="R95" s="317"/>
      <c r="S95" s="152">
        <v>17287.43</v>
      </c>
      <c r="T95" s="145"/>
    </row>
    <row r="96" spans="16:20" x14ac:dyDescent="0.25">
      <c r="P96" s="322" t="s">
        <v>175</v>
      </c>
      <c r="Q96" s="145">
        <v>510108</v>
      </c>
      <c r="R96" s="317"/>
      <c r="S96" s="152"/>
      <c r="T96" s="147">
        <v>6060</v>
      </c>
    </row>
    <row r="97" spans="16:20" x14ac:dyDescent="0.25">
      <c r="P97" s="323"/>
      <c r="Q97" s="145">
        <v>510203</v>
      </c>
      <c r="R97" s="317"/>
      <c r="S97" s="152"/>
      <c r="T97" s="147">
        <v>6668.3333333333339</v>
      </c>
    </row>
    <row r="98" spans="16:20" x14ac:dyDescent="0.25">
      <c r="P98" s="323"/>
      <c r="Q98" s="145">
        <v>510204</v>
      </c>
      <c r="R98" s="317"/>
      <c r="S98" s="152"/>
      <c r="T98" s="147">
        <v>2008.333333333333</v>
      </c>
    </row>
    <row r="99" spans="16:20" x14ac:dyDescent="0.25">
      <c r="P99" s="323"/>
      <c r="Q99" s="145">
        <v>510510</v>
      </c>
      <c r="R99" s="317"/>
      <c r="S99" s="152"/>
      <c r="T99" s="147">
        <v>18525</v>
      </c>
    </row>
    <row r="100" spans="16:20" x14ac:dyDescent="0.25">
      <c r="P100" s="323"/>
      <c r="Q100" s="145">
        <v>510518</v>
      </c>
      <c r="R100" s="317"/>
      <c r="S100" s="152"/>
      <c r="T100" s="147">
        <v>19040</v>
      </c>
    </row>
    <row r="101" spans="16:20" x14ac:dyDescent="0.25">
      <c r="P101" s="323"/>
      <c r="Q101" s="145">
        <v>510601</v>
      </c>
      <c r="R101" s="317"/>
      <c r="S101" s="152"/>
      <c r="T101" s="147">
        <v>4114.6124999999993</v>
      </c>
    </row>
    <row r="102" spans="16:20" x14ac:dyDescent="0.25">
      <c r="P102" s="323"/>
      <c r="Q102" s="145">
        <v>510602</v>
      </c>
      <c r="R102" s="317"/>
      <c r="S102" s="152"/>
      <c r="T102" s="147">
        <v>3633.9625000000001</v>
      </c>
    </row>
    <row r="103" spans="16:20" x14ac:dyDescent="0.25">
      <c r="P103" s="324"/>
      <c r="Q103" s="145">
        <v>510707</v>
      </c>
      <c r="R103" s="318"/>
      <c r="S103" s="152"/>
      <c r="T103" s="147">
        <v>1932.7474666667231</v>
      </c>
    </row>
    <row r="104" spans="16:20" x14ac:dyDescent="0.25">
      <c r="P104" s="145"/>
      <c r="Q104" s="145"/>
      <c r="R104" s="145"/>
      <c r="S104" s="147">
        <f>SUM(S89:S103)</f>
        <v>61982.990000000005</v>
      </c>
      <c r="T104" s="147">
        <f>SUM(T89:T103)</f>
        <v>61982.989133333402</v>
      </c>
    </row>
    <row r="106" spans="16:20" x14ac:dyDescent="0.25">
      <c r="S106" s="119"/>
    </row>
  </sheetData>
  <mergeCells count="23">
    <mergeCell ref="P89:P95"/>
    <mergeCell ref="R89:R103"/>
    <mergeCell ref="P96:P103"/>
    <mergeCell ref="P5:P17"/>
    <mergeCell ref="P22:P27"/>
    <mergeCell ref="P33:P36"/>
    <mergeCell ref="P44:P45"/>
    <mergeCell ref="R44:R51"/>
    <mergeCell ref="P47:P51"/>
    <mergeCell ref="P52:R52"/>
    <mergeCell ref="P58:P64"/>
    <mergeCell ref="P71:P75"/>
    <mergeCell ref="R71:R82"/>
    <mergeCell ref="P76:P82"/>
    <mergeCell ref="AB26:AB42"/>
    <mergeCell ref="AB4:AB24"/>
    <mergeCell ref="AD4:AD42"/>
    <mergeCell ref="AB43:AD43"/>
    <mergeCell ref="V7:V11"/>
    <mergeCell ref="X4:X11"/>
    <mergeCell ref="V12:X12"/>
    <mergeCell ref="X15:X16"/>
    <mergeCell ref="V17:X17"/>
  </mergeCells>
  <phoneticPr fontId="1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D3311-89D9-4605-A1B6-9031C5AA83FB}">
  <sheetPr filterMode="1"/>
  <dimension ref="A1:K75"/>
  <sheetViews>
    <sheetView workbookViewId="0">
      <selection activeCell="I3" sqref="I3:I74"/>
    </sheetView>
  </sheetViews>
  <sheetFormatPr baseColWidth="10" defaultRowHeight="15" x14ac:dyDescent="0.25"/>
  <cols>
    <col min="7" max="7" width="13" bestFit="1" customWidth="1"/>
    <col min="9" max="9" width="12" bestFit="1" customWidth="1"/>
    <col min="11" max="11" width="14.5703125" bestFit="1" customWidth="1"/>
  </cols>
  <sheetData>
    <row r="1" spans="1:11" x14ac:dyDescent="0.25">
      <c r="K1" s="174">
        <f>+SUBTOTAL(9,K3:K75)</f>
        <v>0</v>
      </c>
    </row>
    <row r="2" spans="1:11" x14ac:dyDescent="0.25">
      <c r="A2" t="s">
        <v>49</v>
      </c>
      <c r="B2" t="s">
        <v>304</v>
      </c>
      <c r="C2" t="s">
        <v>290</v>
      </c>
      <c r="D2" t="s">
        <v>45</v>
      </c>
      <c r="E2" t="s">
        <v>333</v>
      </c>
      <c r="F2" t="s">
        <v>291</v>
      </c>
      <c r="G2" s="176" t="s">
        <v>373</v>
      </c>
      <c r="I2" t="s">
        <v>370</v>
      </c>
      <c r="J2" t="s">
        <v>371</v>
      </c>
      <c r="K2" t="s">
        <v>372</v>
      </c>
    </row>
    <row r="3" spans="1:11" x14ac:dyDescent="0.25">
      <c r="A3">
        <v>3</v>
      </c>
      <c r="B3" s="173" t="s">
        <v>330</v>
      </c>
      <c r="C3" t="s">
        <v>293</v>
      </c>
      <c r="D3">
        <v>510000</v>
      </c>
      <c r="E3" t="s">
        <v>259</v>
      </c>
      <c r="F3">
        <v>510105</v>
      </c>
      <c r="G3" s="174">
        <v>72720</v>
      </c>
      <c r="I3" t="str">
        <f t="shared" ref="I3:I34" si="0">+CONCATENATE(A3,B3,E3,F3)</f>
        <v>30151510105</v>
      </c>
      <c r="J3" t="str">
        <f>IFERROR(VLOOKUP(I3,POA!$J$3:$J$107,1,FALSE),"")</f>
        <v/>
      </c>
      <c r="K3" s="174">
        <f>+_xlfn.XLOOKUP(J3,POA!J:J,POA!I:I,0)</f>
        <v>0</v>
      </c>
    </row>
    <row r="4" spans="1:11" x14ac:dyDescent="0.25">
      <c r="A4">
        <v>3</v>
      </c>
      <c r="B4" s="173" t="s">
        <v>330</v>
      </c>
      <c r="C4" t="s">
        <v>293</v>
      </c>
      <c r="D4">
        <v>510000</v>
      </c>
      <c r="E4" t="s">
        <v>259</v>
      </c>
      <c r="F4">
        <v>510106</v>
      </c>
      <c r="G4" s="174">
        <v>33036.720000000001</v>
      </c>
      <c r="I4" t="str">
        <f t="shared" si="0"/>
        <v>30151510106</v>
      </c>
      <c r="J4" t="str">
        <f>IFERROR(VLOOKUP(I4,POA!$J$3:$J$107,1,FALSE),"")</f>
        <v/>
      </c>
      <c r="K4" s="174">
        <f>+_xlfn.XLOOKUP(J4,POA!J:J,POA!I:I,0)</f>
        <v>0</v>
      </c>
    </row>
    <row r="5" spans="1:11" x14ac:dyDescent="0.25">
      <c r="A5">
        <v>3</v>
      </c>
      <c r="B5" s="173">
        <v>82</v>
      </c>
      <c r="C5" t="s">
        <v>296</v>
      </c>
      <c r="D5">
        <v>510000</v>
      </c>
      <c r="E5" t="s">
        <v>259</v>
      </c>
      <c r="F5">
        <v>510108</v>
      </c>
      <c r="G5" s="174">
        <v>380448</v>
      </c>
      <c r="I5" t="str">
        <f t="shared" si="0"/>
        <v>38251510108</v>
      </c>
      <c r="J5" t="str">
        <f>IFERROR(VLOOKUP(I5,POA!$J$3:$J$107,1,FALSE),"")</f>
        <v/>
      </c>
      <c r="K5" s="174">
        <f>+_xlfn.XLOOKUP(J5,POA!J:J,POA!I:I,0)</f>
        <v>0</v>
      </c>
    </row>
    <row r="6" spans="1:11" hidden="1" x14ac:dyDescent="0.25">
      <c r="A6">
        <v>3</v>
      </c>
      <c r="B6" s="173" t="s">
        <v>330</v>
      </c>
      <c r="C6" t="s">
        <v>293</v>
      </c>
      <c r="D6">
        <v>510000</v>
      </c>
      <c r="E6" t="s">
        <v>259</v>
      </c>
      <c r="F6">
        <v>510203</v>
      </c>
      <c r="G6" s="174">
        <v>18614.060000000001</v>
      </c>
      <c r="I6" t="str">
        <f t="shared" si="0"/>
        <v>30151510203</v>
      </c>
      <c r="J6" t="str">
        <f>IFERROR(VLOOKUP(I6,POA!$J$3:$J$107,1,FALSE),"")</f>
        <v>30151510203</v>
      </c>
      <c r="K6" s="174">
        <f>+_xlfn.XLOOKUP(J6,POA!J:J,POA!I:I,0)</f>
        <v>51776.75</v>
      </c>
    </row>
    <row r="7" spans="1:11" hidden="1" x14ac:dyDescent="0.25">
      <c r="A7">
        <v>3</v>
      </c>
      <c r="B7" s="173">
        <v>82</v>
      </c>
      <c r="C7" t="s">
        <v>296</v>
      </c>
      <c r="D7">
        <v>510000</v>
      </c>
      <c r="E7" t="s">
        <v>259</v>
      </c>
      <c r="F7">
        <v>510203</v>
      </c>
      <c r="G7" s="174">
        <v>348913</v>
      </c>
      <c r="I7" t="str">
        <f t="shared" si="0"/>
        <v>38251510203</v>
      </c>
      <c r="J7" t="str">
        <f>IFERROR(VLOOKUP(I7,POA!$J$3:$J$107,1,FALSE),"")</f>
        <v>38251510203</v>
      </c>
      <c r="K7" s="174">
        <f>+_xlfn.XLOOKUP(J7,POA!J:J,POA!I:I,0)</f>
        <v>195168</v>
      </c>
    </row>
    <row r="8" spans="1:11" hidden="1" x14ac:dyDescent="0.25">
      <c r="A8">
        <v>3</v>
      </c>
      <c r="B8" s="173" t="s">
        <v>330</v>
      </c>
      <c r="C8" t="s">
        <v>293</v>
      </c>
      <c r="D8">
        <v>510000</v>
      </c>
      <c r="E8" t="s">
        <v>259</v>
      </c>
      <c r="F8">
        <v>510204</v>
      </c>
      <c r="G8" s="174">
        <v>6110</v>
      </c>
      <c r="I8" t="str">
        <f t="shared" si="0"/>
        <v>30151510204</v>
      </c>
      <c r="J8" t="str">
        <f>IFERROR(VLOOKUP(I8,POA!$J$3:$J$107,1,FALSE),"")</f>
        <v>30151510204</v>
      </c>
      <c r="K8" s="174">
        <f>+_xlfn.XLOOKUP(J8,POA!J:J,POA!I:I,0)</f>
        <v>17994.666666666664</v>
      </c>
    </row>
    <row r="9" spans="1:11" hidden="1" x14ac:dyDescent="0.25">
      <c r="A9">
        <v>3</v>
      </c>
      <c r="B9" s="173">
        <v>82</v>
      </c>
      <c r="C9" t="s">
        <v>296</v>
      </c>
      <c r="D9">
        <v>510000</v>
      </c>
      <c r="E9" t="s">
        <v>259</v>
      </c>
      <c r="F9">
        <v>510204</v>
      </c>
      <c r="G9" s="174">
        <v>114680</v>
      </c>
      <c r="I9" t="str">
        <f t="shared" si="0"/>
        <v>38251510204</v>
      </c>
      <c r="J9" t="str">
        <f>IFERROR(VLOOKUP(I9,POA!$J$3:$J$107,1,FALSE),"")</f>
        <v>38251510204</v>
      </c>
      <c r="K9" s="174">
        <f>+_xlfn.XLOOKUP(J9,POA!J:J,POA!I:I,0)</f>
        <v>70693.333333333343</v>
      </c>
    </row>
    <row r="10" spans="1:11" hidden="1" x14ac:dyDescent="0.25">
      <c r="A10">
        <v>3</v>
      </c>
      <c r="B10" s="173">
        <v>82</v>
      </c>
      <c r="C10" t="s">
        <v>296</v>
      </c>
      <c r="D10">
        <v>510000</v>
      </c>
      <c r="E10" t="s">
        <v>259</v>
      </c>
      <c r="F10">
        <v>510510</v>
      </c>
      <c r="G10" s="174">
        <v>251515.46</v>
      </c>
      <c r="I10" t="str">
        <f t="shared" si="0"/>
        <v>38251510510</v>
      </c>
      <c r="J10" t="str">
        <f>IFERROR(VLOOKUP(I10,POA!$J$3:$J$107,1,FALSE),"")</f>
        <v>38251510510</v>
      </c>
      <c r="K10" s="174">
        <f>+_xlfn.XLOOKUP(J10,POA!J:J,POA!I:I,0)</f>
        <v>78685</v>
      </c>
    </row>
    <row r="11" spans="1:11" x14ac:dyDescent="0.25">
      <c r="A11">
        <v>3</v>
      </c>
      <c r="B11" s="173">
        <v>82</v>
      </c>
      <c r="C11" t="s">
        <v>296</v>
      </c>
      <c r="D11">
        <v>510000</v>
      </c>
      <c r="E11" t="s">
        <v>259</v>
      </c>
      <c r="F11">
        <v>510512</v>
      </c>
      <c r="G11" s="174">
        <v>7319.29</v>
      </c>
      <c r="I11" t="str">
        <f t="shared" si="0"/>
        <v>38251510512</v>
      </c>
      <c r="J11" t="str">
        <f>IFERROR(VLOOKUP(I11,POA!$J$3:$J$107,1,FALSE),"")</f>
        <v/>
      </c>
      <c r="K11" s="174">
        <f>+_xlfn.XLOOKUP(J11,POA!J:J,POA!I:I,0)</f>
        <v>0</v>
      </c>
    </row>
    <row r="12" spans="1:11" x14ac:dyDescent="0.25">
      <c r="A12">
        <v>1</v>
      </c>
      <c r="B12" s="173">
        <v>82</v>
      </c>
      <c r="C12" t="s">
        <v>296</v>
      </c>
      <c r="D12">
        <v>510000</v>
      </c>
      <c r="E12" t="s">
        <v>259</v>
      </c>
      <c r="F12">
        <v>510518</v>
      </c>
      <c r="G12" s="174">
        <v>737973.5</v>
      </c>
      <c r="I12" t="str">
        <f t="shared" si="0"/>
        <v>18251510518</v>
      </c>
      <c r="J12" t="str">
        <f>IFERROR(VLOOKUP(I12,POA!$J$3:$J$107,1,FALSE),"")</f>
        <v/>
      </c>
      <c r="K12" s="174">
        <f>+_xlfn.XLOOKUP(J12,POA!J:J,POA!I:I,0)</f>
        <v>0</v>
      </c>
    </row>
    <row r="13" spans="1:11" hidden="1" x14ac:dyDescent="0.25">
      <c r="A13">
        <v>3</v>
      </c>
      <c r="B13" s="173">
        <v>82</v>
      </c>
      <c r="C13" t="s">
        <v>296</v>
      </c>
      <c r="D13">
        <v>510000</v>
      </c>
      <c r="E13" t="s">
        <v>259</v>
      </c>
      <c r="F13">
        <v>510518</v>
      </c>
      <c r="G13" s="174">
        <v>154431.57999999999</v>
      </c>
      <c r="I13" t="str">
        <f t="shared" si="0"/>
        <v>38251510518</v>
      </c>
      <c r="J13" t="str">
        <f>IFERROR(VLOOKUP(I13,POA!$J$3:$J$107,1,FALSE),"")</f>
        <v>38251510518</v>
      </c>
      <c r="K13" s="174">
        <f>+_xlfn.XLOOKUP(J13,POA!J:J,POA!I:I,0)</f>
        <v>957044</v>
      </c>
    </row>
    <row r="14" spans="1:11" hidden="1" x14ac:dyDescent="0.25">
      <c r="A14">
        <v>3</v>
      </c>
      <c r="B14" s="173" t="s">
        <v>330</v>
      </c>
      <c r="C14" t="s">
        <v>293</v>
      </c>
      <c r="D14">
        <v>510000</v>
      </c>
      <c r="E14" t="s">
        <v>259</v>
      </c>
      <c r="F14">
        <v>510601</v>
      </c>
      <c r="G14" s="174">
        <v>22381</v>
      </c>
      <c r="I14" t="str">
        <f t="shared" si="0"/>
        <v>30151510601</v>
      </c>
      <c r="J14" t="str">
        <f>IFERROR(VLOOKUP(I14,POA!$J$3:$J$107,1,FALSE),"")</f>
        <v>30151510601</v>
      </c>
      <c r="K14" s="174">
        <f>+_xlfn.XLOOKUP(J14,POA!J:J,POA!I:I,0)</f>
        <v>31966.204000000002</v>
      </c>
    </row>
    <row r="15" spans="1:11" hidden="1" x14ac:dyDescent="0.25">
      <c r="A15">
        <v>3</v>
      </c>
      <c r="B15" s="173">
        <v>82</v>
      </c>
      <c r="C15" t="s">
        <v>296</v>
      </c>
      <c r="D15">
        <v>510000</v>
      </c>
      <c r="E15" t="s">
        <v>259</v>
      </c>
      <c r="F15">
        <v>510601</v>
      </c>
      <c r="G15" s="174">
        <v>389354.93</v>
      </c>
      <c r="I15" t="str">
        <f t="shared" si="0"/>
        <v>38251510601</v>
      </c>
      <c r="J15" t="str">
        <f>IFERROR(VLOOKUP(I15,POA!$J$3:$J$107,1,FALSE),"")</f>
        <v>38251510601</v>
      </c>
      <c r="K15" s="174">
        <f>+_xlfn.XLOOKUP(J15,POA!J:J,POA!I:I,0)</f>
        <v>95162.628499999933</v>
      </c>
    </row>
    <row r="16" spans="1:11" hidden="1" x14ac:dyDescent="0.25">
      <c r="A16">
        <v>3</v>
      </c>
      <c r="B16" s="173" t="s">
        <v>330</v>
      </c>
      <c r="C16" t="s">
        <v>293</v>
      </c>
      <c r="D16">
        <v>510000</v>
      </c>
      <c r="E16" t="s">
        <v>259</v>
      </c>
      <c r="F16">
        <v>510602</v>
      </c>
      <c r="G16" s="174">
        <v>18614.060000000001</v>
      </c>
      <c r="I16" t="str">
        <f t="shared" si="0"/>
        <v>30151510602</v>
      </c>
      <c r="J16" t="str">
        <f>IFERROR(VLOOKUP(I16,POA!$J$3:$J$107,1,FALSE),"")</f>
        <v>30151510602</v>
      </c>
      <c r="K16" s="174">
        <f>+_xlfn.XLOOKUP(J16,POA!J:J,POA!I:I,0)</f>
        <v>27593.624800000005</v>
      </c>
    </row>
    <row r="17" spans="1:11" hidden="1" x14ac:dyDescent="0.25">
      <c r="A17">
        <v>3</v>
      </c>
      <c r="B17" s="173">
        <v>82</v>
      </c>
      <c r="C17" t="s">
        <v>296</v>
      </c>
      <c r="D17">
        <v>510000</v>
      </c>
      <c r="E17" t="s">
        <v>259</v>
      </c>
      <c r="F17">
        <v>510602</v>
      </c>
      <c r="G17" s="174">
        <v>348913</v>
      </c>
      <c r="I17" t="str">
        <f t="shared" si="0"/>
        <v>38251510602</v>
      </c>
      <c r="J17" t="str">
        <f>IFERROR(VLOOKUP(I17,POA!$J$3:$J$107,1,FALSE),"")</f>
        <v>38251510602</v>
      </c>
      <c r="K17" s="174">
        <f>+_xlfn.XLOOKUP(J17,POA!J:J,POA!I:I,0)</f>
        <v>86276.225699999894</v>
      </c>
    </row>
    <row r="18" spans="1:11" hidden="1" x14ac:dyDescent="0.25">
      <c r="A18">
        <v>1</v>
      </c>
      <c r="B18" s="173" t="s">
        <v>330</v>
      </c>
      <c r="C18" t="s">
        <v>293</v>
      </c>
      <c r="D18">
        <v>530000</v>
      </c>
      <c r="E18" t="s">
        <v>216</v>
      </c>
      <c r="F18">
        <v>530101</v>
      </c>
      <c r="G18" s="174">
        <v>3750</v>
      </c>
      <c r="I18" t="str">
        <f t="shared" si="0"/>
        <v>10153530101</v>
      </c>
      <c r="J18" t="str">
        <f>IFERROR(VLOOKUP(I18,POA!$J$3:$J$107,1,FALSE),"")</f>
        <v>10153530101</v>
      </c>
      <c r="K18" s="174">
        <f>+_xlfn.XLOOKUP(J18,POA!J:J,POA!I:I,0)</f>
        <v>3681.82</v>
      </c>
    </row>
    <row r="19" spans="1:11" hidden="1" x14ac:dyDescent="0.25">
      <c r="A19">
        <v>1</v>
      </c>
      <c r="B19" s="173" t="s">
        <v>330</v>
      </c>
      <c r="C19" t="s">
        <v>293</v>
      </c>
      <c r="D19">
        <v>530000</v>
      </c>
      <c r="E19" t="s">
        <v>216</v>
      </c>
      <c r="F19">
        <v>530104</v>
      </c>
      <c r="G19" s="174">
        <v>2600</v>
      </c>
      <c r="I19" t="str">
        <f t="shared" si="0"/>
        <v>10153530104</v>
      </c>
      <c r="J19" t="str">
        <f>IFERROR(VLOOKUP(I19,POA!$J$3:$J$107,1,FALSE),"")</f>
        <v>10153530104</v>
      </c>
      <c r="K19" s="174">
        <f>+_xlfn.XLOOKUP(J19,POA!J:J,POA!I:I,0)</f>
        <v>6913.6</v>
      </c>
    </row>
    <row r="20" spans="1:11" hidden="1" x14ac:dyDescent="0.25">
      <c r="A20">
        <v>1</v>
      </c>
      <c r="B20" s="173" t="s">
        <v>330</v>
      </c>
      <c r="C20" t="s">
        <v>293</v>
      </c>
      <c r="D20">
        <v>530000</v>
      </c>
      <c r="E20" t="s">
        <v>216</v>
      </c>
      <c r="F20">
        <v>530105</v>
      </c>
      <c r="G20" s="174">
        <v>11875</v>
      </c>
      <c r="I20" t="str">
        <f t="shared" si="0"/>
        <v>10153530105</v>
      </c>
      <c r="J20" t="str">
        <f>IFERROR(VLOOKUP(I20,POA!$J$3:$J$107,1,FALSE),"")</f>
        <v>10153530105</v>
      </c>
      <c r="K20" s="174">
        <f>+_xlfn.XLOOKUP(J20,POA!J:J,POA!I:I,0)</f>
        <v>960</v>
      </c>
    </row>
    <row r="21" spans="1:11" x14ac:dyDescent="0.25">
      <c r="A21">
        <v>2</v>
      </c>
      <c r="B21" s="173">
        <v>83</v>
      </c>
      <c r="C21" t="s">
        <v>321</v>
      </c>
      <c r="D21">
        <v>530000</v>
      </c>
      <c r="E21" t="s">
        <v>216</v>
      </c>
      <c r="F21">
        <v>530202</v>
      </c>
      <c r="G21" s="174">
        <v>1500</v>
      </c>
      <c r="I21" t="str">
        <f t="shared" si="0"/>
        <v>28353530202</v>
      </c>
      <c r="J21" t="str">
        <f>IFERROR(VLOOKUP(I21,POA!$J$3:$J$107,1,FALSE),"")</f>
        <v/>
      </c>
      <c r="K21" s="174">
        <f>+_xlfn.XLOOKUP(J21,POA!J:J,POA!I:I,0)</f>
        <v>0</v>
      </c>
    </row>
    <row r="22" spans="1:11" x14ac:dyDescent="0.25">
      <c r="A22">
        <v>1</v>
      </c>
      <c r="B22" s="173" t="s">
        <v>330</v>
      </c>
      <c r="C22" t="s">
        <v>293</v>
      </c>
      <c r="D22">
        <v>530000</v>
      </c>
      <c r="E22" t="s">
        <v>216</v>
      </c>
      <c r="F22">
        <v>530203</v>
      </c>
      <c r="G22" s="174">
        <v>600</v>
      </c>
      <c r="I22" t="str">
        <f t="shared" si="0"/>
        <v>10153530203</v>
      </c>
      <c r="J22" t="str">
        <f>IFERROR(VLOOKUP(I22,POA!$J$3:$J$107,1,FALSE),"")</f>
        <v/>
      </c>
      <c r="K22" s="174">
        <f>+_xlfn.XLOOKUP(J22,POA!J:J,POA!I:I,0)</f>
        <v>0</v>
      </c>
    </row>
    <row r="23" spans="1:11" x14ac:dyDescent="0.25">
      <c r="A23">
        <v>1</v>
      </c>
      <c r="B23" s="173" t="s">
        <v>330</v>
      </c>
      <c r="C23" t="s">
        <v>293</v>
      </c>
      <c r="D23">
        <v>530000</v>
      </c>
      <c r="E23" t="s">
        <v>216</v>
      </c>
      <c r="F23">
        <v>530204</v>
      </c>
      <c r="G23" s="174">
        <v>3700</v>
      </c>
      <c r="I23" t="str">
        <f t="shared" si="0"/>
        <v>10153530204</v>
      </c>
      <c r="J23" t="str">
        <f>IFERROR(VLOOKUP(I23,POA!$J$3:$J$107,1,FALSE),"")</f>
        <v/>
      </c>
      <c r="K23" s="174">
        <f>+_xlfn.XLOOKUP(J23,POA!J:J,POA!I:I,0)</f>
        <v>0</v>
      </c>
    </row>
    <row r="24" spans="1:11" hidden="1" x14ac:dyDescent="0.25">
      <c r="A24">
        <v>1</v>
      </c>
      <c r="B24" s="173">
        <v>82</v>
      </c>
      <c r="C24" t="s">
        <v>296</v>
      </c>
      <c r="D24">
        <v>530000</v>
      </c>
      <c r="E24" t="s">
        <v>216</v>
      </c>
      <c r="F24">
        <v>530204</v>
      </c>
      <c r="G24" s="174">
        <v>1500</v>
      </c>
      <c r="I24" t="str">
        <f t="shared" si="0"/>
        <v>18253530204</v>
      </c>
      <c r="J24" t="str">
        <f>IFERROR(VLOOKUP(I24,POA!$J$3:$J$107,1,FALSE),"")</f>
        <v>18253530204</v>
      </c>
      <c r="K24" s="174">
        <f>+_xlfn.XLOOKUP(J24,POA!J:J,POA!I:I,0)</f>
        <v>15864.04</v>
      </c>
    </row>
    <row r="25" spans="1:11" hidden="1" x14ac:dyDescent="0.25">
      <c r="A25">
        <v>1</v>
      </c>
      <c r="B25" s="173">
        <v>83</v>
      </c>
      <c r="C25" t="s">
        <v>321</v>
      </c>
      <c r="D25">
        <v>530000</v>
      </c>
      <c r="E25" t="s">
        <v>216</v>
      </c>
      <c r="F25">
        <v>530204</v>
      </c>
      <c r="G25" s="174">
        <v>5000</v>
      </c>
      <c r="I25" t="str">
        <f t="shared" si="0"/>
        <v>18353530204</v>
      </c>
      <c r="J25" t="str">
        <f>IFERROR(VLOOKUP(I25,POA!$J$3:$J$107,1,FALSE),"")</f>
        <v>18353530204</v>
      </c>
      <c r="K25" s="174">
        <f>+_xlfn.XLOOKUP(J25,POA!J:J,POA!I:I,0)</f>
        <v>31400</v>
      </c>
    </row>
    <row r="26" spans="1:11" x14ac:dyDescent="0.25">
      <c r="A26">
        <v>1</v>
      </c>
      <c r="B26" s="173" t="s">
        <v>330</v>
      </c>
      <c r="C26" t="s">
        <v>293</v>
      </c>
      <c r="D26">
        <v>530000</v>
      </c>
      <c r="E26" t="s">
        <v>216</v>
      </c>
      <c r="F26">
        <v>530207</v>
      </c>
      <c r="G26" s="174">
        <v>2000</v>
      </c>
      <c r="I26" t="str">
        <f t="shared" si="0"/>
        <v>10153530207</v>
      </c>
      <c r="J26" t="str">
        <f>IFERROR(VLOOKUP(I26,POA!$J$3:$J$107,1,FALSE),"")</f>
        <v/>
      </c>
      <c r="K26" s="174">
        <f>+_xlfn.XLOOKUP(J26,POA!J:J,POA!I:I,0)</f>
        <v>0</v>
      </c>
    </row>
    <row r="27" spans="1:11" hidden="1" x14ac:dyDescent="0.25">
      <c r="A27">
        <v>1</v>
      </c>
      <c r="B27" s="173" t="s">
        <v>330</v>
      </c>
      <c r="C27" t="s">
        <v>293</v>
      </c>
      <c r="D27">
        <v>530000</v>
      </c>
      <c r="E27" t="s">
        <v>216</v>
      </c>
      <c r="F27">
        <v>530208</v>
      </c>
      <c r="G27" s="174">
        <v>2500</v>
      </c>
      <c r="I27" t="str">
        <f t="shared" si="0"/>
        <v>10153530208</v>
      </c>
      <c r="J27" t="str">
        <f>IFERROR(VLOOKUP(I27,POA!$J$3:$J$107,1,FALSE),"")</f>
        <v>10153530208</v>
      </c>
      <c r="K27" s="174">
        <f>+_xlfn.XLOOKUP(J27,POA!J:J,POA!I:I,0)</f>
        <v>22854.48</v>
      </c>
    </row>
    <row r="28" spans="1:11" hidden="1" x14ac:dyDescent="0.25">
      <c r="A28">
        <v>1</v>
      </c>
      <c r="B28" s="173" t="s">
        <v>330</v>
      </c>
      <c r="C28" t="s">
        <v>293</v>
      </c>
      <c r="D28">
        <v>530000</v>
      </c>
      <c r="E28" t="s">
        <v>216</v>
      </c>
      <c r="F28">
        <v>530209</v>
      </c>
      <c r="G28" s="174">
        <v>3200</v>
      </c>
      <c r="I28" t="str">
        <f t="shared" si="0"/>
        <v>10153530209</v>
      </c>
      <c r="J28" t="str">
        <f>IFERROR(VLOOKUP(I28,POA!$J$3:$J$107,1,FALSE),"")</f>
        <v>10153530209</v>
      </c>
      <c r="K28" s="174">
        <f>+_xlfn.XLOOKUP(J28,POA!J:J,POA!I:I,0)</f>
        <v>22742.12</v>
      </c>
    </row>
    <row r="29" spans="1:11" hidden="1" x14ac:dyDescent="0.25">
      <c r="A29">
        <v>1</v>
      </c>
      <c r="B29" s="173" t="s">
        <v>330</v>
      </c>
      <c r="C29" t="s">
        <v>293</v>
      </c>
      <c r="D29">
        <v>530000</v>
      </c>
      <c r="E29" t="s">
        <v>216</v>
      </c>
      <c r="F29">
        <v>530210</v>
      </c>
      <c r="G29" s="174">
        <v>2000</v>
      </c>
      <c r="I29" t="str">
        <f t="shared" si="0"/>
        <v>10153530210</v>
      </c>
      <c r="J29" t="str">
        <f>IFERROR(VLOOKUP(I29,POA!$J$3:$J$107,1,FALSE),"")</f>
        <v>10153530210</v>
      </c>
      <c r="K29" s="174">
        <f>+_xlfn.XLOOKUP(J29,POA!J:J,POA!I:I,0)</f>
        <v>2607</v>
      </c>
    </row>
    <row r="30" spans="1:11" x14ac:dyDescent="0.25">
      <c r="A30">
        <v>1</v>
      </c>
      <c r="B30" s="173" t="s">
        <v>330</v>
      </c>
      <c r="C30" t="s">
        <v>293</v>
      </c>
      <c r="D30">
        <v>530000</v>
      </c>
      <c r="E30" t="s">
        <v>216</v>
      </c>
      <c r="F30">
        <v>530226</v>
      </c>
      <c r="G30" s="174">
        <v>2000</v>
      </c>
      <c r="I30" t="str">
        <f t="shared" si="0"/>
        <v>10153530226</v>
      </c>
      <c r="J30" t="str">
        <f>IFERROR(VLOOKUP(I30,POA!$J$3:$J$107,1,FALSE),"")</f>
        <v/>
      </c>
      <c r="K30" s="174">
        <f>+_xlfn.XLOOKUP(J30,POA!J:J,POA!I:I,0)</f>
        <v>0</v>
      </c>
    </row>
    <row r="31" spans="1:11" hidden="1" x14ac:dyDescent="0.25">
      <c r="A31">
        <v>1</v>
      </c>
      <c r="B31" s="173">
        <v>83</v>
      </c>
      <c r="C31" t="s">
        <v>321</v>
      </c>
      <c r="D31">
        <v>530000</v>
      </c>
      <c r="E31" t="s">
        <v>216</v>
      </c>
      <c r="F31">
        <v>530239</v>
      </c>
      <c r="G31" s="174">
        <v>2400</v>
      </c>
      <c r="I31" t="str">
        <f t="shared" si="0"/>
        <v>18353530239</v>
      </c>
      <c r="J31" t="str">
        <f>IFERROR(VLOOKUP(I31,POA!$J$3:$J$107,1,FALSE),"")</f>
        <v>18353530239</v>
      </c>
      <c r="K31" s="174">
        <f>+_xlfn.XLOOKUP(J31,POA!J:J,POA!I:I,0)</f>
        <v>7510</v>
      </c>
    </row>
    <row r="32" spans="1:11" x14ac:dyDescent="0.25">
      <c r="A32">
        <v>1</v>
      </c>
      <c r="B32" s="173" t="s">
        <v>330</v>
      </c>
      <c r="C32" t="s">
        <v>293</v>
      </c>
      <c r="D32">
        <v>530000</v>
      </c>
      <c r="E32" t="s">
        <v>216</v>
      </c>
      <c r="F32">
        <v>530249</v>
      </c>
      <c r="G32" s="174">
        <v>1500</v>
      </c>
      <c r="I32" t="str">
        <f t="shared" si="0"/>
        <v>10153530249</v>
      </c>
      <c r="J32" t="str">
        <f>IFERROR(VLOOKUP(I32,POA!$J$3:$J$107,1,FALSE),"")</f>
        <v/>
      </c>
      <c r="K32" s="174">
        <f>+_xlfn.XLOOKUP(J32,POA!J:J,POA!I:I,0)</f>
        <v>0</v>
      </c>
    </row>
    <row r="33" spans="1:11" x14ac:dyDescent="0.25">
      <c r="A33">
        <v>1</v>
      </c>
      <c r="B33" s="173">
        <v>83</v>
      </c>
      <c r="C33" t="s">
        <v>321</v>
      </c>
      <c r="D33">
        <v>530000</v>
      </c>
      <c r="E33" t="s">
        <v>216</v>
      </c>
      <c r="F33">
        <v>530249</v>
      </c>
      <c r="G33" s="174">
        <v>1500</v>
      </c>
      <c r="I33" t="str">
        <f t="shared" si="0"/>
        <v>18353530249</v>
      </c>
      <c r="J33" t="str">
        <f>IFERROR(VLOOKUP(I33,POA!$J$3:$J$107,1,FALSE),"")</f>
        <v/>
      </c>
      <c r="K33" s="174">
        <f>+_xlfn.XLOOKUP(J33,POA!J:J,POA!I:I,0)</f>
        <v>0</v>
      </c>
    </row>
    <row r="34" spans="1:11" hidden="1" x14ac:dyDescent="0.25">
      <c r="A34">
        <v>1</v>
      </c>
      <c r="B34" s="173" t="s">
        <v>330</v>
      </c>
      <c r="C34" t="s">
        <v>293</v>
      </c>
      <c r="D34">
        <v>530000</v>
      </c>
      <c r="E34" t="s">
        <v>216</v>
      </c>
      <c r="F34">
        <v>530255</v>
      </c>
      <c r="G34" s="174">
        <v>1500</v>
      </c>
      <c r="I34" t="str">
        <f t="shared" si="0"/>
        <v>10153530255</v>
      </c>
      <c r="J34" t="str">
        <f>IFERROR(VLOOKUP(I34,POA!$J$3:$J$107,1,FALSE),"")</f>
        <v>10153530255</v>
      </c>
      <c r="K34" s="174">
        <f>+_xlfn.XLOOKUP(J34,POA!J:J,POA!I:I,0)</f>
        <v>500</v>
      </c>
    </row>
    <row r="35" spans="1:11" hidden="1" x14ac:dyDescent="0.25">
      <c r="A35">
        <v>2</v>
      </c>
      <c r="B35" s="173" t="s">
        <v>330</v>
      </c>
      <c r="C35" t="s">
        <v>293</v>
      </c>
      <c r="D35">
        <v>530000</v>
      </c>
      <c r="E35" t="s">
        <v>216</v>
      </c>
      <c r="F35">
        <v>530255</v>
      </c>
      <c r="G35" s="174">
        <v>530</v>
      </c>
      <c r="I35" t="str">
        <f t="shared" ref="I35:I66" si="1">+CONCATENATE(A35,B35,E35,F35)</f>
        <v>20153530255</v>
      </c>
      <c r="J35" t="str">
        <f>IFERROR(VLOOKUP(I35,POA!$J$3:$J$107,1,FALSE),"")</f>
        <v>20153530255</v>
      </c>
      <c r="K35" s="174">
        <f>+_xlfn.XLOOKUP(J35,POA!J:J,POA!I:I,0)</f>
        <v>5000</v>
      </c>
    </row>
    <row r="36" spans="1:11" hidden="1" x14ac:dyDescent="0.25">
      <c r="A36">
        <v>1</v>
      </c>
      <c r="B36" s="173" t="s">
        <v>330</v>
      </c>
      <c r="C36" t="s">
        <v>293</v>
      </c>
      <c r="D36">
        <v>530000</v>
      </c>
      <c r="E36" t="s">
        <v>216</v>
      </c>
      <c r="F36">
        <v>530301</v>
      </c>
      <c r="G36" s="174">
        <v>1500</v>
      </c>
      <c r="I36" t="str">
        <f t="shared" si="1"/>
        <v>10153530301</v>
      </c>
      <c r="J36" t="str">
        <f>IFERROR(VLOOKUP(I36,POA!$J$3:$J$107,1,FALSE),"")</f>
        <v>10153530301</v>
      </c>
      <c r="K36" s="174">
        <f>+_xlfn.XLOOKUP(J36,POA!J:J,POA!I:I,0)</f>
        <v>10660</v>
      </c>
    </row>
    <row r="37" spans="1:11" x14ac:dyDescent="0.25">
      <c r="A37">
        <v>2</v>
      </c>
      <c r="B37" s="173" t="s">
        <v>330</v>
      </c>
      <c r="C37" t="s">
        <v>293</v>
      </c>
      <c r="D37">
        <v>530000</v>
      </c>
      <c r="E37" t="s">
        <v>216</v>
      </c>
      <c r="F37">
        <v>530301</v>
      </c>
      <c r="G37" s="174">
        <v>160</v>
      </c>
      <c r="I37" t="str">
        <f t="shared" si="1"/>
        <v>20153530301</v>
      </c>
      <c r="J37" t="str">
        <f>IFERROR(VLOOKUP(I37,POA!$J$3:$J$107,1,FALSE),"")</f>
        <v/>
      </c>
      <c r="K37" s="174">
        <f>+_xlfn.XLOOKUP(J37,POA!J:J,POA!I:I,0)</f>
        <v>0</v>
      </c>
    </row>
    <row r="38" spans="1:11" hidden="1" x14ac:dyDescent="0.25">
      <c r="A38">
        <v>1</v>
      </c>
      <c r="B38" s="173" t="s">
        <v>330</v>
      </c>
      <c r="C38" t="s">
        <v>293</v>
      </c>
      <c r="D38">
        <v>530000</v>
      </c>
      <c r="E38" t="s">
        <v>216</v>
      </c>
      <c r="F38">
        <v>530302</v>
      </c>
      <c r="G38" s="174">
        <v>1500</v>
      </c>
      <c r="I38" t="str">
        <f t="shared" si="1"/>
        <v>10153530302</v>
      </c>
      <c r="J38" t="str">
        <f>IFERROR(VLOOKUP(I38,POA!$J$3:$J$107,1,FALSE),"")</f>
        <v>10153530302</v>
      </c>
      <c r="K38" s="174">
        <f>+_xlfn.XLOOKUP(J38,POA!J:J,POA!I:I,0)</f>
        <v>10793.96</v>
      </c>
    </row>
    <row r="39" spans="1:11" hidden="1" x14ac:dyDescent="0.25">
      <c r="A39">
        <v>1</v>
      </c>
      <c r="B39" s="173" t="s">
        <v>330</v>
      </c>
      <c r="C39" t="s">
        <v>293</v>
      </c>
      <c r="D39">
        <v>530000</v>
      </c>
      <c r="E39" t="s">
        <v>216</v>
      </c>
      <c r="F39">
        <v>530303</v>
      </c>
      <c r="G39" s="174">
        <v>1500</v>
      </c>
      <c r="I39" t="str">
        <f t="shared" si="1"/>
        <v>10153530303</v>
      </c>
      <c r="J39" t="str">
        <f>IFERROR(VLOOKUP(I39,POA!$J$3:$J$107,1,FALSE),"")</f>
        <v>10153530303</v>
      </c>
      <c r="K39" s="174">
        <f>+_xlfn.XLOOKUP(J39,POA!J:J,POA!I:I,0)</f>
        <v>5000</v>
      </c>
    </row>
    <row r="40" spans="1:11" hidden="1" x14ac:dyDescent="0.25">
      <c r="A40">
        <v>1</v>
      </c>
      <c r="B40" s="173" t="s">
        <v>330</v>
      </c>
      <c r="C40" t="s">
        <v>293</v>
      </c>
      <c r="D40">
        <v>530000</v>
      </c>
      <c r="E40" t="s">
        <v>216</v>
      </c>
      <c r="F40">
        <v>530304</v>
      </c>
      <c r="G40" s="174">
        <v>5000</v>
      </c>
      <c r="I40" t="str">
        <f t="shared" si="1"/>
        <v>10153530304</v>
      </c>
      <c r="J40" t="str">
        <f>IFERROR(VLOOKUP(I40,POA!$J$3:$J$107,1,FALSE),"")</f>
        <v>10153530304</v>
      </c>
      <c r="K40" s="174">
        <f>+_xlfn.XLOOKUP(J40,POA!J:J,POA!I:I,0)</f>
        <v>500</v>
      </c>
    </row>
    <row r="41" spans="1:11" hidden="1" x14ac:dyDescent="0.25">
      <c r="A41">
        <v>1</v>
      </c>
      <c r="B41" s="173" t="s">
        <v>330</v>
      </c>
      <c r="C41" t="s">
        <v>293</v>
      </c>
      <c r="D41">
        <v>530000</v>
      </c>
      <c r="E41" t="s">
        <v>216</v>
      </c>
      <c r="F41">
        <v>530306</v>
      </c>
      <c r="G41" s="174">
        <v>5000</v>
      </c>
      <c r="I41" t="str">
        <f t="shared" si="1"/>
        <v>10153530306</v>
      </c>
      <c r="J41" t="str">
        <f>IFERROR(VLOOKUP(I41,POA!$J$3:$J$107,1,FALSE),"")</f>
        <v>10153530306</v>
      </c>
      <c r="K41" s="174">
        <f>+_xlfn.XLOOKUP(J41,POA!J:J,POA!I:I,0)</f>
        <v>8496</v>
      </c>
    </row>
    <row r="42" spans="1:11" hidden="1" x14ac:dyDescent="0.25">
      <c r="A42">
        <v>1</v>
      </c>
      <c r="B42" s="173" t="s">
        <v>330</v>
      </c>
      <c r="C42" t="s">
        <v>293</v>
      </c>
      <c r="D42">
        <v>530000</v>
      </c>
      <c r="E42" t="s">
        <v>216</v>
      </c>
      <c r="F42">
        <v>530402</v>
      </c>
      <c r="G42" s="174">
        <v>12500</v>
      </c>
      <c r="I42" t="str">
        <f t="shared" si="1"/>
        <v>10153530402</v>
      </c>
      <c r="J42" t="str">
        <f>IFERROR(VLOOKUP(I42,POA!$J$3:$J$107,1,FALSE),"")</f>
        <v>10153530402</v>
      </c>
      <c r="K42" s="174">
        <f>+_xlfn.XLOOKUP(J42,POA!J:J,POA!I:I,0)</f>
        <v>28000</v>
      </c>
    </row>
    <row r="43" spans="1:11" x14ac:dyDescent="0.25">
      <c r="A43">
        <v>1</v>
      </c>
      <c r="B43" s="173" t="s">
        <v>330</v>
      </c>
      <c r="C43" t="s">
        <v>293</v>
      </c>
      <c r="D43">
        <v>530000</v>
      </c>
      <c r="E43" t="s">
        <v>216</v>
      </c>
      <c r="F43">
        <v>530403</v>
      </c>
      <c r="G43" s="174">
        <v>1500</v>
      </c>
      <c r="I43" t="str">
        <f t="shared" si="1"/>
        <v>10153530403</v>
      </c>
      <c r="J43" t="str">
        <f>IFERROR(VLOOKUP(I43,POA!$J$3:$J$107,1,FALSE),"")</f>
        <v/>
      </c>
      <c r="K43" s="174">
        <f>+_xlfn.XLOOKUP(J43,POA!J:J,POA!I:I,0)</f>
        <v>0</v>
      </c>
    </row>
    <row r="44" spans="1:11" hidden="1" x14ac:dyDescent="0.25">
      <c r="A44">
        <v>1</v>
      </c>
      <c r="B44" s="173" t="s">
        <v>330</v>
      </c>
      <c r="C44" t="s">
        <v>293</v>
      </c>
      <c r="D44">
        <v>530000</v>
      </c>
      <c r="E44" t="s">
        <v>216</v>
      </c>
      <c r="F44">
        <v>530404</v>
      </c>
      <c r="G44" s="174">
        <v>6000</v>
      </c>
      <c r="I44" t="str">
        <f t="shared" si="1"/>
        <v>10153530404</v>
      </c>
      <c r="J44" t="str">
        <f>IFERROR(VLOOKUP(I44,POA!$J$3:$J$107,1,FALSE),"")</f>
        <v>10153530404</v>
      </c>
      <c r="K44" s="174">
        <f>+_xlfn.XLOOKUP(J44,POA!J:J,POA!I:I,0)</f>
        <v>9000</v>
      </c>
    </row>
    <row r="45" spans="1:11" hidden="1" x14ac:dyDescent="0.25">
      <c r="A45">
        <v>1</v>
      </c>
      <c r="B45" s="173" t="s">
        <v>330</v>
      </c>
      <c r="C45" t="s">
        <v>293</v>
      </c>
      <c r="D45">
        <v>530000</v>
      </c>
      <c r="E45" t="s">
        <v>216</v>
      </c>
      <c r="F45">
        <v>530405</v>
      </c>
      <c r="G45" s="174">
        <v>6000</v>
      </c>
      <c r="I45" t="str">
        <f t="shared" si="1"/>
        <v>10153530405</v>
      </c>
      <c r="J45" t="str">
        <f>IFERROR(VLOOKUP(I45,POA!$J$3:$J$107,1,FALSE),"")</f>
        <v>10153530405</v>
      </c>
      <c r="K45" s="174">
        <f>+_xlfn.XLOOKUP(J45,POA!J:J,POA!I:I,0)</f>
        <v>13500</v>
      </c>
    </row>
    <row r="46" spans="1:11" x14ac:dyDescent="0.25">
      <c r="A46">
        <v>1</v>
      </c>
      <c r="B46" s="173" t="s">
        <v>330</v>
      </c>
      <c r="C46" t="s">
        <v>293</v>
      </c>
      <c r="D46">
        <v>530000</v>
      </c>
      <c r="E46" t="s">
        <v>216</v>
      </c>
      <c r="F46">
        <v>530502</v>
      </c>
      <c r="G46" s="174">
        <v>3000</v>
      </c>
      <c r="I46" t="str">
        <f t="shared" si="1"/>
        <v>10153530502</v>
      </c>
      <c r="J46" t="str">
        <f>IFERROR(VLOOKUP(I46,POA!$J$3:$J$107,1,FALSE),"")</f>
        <v/>
      </c>
      <c r="K46" s="174">
        <f>+_xlfn.XLOOKUP(J46,POA!J:J,POA!I:I,0)</f>
        <v>0</v>
      </c>
    </row>
    <row r="47" spans="1:11" x14ac:dyDescent="0.25">
      <c r="A47">
        <v>1</v>
      </c>
      <c r="B47" s="173" t="s">
        <v>330</v>
      </c>
      <c r="C47" t="s">
        <v>293</v>
      </c>
      <c r="D47">
        <v>530000</v>
      </c>
      <c r="E47" t="s">
        <v>216</v>
      </c>
      <c r="F47">
        <v>530601</v>
      </c>
      <c r="G47" s="174">
        <v>3000</v>
      </c>
      <c r="I47" t="str">
        <f t="shared" si="1"/>
        <v>10153530601</v>
      </c>
      <c r="J47" t="str">
        <f>IFERROR(VLOOKUP(I47,POA!$J$3:$J$107,1,FALSE),"")</f>
        <v/>
      </c>
      <c r="K47" s="174">
        <f>+_xlfn.XLOOKUP(J47,POA!J:J,POA!I:I,0)</f>
        <v>0</v>
      </c>
    </row>
    <row r="48" spans="1:11" hidden="1" x14ac:dyDescent="0.25">
      <c r="A48">
        <v>1</v>
      </c>
      <c r="B48" s="173">
        <v>83</v>
      </c>
      <c r="C48" t="s">
        <v>321</v>
      </c>
      <c r="D48">
        <v>530000</v>
      </c>
      <c r="E48" t="s">
        <v>216</v>
      </c>
      <c r="F48">
        <v>530606</v>
      </c>
      <c r="G48" s="174">
        <v>260312.81</v>
      </c>
      <c r="I48" t="str">
        <f t="shared" si="1"/>
        <v>18353530606</v>
      </c>
      <c r="J48" t="str">
        <f>IFERROR(VLOOKUP(I48,POA!$J$3:$J$107,1,FALSE),"")</f>
        <v>18353530606</v>
      </c>
      <c r="K48" s="174">
        <f>+_xlfn.XLOOKUP(J48,POA!J:J,POA!I:I,0)</f>
        <v>28034</v>
      </c>
    </row>
    <row r="49" spans="1:11" x14ac:dyDescent="0.25">
      <c r="A49">
        <v>1</v>
      </c>
      <c r="B49" s="173" t="s">
        <v>330</v>
      </c>
      <c r="C49" t="s">
        <v>293</v>
      </c>
      <c r="D49">
        <v>530000</v>
      </c>
      <c r="E49" t="s">
        <v>216</v>
      </c>
      <c r="F49">
        <v>530612</v>
      </c>
      <c r="G49" s="174">
        <v>3000</v>
      </c>
      <c r="I49" t="str">
        <f t="shared" si="1"/>
        <v>10153530612</v>
      </c>
      <c r="J49" t="str">
        <f>IFERROR(VLOOKUP(I49,POA!$J$3:$J$107,1,FALSE),"")</f>
        <v/>
      </c>
      <c r="K49" s="174">
        <f>+_xlfn.XLOOKUP(J49,POA!J:J,POA!I:I,0)</f>
        <v>0</v>
      </c>
    </row>
    <row r="50" spans="1:11" x14ac:dyDescent="0.25">
      <c r="A50">
        <v>2</v>
      </c>
      <c r="B50" s="173">
        <v>82</v>
      </c>
      <c r="C50" t="s">
        <v>296</v>
      </c>
      <c r="D50">
        <v>530000</v>
      </c>
      <c r="E50" t="s">
        <v>216</v>
      </c>
      <c r="F50">
        <v>530612</v>
      </c>
      <c r="G50" s="174">
        <v>13010</v>
      </c>
      <c r="I50" t="str">
        <f t="shared" si="1"/>
        <v>28253530612</v>
      </c>
      <c r="J50" t="str">
        <f>IFERROR(VLOOKUP(I50,POA!$J$3:$J$107,1,FALSE),"")</f>
        <v/>
      </c>
      <c r="K50" s="174">
        <f>+_xlfn.XLOOKUP(J50,POA!J:J,POA!I:I,0)</f>
        <v>0</v>
      </c>
    </row>
    <row r="51" spans="1:11" x14ac:dyDescent="0.25">
      <c r="A51">
        <v>1</v>
      </c>
      <c r="B51" s="173" t="s">
        <v>330</v>
      </c>
      <c r="C51" t="s">
        <v>293</v>
      </c>
      <c r="D51">
        <v>530000</v>
      </c>
      <c r="E51" t="s">
        <v>216</v>
      </c>
      <c r="F51">
        <v>530702</v>
      </c>
      <c r="G51" s="174">
        <v>16500</v>
      </c>
      <c r="I51" t="str">
        <f t="shared" si="1"/>
        <v>10153530702</v>
      </c>
      <c r="J51" t="str">
        <f>IFERROR(VLOOKUP(I51,POA!$J$3:$J$107,1,FALSE),"")</f>
        <v/>
      </c>
      <c r="K51" s="174">
        <f>+_xlfn.XLOOKUP(J51,POA!J:J,POA!I:I,0)</f>
        <v>0</v>
      </c>
    </row>
    <row r="52" spans="1:11" hidden="1" x14ac:dyDescent="0.25">
      <c r="A52">
        <v>1</v>
      </c>
      <c r="B52" s="173">
        <v>82</v>
      </c>
      <c r="C52" t="s">
        <v>296</v>
      </c>
      <c r="D52">
        <v>530000</v>
      </c>
      <c r="E52" t="s">
        <v>216</v>
      </c>
      <c r="F52">
        <v>530702</v>
      </c>
      <c r="G52" s="174">
        <v>15281</v>
      </c>
      <c r="I52" t="str">
        <f t="shared" si="1"/>
        <v>18253530702</v>
      </c>
      <c r="J52" t="str">
        <f>IFERROR(VLOOKUP(I52,POA!$J$3:$J$107,1,FALSE),"")</f>
        <v>18253530702</v>
      </c>
      <c r="K52" s="174">
        <f>+_xlfn.XLOOKUP(J52,POA!J:J,POA!I:I,0)</f>
        <v>440</v>
      </c>
    </row>
    <row r="53" spans="1:11" hidden="1" x14ac:dyDescent="0.25">
      <c r="A53">
        <v>1</v>
      </c>
      <c r="B53" s="173">
        <v>83</v>
      </c>
      <c r="C53" t="s">
        <v>321</v>
      </c>
      <c r="D53">
        <v>530000</v>
      </c>
      <c r="E53" t="s">
        <v>216</v>
      </c>
      <c r="F53">
        <v>530702</v>
      </c>
      <c r="G53" s="174">
        <v>500</v>
      </c>
      <c r="I53" t="str">
        <f t="shared" si="1"/>
        <v>18353530702</v>
      </c>
      <c r="J53" t="str">
        <f>IFERROR(VLOOKUP(I53,POA!$J$3:$J$107,1,FALSE),"")</f>
        <v>18353530702</v>
      </c>
      <c r="K53" s="174">
        <f>+_xlfn.XLOOKUP(J53,POA!J:J,POA!I:I,0)</f>
        <v>159583.20000000001</v>
      </c>
    </row>
    <row r="54" spans="1:11" x14ac:dyDescent="0.25">
      <c r="A54">
        <v>1</v>
      </c>
      <c r="B54" s="173" t="s">
        <v>330</v>
      </c>
      <c r="C54" t="s">
        <v>293</v>
      </c>
      <c r="D54">
        <v>530000</v>
      </c>
      <c r="E54" t="s">
        <v>216</v>
      </c>
      <c r="F54">
        <v>530704</v>
      </c>
      <c r="G54" s="174">
        <v>8800</v>
      </c>
      <c r="I54" t="str">
        <f t="shared" si="1"/>
        <v>10153530704</v>
      </c>
      <c r="J54" t="str">
        <f>IFERROR(VLOOKUP(I54,POA!$J$3:$J$107,1,FALSE),"")</f>
        <v/>
      </c>
      <c r="K54" s="174">
        <f>+_xlfn.XLOOKUP(J54,POA!J:J,POA!I:I,0)</f>
        <v>0</v>
      </c>
    </row>
    <row r="55" spans="1:11" x14ac:dyDescent="0.25">
      <c r="A55">
        <v>1</v>
      </c>
      <c r="B55" s="173" t="s">
        <v>330</v>
      </c>
      <c r="C55" t="s">
        <v>293</v>
      </c>
      <c r="D55">
        <v>530000</v>
      </c>
      <c r="E55" t="s">
        <v>216</v>
      </c>
      <c r="F55">
        <v>530801</v>
      </c>
      <c r="G55" s="174">
        <v>1000</v>
      </c>
      <c r="I55" t="str">
        <f t="shared" si="1"/>
        <v>10153530801</v>
      </c>
      <c r="J55" t="str">
        <f>IFERROR(VLOOKUP(I55,POA!$J$3:$J$107,1,FALSE),"")</f>
        <v/>
      </c>
      <c r="K55" s="174">
        <f>+_xlfn.XLOOKUP(J55,POA!J:J,POA!I:I,0)</f>
        <v>0</v>
      </c>
    </row>
    <row r="56" spans="1:11" x14ac:dyDescent="0.25">
      <c r="A56">
        <v>1</v>
      </c>
      <c r="B56" s="173">
        <v>82</v>
      </c>
      <c r="C56" t="s">
        <v>296</v>
      </c>
      <c r="D56">
        <v>530000</v>
      </c>
      <c r="E56" t="s">
        <v>216</v>
      </c>
      <c r="F56">
        <v>530801</v>
      </c>
      <c r="G56" s="174">
        <v>1200</v>
      </c>
      <c r="I56" t="str">
        <f t="shared" si="1"/>
        <v>18253530801</v>
      </c>
      <c r="J56" t="str">
        <f>IFERROR(VLOOKUP(I56,POA!$J$3:$J$107,1,FALSE),"")</f>
        <v/>
      </c>
      <c r="K56" s="174">
        <f>+_xlfn.XLOOKUP(J56,POA!J:J,POA!I:I,0)</f>
        <v>0</v>
      </c>
    </row>
    <row r="57" spans="1:11" hidden="1" x14ac:dyDescent="0.25">
      <c r="A57">
        <v>1</v>
      </c>
      <c r="B57" s="173" t="s">
        <v>330</v>
      </c>
      <c r="C57" t="s">
        <v>293</v>
      </c>
      <c r="D57">
        <v>530000</v>
      </c>
      <c r="E57" t="s">
        <v>216</v>
      </c>
      <c r="F57">
        <v>530802</v>
      </c>
      <c r="G57" s="174">
        <v>800</v>
      </c>
      <c r="I57" t="str">
        <f t="shared" si="1"/>
        <v>10153530802</v>
      </c>
      <c r="J57" t="str">
        <f>IFERROR(VLOOKUP(I57,POA!$J$3:$J$107,1,FALSE),"")</f>
        <v>10153530802</v>
      </c>
      <c r="K57" s="174">
        <f>+_xlfn.XLOOKUP(J57,POA!J:J,POA!I:I,0)</f>
        <v>600</v>
      </c>
    </row>
    <row r="58" spans="1:11" hidden="1" x14ac:dyDescent="0.25">
      <c r="A58">
        <v>1</v>
      </c>
      <c r="B58" s="173" t="s">
        <v>330</v>
      </c>
      <c r="C58" t="s">
        <v>293</v>
      </c>
      <c r="D58">
        <v>530000</v>
      </c>
      <c r="E58" t="s">
        <v>216</v>
      </c>
      <c r="F58">
        <v>530804</v>
      </c>
      <c r="G58" s="174">
        <v>4000</v>
      </c>
      <c r="I58" t="str">
        <f t="shared" si="1"/>
        <v>10153530804</v>
      </c>
      <c r="J58" t="str">
        <f>IFERROR(VLOOKUP(I58,POA!$J$3:$J$107,1,FALSE),"")</f>
        <v>10153530804</v>
      </c>
      <c r="K58" s="174">
        <f>+_xlfn.XLOOKUP(J58,POA!J:J,POA!I:I,0)</f>
        <v>9667.7000000000007</v>
      </c>
    </row>
    <row r="59" spans="1:11" x14ac:dyDescent="0.25">
      <c r="A59">
        <v>1</v>
      </c>
      <c r="B59" s="173" t="s">
        <v>330</v>
      </c>
      <c r="C59" t="s">
        <v>293</v>
      </c>
      <c r="D59">
        <v>530000</v>
      </c>
      <c r="E59" t="s">
        <v>216</v>
      </c>
      <c r="F59">
        <v>530805</v>
      </c>
      <c r="G59" s="174">
        <v>2000</v>
      </c>
      <c r="I59" t="str">
        <f t="shared" si="1"/>
        <v>10153530805</v>
      </c>
      <c r="J59" t="str">
        <f>IFERROR(VLOOKUP(I59,POA!$J$3:$J$107,1,FALSE),"")</f>
        <v/>
      </c>
      <c r="K59" s="174">
        <f>+_xlfn.XLOOKUP(J59,POA!J:J,POA!I:I,0)</f>
        <v>0</v>
      </c>
    </row>
    <row r="60" spans="1:11" hidden="1" x14ac:dyDescent="0.25">
      <c r="A60">
        <v>1</v>
      </c>
      <c r="B60" s="173" t="s">
        <v>330</v>
      </c>
      <c r="C60" t="s">
        <v>293</v>
      </c>
      <c r="D60">
        <v>530000</v>
      </c>
      <c r="E60" t="s">
        <v>216</v>
      </c>
      <c r="F60">
        <v>530807</v>
      </c>
      <c r="G60" s="174">
        <v>6000</v>
      </c>
      <c r="I60" t="str">
        <f t="shared" si="1"/>
        <v>10153530807</v>
      </c>
      <c r="J60" t="str">
        <f>IFERROR(VLOOKUP(I60,POA!$J$3:$J$107,1,FALSE),"")</f>
        <v>10153530807</v>
      </c>
      <c r="K60" s="174">
        <f>+_xlfn.XLOOKUP(J60,POA!J:J,POA!I:I,0)</f>
        <v>7800</v>
      </c>
    </row>
    <row r="61" spans="1:11" x14ac:dyDescent="0.25">
      <c r="A61">
        <v>1</v>
      </c>
      <c r="B61" s="173">
        <v>83</v>
      </c>
      <c r="C61" t="s">
        <v>321</v>
      </c>
      <c r="D61">
        <v>530000</v>
      </c>
      <c r="E61" t="s">
        <v>216</v>
      </c>
      <c r="F61">
        <v>530807</v>
      </c>
      <c r="G61" s="174">
        <v>1500</v>
      </c>
      <c r="I61" t="str">
        <f t="shared" si="1"/>
        <v>18353530807</v>
      </c>
      <c r="J61" t="str">
        <f>IFERROR(VLOOKUP(I61,POA!$J$3:$J$107,1,FALSE),"")</f>
        <v/>
      </c>
      <c r="K61" s="174">
        <f>+_xlfn.XLOOKUP(J61,POA!J:J,POA!I:I,0)</f>
        <v>0</v>
      </c>
    </row>
    <row r="62" spans="1:11" x14ac:dyDescent="0.25">
      <c r="A62">
        <v>2</v>
      </c>
      <c r="B62" s="173">
        <v>83</v>
      </c>
      <c r="C62" t="s">
        <v>321</v>
      </c>
      <c r="D62">
        <v>530000</v>
      </c>
      <c r="E62" t="s">
        <v>216</v>
      </c>
      <c r="F62">
        <v>530807</v>
      </c>
      <c r="G62" s="174">
        <v>10000</v>
      </c>
      <c r="I62" t="str">
        <f t="shared" si="1"/>
        <v>28353530807</v>
      </c>
      <c r="J62" t="str">
        <f>IFERROR(VLOOKUP(I62,POA!$J$3:$J$107,1,FALSE),"")</f>
        <v/>
      </c>
      <c r="K62" s="174">
        <f>+_xlfn.XLOOKUP(J62,POA!J:J,POA!I:I,0)</f>
        <v>0</v>
      </c>
    </row>
    <row r="63" spans="1:11" x14ac:dyDescent="0.25">
      <c r="A63">
        <v>1</v>
      </c>
      <c r="B63" s="173" t="s">
        <v>330</v>
      </c>
      <c r="C63" t="s">
        <v>293</v>
      </c>
      <c r="D63">
        <v>530000</v>
      </c>
      <c r="E63" t="s">
        <v>216</v>
      </c>
      <c r="F63">
        <v>530809</v>
      </c>
      <c r="G63" s="174">
        <v>1993.06</v>
      </c>
      <c r="I63" t="str">
        <f t="shared" si="1"/>
        <v>10153530809</v>
      </c>
      <c r="J63" t="str">
        <f>IFERROR(VLOOKUP(I63,POA!$J$3:$J$107,1,FALSE),"")</f>
        <v/>
      </c>
      <c r="K63" s="174">
        <f>+_xlfn.XLOOKUP(J63,POA!J:J,POA!I:I,0)</f>
        <v>0</v>
      </c>
    </row>
    <row r="64" spans="1:11" x14ac:dyDescent="0.25">
      <c r="A64">
        <v>1</v>
      </c>
      <c r="B64" s="173" t="s">
        <v>330</v>
      </c>
      <c r="C64" t="s">
        <v>293</v>
      </c>
      <c r="D64">
        <v>530000</v>
      </c>
      <c r="E64" t="s">
        <v>216</v>
      </c>
      <c r="F64">
        <v>530811</v>
      </c>
      <c r="G64" s="174">
        <v>1000</v>
      </c>
      <c r="I64" t="str">
        <f t="shared" si="1"/>
        <v>10153530811</v>
      </c>
      <c r="J64" t="str">
        <f>IFERROR(VLOOKUP(I64,POA!$J$3:$J$107,1,FALSE),"")</f>
        <v/>
      </c>
      <c r="K64" s="174">
        <f>+_xlfn.XLOOKUP(J64,POA!J:J,POA!I:I,0)</f>
        <v>0</v>
      </c>
    </row>
    <row r="65" spans="1:11" hidden="1" x14ac:dyDescent="0.25">
      <c r="A65">
        <v>1</v>
      </c>
      <c r="B65" s="173">
        <v>82</v>
      </c>
      <c r="C65" t="s">
        <v>296</v>
      </c>
      <c r="D65">
        <v>530000</v>
      </c>
      <c r="E65" t="s">
        <v>216</v>
      </c>
      <c r="F65">
        <v>530812</v>
      </c>
      <c r="G65" s="174">
        <v>2000</v>
      </c>
      <c r="I65" t="str">
        <f t="shared" si="1"/>
        <v>18253530812</v>
      </c>
      <c r="J65" t="str">
        <f>IFERROR(VLOOKUP(I65,POA!$J$3:$J$107,1,FALSE),"")</f>
        <v>18253530812</v>
      </c>
      <c r="K65" s="174">
        <f>+_xlfn.XLOOKUP(J65,POA!J:J,POA!I:I,0)</f>
        <v>1581</v>
      </c>
    </row>
    <row r="66" spans="1:11" x14ac:dyDescent="0.25">
      <c r="A66">
        <v>1</v>
      </c>
      <c r="B66" s="173" t="s">
        <v>330</v>
      </c>
      <c r="C66" t="s">
        <v>293</v>
      </c>
      <c r="D66">
        <v>530000</v>
      </c>
      <c r="E66" t="s">
        <v>216</v>
      </c>
      <c r="F66">
        <v>530813</v>
      </c>
      <c r="G66" s="174">
        <v>2000</v>
      </c>
      <c r="I66" t="str">
        <f t="shared" si="1"/>
        <v>10153530813</v>
      </c>
      <c r="J66" t="str">
        <f>IFERROR(VLOOKUP(I66,POA!$J$3:$J$107,1,FALSE),"")</f>
        <v/>
      </c>
      <c r="K66" s="174">
        <f>+_xlfn.XLOOKUP(J66,POA!J:J,POA!I:I,0)</f>
        <v>0</v>
      </c>
    </row>
    <row r="67" spans="1:11" x14ac:dyDescent="0.25">
      <c r="A67">
        <v>1</v>
      </c>
      <c r="B67" s="173" t="s">
        <v>330</v>
      </c>
      <c r="C67" t="s">
        <v>293</v>
      </c>
      <c r="D67">
        <v>530000</v>
      </c>
      <c r="E67" t="s">
        <v>216</v>
      </c>
      <c r="F67">
        <v>530826</v>
      </c>
      <c r="G67" s="174">
        <v>2500</v>
      </c>
      <c r="I67" t="str">
        <f t="shared" ref="I67:I75" si="2">+CONCATENATE(A67,B67,E67,F67)</f>
        <v>10153530826</v>
      </c>
      <c r="J67" t="str">
        <f>IFERROR(VLOOKUP(I67,POA!$J$3:$J$107,1,FALSE),"")</f>
        <v/>
      </c>
      <c r="K67" s="174">
        <f>+_xlfn.XLOOKUP(J67,POA!J:J,POA!I:I,0)</f>
        <v>0</v>
      </c>
    </row>
    <row r="68" spans="1:11" x14ac:dyDescent="0.25">
      <c r="A68">
        <v>1</v>
      </c>
      <c r="B68" s="173">
        <v>83</v>
      </c>
      <c r="C68" t="s">
        <v>321</v>
      </c>
      <c r="D68">
        <v>530000</v>
      </c>
      <c r="E68" t="s">
        <v>216</v>
      </c>
      <c r="F68">
        <v>530829</v>
      </c>
      <c r="G68" s="174">
        <v>1500</v>
      </c>
      <c r="I68" t="str">
        <f t="shared" si="2"/>
        <v>18353530829</v>
      </c>
      <c r="J68" t="str">
        <f>IFERROR(VLOOKUP(I68,POA!$J$3:$J$107,1,FALSE),"")</f>
        <v/>
      </c>
      <c r="K68" s="174">
        <f>+_xlfn.XLOOKUP(J68,POA!J:J,POA!I:I,0)</f>
        <v>0</v>
      </c>
    </row>
    <row r="69" spans="1:11" x14ac:dyDescent="0.25">
      <c r="A69">
        <v>1</v>
      </c>
      <c r="B69" s="173">
        <v>82</v>
      </c>
      <c r="C69" t="s">
        <v>296</v>
      </c>
      <c r="D69">
        <v>530000</v>
      </c>
      <c r="E69" t="s">
        <v>216</v>
      </c>
      <c r="F69">
        <v>531403</v>
      </c>
      <c r="G69" s="174">
        <v>100</v>
      </c>
      <c r="I69" t="str">
        <f t="shared" si="2"/>
        <v>18253531403</v>
      </c>
      <c r="J69" t="str">
        <f>IFERROR(VLOOKUP(I69,POA!$J$3:$J$107,1,FALSE),"")</f>
        <v/>
      </c>
      <c r="K69" s="174">
        <f>+_xlfn.XLOOKUP(J69,POA!J:J,POA!I:I,0)</f>
        <v>0</v>
      </c>
    </row>
    <row r="70" spans="1:11" x14ac:dyDescent="0.25">
      <c r="A70">
        <v>1</v>
      </c>
      <c r="B70" s="173">
        <v>82</v>
      </c>
      <c r="C70" t="s">
        <v>296</v>
      </c>
      <c r="D70">
        <v>530000</v>
      </c>
      <c r="E70" t="s">
        <v>216</v>
      </c>
      <c r="F70">
        <v>531408</v>
      </c>
      <c r="G70" s="174">
        <v>2500</v>
      </c>
      <c r="I70" t="str">
        <f t="shared" si="2"/>
        <v>18253531408</v>
      </c>
      <c r="J70" t="str">
        <f>IFERROR(VLOOKUP(I70,POA!$J$3:$J$107,1,FALSE),"")</f>
        <v/>
      </c>
      <c r="K70" s="174">
        <f>+_xlfn.XLOOKUP(J70,POA!J:J,POA!I:I,0)</f>
        <v>0</v>
      </c>
    </row>
    <row r="71" spans="1:11" hidden="1" x14ac:dyDescent="0.25">
      <c r="A71">
        <v>1</v>
      </c>
      <c r="B71" s="173" t="s">
        <v>330</v>
      </c>
      <c r="C71" t="s">
        <v>293</v>
      </c>
      <c r="D71">
        <v>570000</v>
      </c>
      <c r="E71" t="s">
        <v>260</v>
      </c>
      <c r="F71">
        <v>570102</v>
      </c>
      <c r="G71" s="174">
        <v>3000</v>
      </c>
      <c r="I71" t="str">
        <f t="shared" si="2"/>
        <v>10157570102</v>
      </c>
      <c r="J71" t="str">
        <f>IFERROR(VLOOKUP(I71,POA!$J$3:$J$107,1,FALSE),"")</f>
        <v>10157570102</v>
      </c>
      <c r="K71" s="174">
        <f>+_xlfn.XLOOKUP(J71,POA!J:J,POA!I:I,0)</f>
        <v>3900</v>
      </c>
    </row>
    <row r="72" spans="1:11" hidden="1" x14ac:dyDescent="0.25">
      <c r="A72">
        <v>1</v>
      </c>
      <c r="B72" s="173" t="s">
        <v>330</v>
      </c>
      <c r="C72" t="s">
        <v>293</v>
      </c>
      <c r="D72">
        <v>570000</v>
      </c>
      <c r="E72" t="s">
        <v>260</v>
      </c>
      <c r="F72">
        <v>570201</v>
      </c>
      <c r="G72" s="174">
        <v>90077.119999999995</v>
      </c>
      <c r="I72" t="str">
        <f t="shared" si="2"/>
        <v>10157570201</v>
      </c>
      <c r="J72" t="str">
        <f>IFERROR(VLOOKUP(I72,POA!$J$3:$J$107,1,FALSE),"")</f>
        <v>10157570201</v>
      </c>
      <c r="K72" s="174">
        <f>+_xlfn.XLOOKUP(J72,POA!J:J,POA!I:I,0)</f>
        <v>500</v>
      </c>
    </row>
    <row r="73" spans="1:11" hidden="1" x14ac:dyDescent="0.25">
      <c r="A73">
        <v>1</v>
      </c>
      <c r="B73" s="173">
        <v>82</v>
      </c>
      <c r="C73" t="s">
        <v>296</v>
      </c>
      <c r="D73">
        <v>570000</v>
      </c>
      <c r="E73" t="s">
        <v>260</v>
      </c>
      <c r="F73">
        <v>570201</v>
      </c>
      <c r="G73" s="174">
        <v>1701.01</v>
      </c>
      <c r="I73" t="str">
        <f t="shared" si="2"/>
        <v>18257570201</v>
      </c>
      <c r="J73" t="str">
        <f>IFERROR(VLOOKUP(I73,POA!$J$3:$J$107,1,FALSE),"")</f>
        <v>18257570201</v>
      </c>
      <c r="K73" s="174">
        <f>+_xlfn.XLOOKUP(J73,POA!J:J,POA!I:I,0)</f>
        <v>41491.949999999997</v>
      </c>
    </row>
    <row r="74" spans="1:11" x14ac:dyDescent="0.25">
      <c r="A74">
        <v>1</v>
      </c>
      <c r="B74" s="173" t="s">
        <v>330</v>
      </c>
      <c r="C74" t="s">
        <v>293</v>
      </c>
      <c r="D74">
        <v>570000</v>
      </c>
      <c r="E74" t="s">
        <v>260</v>
      </c>
      <c r="F74">
        <v>570206</v>
      </c>
      <c r="G74" s="174">
        <v>1300</v>
      </c>
      <c r="I74" t="str">
        <f t="shared" si="2"/>
        <v>10157570206</v>
      </c>
      <c r="J74" t="str">
        <f>IFERROR(VLOOKUP(I74,POA!$J$3:$J$107,1,FALSE),"")</f>
        <v/>
      </c>
      <c r="K74" s="174">
        <f>+_xlfn.XLOOKUP(J74,POA!J:J,POA!I:I,0)</f>
        <v>0</v>
      </c>
    </row>
    <row r="75" spans="1:11" hidden="1" x14ac:dyDescent="0.25">
      <c r="A75">
        <v>1</v>
      </c>
      <c r="B75" s="173">
        <v>82</v>
      </c>
      <c r="C75" t="s">
        <v>296</v>
      </c>
      <c r="D75">
        <v>580000</v>
      </c>
      <c r="E75" t="s">
        <v>261</v>
      </c>
      <c r="F75">
        <v>580208</v>
      </c>
      <c r="G75" s="174">
        <v>190000</v>
      </c>
      <c r="I75" t="str">
        <f t="shared" si="2"/>
        <v>18258580208</v>
      </c>
      <c r="J75" t="str">
        <f>IFERROR(VLOOKUP(I75,POA!$J$3:$J$107,1,FALSE),"")</f>
        <v>18258580208</v>
      </c>
      <c r="K75" s="174">
        <f>+_xlfn.XLOOKUP(J75,POA!J:J,POA!I:I,0)</f>
        <v>147327.19</v>
      </c>
    </row>
  </sheetData>
  <autoFilter ref="A2:J75" xr:uid="{686D3311-89D9-4605-A1B6-9031C5AA83FB}">
    <filterColumn colId="9">
      <filters blank="1"/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4FF7-CFEB-47B0-8AC4-3DB36511F414}">
  <sheetPr>
    <tabColor theme="5"/>
  </sheetPr>
  <dimension ref="A1:J148"/>
  <sheetViews>
    <sheetView workbookViewId="0">
      <pane ySplit="3" topLeftCell="A4" activePane="bottomLeft" state="frozen"/>
      <selection pane="bottomLeft" activeCell="G16" sqref="G16"/>
    </sheetView>
  </sheetViews>
  <sheetFormatPr baseColWidth="10" defaultRowHeight="15" x14ac:dyDescent="0.25"/>
  <cols>
    <col min="1" max="1" width="10.85546875" customWidth="1"/>
    <col min="2" max="2" width="7.7109375" customWidth="1"/>
    <col min="3" max="3" width="18.140625" bestFit="1" customWidth="1"/>
    <col min="4" max="4" width="11.85546875" customWidth="1"/>
    <col min="5" max="5" width="12.28515625" style="174" customWidth="1"/>
    <col min="6" max="6" width="13.5703125" style="174" customWidth="1"/>
    <col min="7" max="7" width="22.7109375" style="174" customWidth="1"/>
    <col min="8" max="8" width="22.7109375" style="183" customWidth="1"/>
    <col min="9" max="9" width="21.140625" style="183" customWidth="1"/>
    <col min="10" max="10" width="17.7109375" customWidth="1"/>
  </cols>
  <sheetData>
    <row r="1" spans="1:10" x14ac:dyDescent="0.25">
      <c r="A1" s="184" t="s">
        <v>379</v>
      </c>
      <c r="B1" t="s">
        <v>391</v>
      </c>
    </row>
    <row r="3" spans="1:10" s="185" customFormat="1" ht="45" x14ac:dyDescent="0.25">
      <c r="A3" s="184" t="s">
        <v>49</v>
      </c>
      <c r="B3" s="184" t="s">
        <v>329</v>
      </c>
      <c r="C3" s="184" t="s">
        <v>45</v>
      </c>
      <c r="D3" s="184" t="s">
        <v>46</v>
      </c>
      <c r="E3" s="184" t="s">
        <v>461</v>
      </c>
      <c r="F3" s="184" t="s">
        <v>460</v>
      </c>
      <c r="G3" s="185" t="s">
        <v>389</v>
      </c>
      <c r="H3" s="185" t="s">
        <v>390</v>
      </c>
      <c r="I3" s="185" t="s">
        <v>382</v>
      </c>
      <c r="J3" s="185" t="s">
        <v>383</v>
      </c>
    </row>
    <row r="4" spans="1:10" x14ac:dyDescent="0.25">
      <c r="A4" t="s">
        <v>380</v>
      </c>
      <c r="B4" t="s">
        <v>330</v>
      </c>
      <c r="C4" t="s">
        <v>259</v>
      </c>
      <c r="D4" t="s">
        <v>385</v>
      </c>
      <c r="E4" t="s">
        <v>330</v>
      </c>
      <c r="F4" t="s">
        <v>464</v>
      </c>
      <c r="G4" s="182">
        <v>101808</v>
      </c>
      <c r="H4" s="182">
        <v>0</v>
      </c>
      <c r="I4" s="182">
        <v>101808</v>
      </c>
      <c r="J4" s="182">
        <v>0</v>
      </c>
    </row>
    <row r="5" spans="1:10" x14ac:dyDescent="0.25">
      <c r="A5" t="s">
        <v>380</v>
      </c>
      <c r="B5" t="s">
        <v>330</v>
      </c>
      <c r="C5" t="s">
        <v>259</v>
      </c>
      <c r="D5" t="s">
        <v>386</v>
      </c>
      <c r="E5" t="s">
        <v>330</v>
      </c>
      <c r="F5" t="s">
        <v>464</v>
      </c>
      <c r="G5" s="182">
        <v>26281.3</v>
      </c>
      <c r="H5" s="182">
        <v>0</v>
      </c>
      <c r="I5" s="182">
        <v>26281.3</v>
      </c>
      <c r="J5" s="182">
        <v>0</v>
      </c>
    </row>
    <row r="6" spans="1:10" x14ac:dyDescent="0.25">
      <c r="A6" t="s">
        <v>380</v>
      </c>
      <c r="B6" t="s">
        <v>330</v>
      </c>
      <c r="C6" t="s">
        <v>259</v>
      </c>
      <c r="D6" t="s">
        <v>387</v>
      </c>
      <c r="E6" t="s">
        <v>330</v>
      </c>
      <c r="F6" t="s">
        <v>464</v>
      </c>
      <c r="G6" s="182">
        <v>57816</v>
      </c>
      <c r="H6" s="182">
        <v>0</v>
      </c>
      <c r="I6" s="182">
        <v>57816</v>
      </c>
      <c r="J6" s="182">
        <v>0</v>
      </c>
    </row>
    <row r="7" spans="1:10" x14ac:dyDescent="0.25">
      <c r="A7" t="s">
        <v>380</v>
      </c>
      <c r="B7" t="s">
        <v>330</v>
      </c>
      <c r="C7" t="s">
        <v>259</v>
      </c>
      <c r="D7" t="s">
        <v>388</v>
      </c>
      <c r="E7" t="s">
        <v>330</v>
      </c>
      <c r="F7" t="s">
        <v>464</v>
      </c>
      <c r="G7" s="182">
        <v>350</v>
      </c>
      <c r="H7" s="182">
        <v>0</v>
      </c>
      <c r="I7" s="182">
        <v>350</v>
      </c>
      <c r="J7" s="182">
        <v>0</v>
      </c>
    </row>
    <row r="8" spans="1:10" x14ac:dyDescent="0.25">
      <c r="A8" t="s">
        <v>380</v>
      </c>
      <c r="B8" t="s">
        <v>330</v>
      </c>
      <c r="C8" t="s">
        <v>259</v>
      </c>
      <c r="D8" t="s">
        <v>417</v>
      </c>
      <c r="E8" t="s">
        <v>330</v>
      </c>
      <c r="F8" t="s">
        <v>464</v>
      </c>
      <c r="G8" s="182">
        <v>28318.726666666666</v>
      </c>
      <c r="H8" s="182">
        <v>0</v>
      </c>
      <c r="I8" s="182">
        <v>28318.726666666666</v>
      </c>
      <c r="J8" s="182">
        <v>0</v>
      </c>
    </row>
    <row r="9" spans="1:10" x14ac:dyDescent="0.25">
      <c r="A9" t="s">
        <v>380</v>
      </c>
      <c r="B9" t="s">
        <v>330</v>
      </c>
      <c r="C9" t="s">
        <v>259</v>
      </c>
      <c r="D9" t="s">
        <v>418</v>
      </c>
      <c r="E9" t="s">
        <v>330</v>
      </c>
      <c r="F9" t="s">
        <v>464</v>
      </c>
      <c r="G9" s="182">
        <v>8515.3333333333339</v>
      </c>
      <c r="H9" s="182">
        <v>0</v>
      </c>
      <c r="I9" s="182">
        <v>8515.3333333333339</v>
      </c>
      <c r="J9" s="182">
        <v>0</v>
      </c>
    </row>
    <row r="10" spans="1:10" x14ac:dyDescent="0.25">
      <c r="A10" t="s">
        <v>380</v>
      </c>
      <c r="B10" t="s">
        <v>330</v>
      </c>
      <c r="C10" t="s">
        <v>259</v>
      </c>
      <c r="D10" t="s">
        <v>419</v>
      </c>
      <c r="E10" t="s">
        <v>330</v>
      </c>
      <c r="F10" t="s">
        <v>464</v>
      </c>
      <c r="G10" s="182">
        <v>400</v>
      </c>
      <c r="H10" s="182">
        <v>0</v>
      </c>
      <c r="I10" s="182">
        <v>400</v>
      </c>
      <c r="J10" s="182">
        <v>0</v>
      </c>
    </row>
    <row r="11" spans="1:10" x14ac:dyDescent="0.25">
      <c r="A11" t="s">
        <v>380</v>
      </c>
      <c r="B11" t="s">
        <v>330</v>
      </c>
      <c r="C11" t="s">
        <v>259</v>
      </c>
      <c r="D11" t="s">
        <v>420</v>
      </c>
      <c r="E11" t="s">
        <v>330</v>
      </c>
      <c r="F11" t="s">
        <v>464</v>
      </c>
      <c r="G11" s="182">
        <v>1000</v>
      </c>
      <c r="H11" s="182">
        <v>0</v>
      </c>
      <c r="I11" s="182">
        <v>1000</v>
      </c>
      <c r="J11" s="182">
        <v>0</v>
      </c>
    </row>
    <row r="12" spans="1:10" x14ac:dyDescent="0.25">
      <c r="A12" t="s">
        <v>380</v>
      </c>
      <c r="B12" t="s">
        <v>330</v>
      </c>
      <c r="C12" t="s">
        <v>259</v>
      </c>
      <c r="D12" t="s">
        <v>421</v>
      </c>
      <c r="E12" t="s">
        <v>330</v>
      </c>
      <c r="F12" t="s">
        <v>464</v>
      </c>
      <c r="G12" s="182">
        <v>1000</v>
      </c>
      <c r="H12" s="182">
        <v>0</v>
      </c>
      <c r="I12" s="182">
        <v>1000</v>
      </c>
      <c r="J12" s="182">
        <v>0</v>
      </c>
    </row>
    <row r="13" spans="1:10" x14ac:dyDescent="0.25">
      <c r="A13" t="s">
        <v>380</v>
      </c>
      <c r="B13" t="s">
        <v>330</v>
      </c>
      <c r="C13" t="s">
        <v>259</v>
      </c>
      <c r="D13" t="s">
        <v>422</v>
      </c>
      <c r="E13" t="s">
        <v>330</v>
      </c>
      <c r="F13" t="s">
        <v>464</v>
      </c>
      <c r="G13" s="182">
        <v>48276</v>
      </c>
      <c r="H13" s="182">
        <v>0</v>
      </c>
      <c r="I13" s="182">
        <v>48276</v>
      </c>
      <c r="J13" s="182">
        <v>0</v>
      </c>
    </row>
    <row r="14" spans="1:10" x14ac:dyDescent="0.25">
      <c r="A14" t="s">
        <v>380</v>
      </c>
      <c r="B14" t="s">
        <v>330</v>
      </c>
      <c r="C14" t="s">
        <v>259</v>
      </c>
      <c r="D14" t="s">
        <v>423</v>
      </c>
      <c r="E14" t="s">
        <v>330</v>
      </c>
      <c r="F14" t="s">
        <v>464</v>
      </c>
      <c r="G14" s="182">
        <v>350</v>
      </c>
      <c r="H14" s="182">
        <v>0</v>
      </c>
      <c r="I14" s="182">
        <v>350</v>
      </c>
      <c r="J14" s="182">
        <v>0</v>
      </c>
    </row>
    <row r="15" spans="1:10" x14ac:dyDescent="0.25">
      <c r="A15" t="s">
        <v>380</v>
      </c>
      <c r="B15" t="s">
        <v>330</v>
      </c>
      <c r="C15" t="s">
        <v>259</v>
      </c>
      <c r="D15" t="s">
        <v>424</v>
      </c>
      <c r="E15" t="s">
        <v>330</v>
      </c>
      <c r="F15" t="s">
        <v>464</v>
      </c>
      <c r="G15" s="182">
        <v>27625.08195</v>
      </c>
      <c r="H15" s="182">
        <v>0</v>
      </c>
      <c r="I15" s="182">
        <v>27625.08195</v>
      </c>
      <c r="J15" s="182">
        <v>0</v>
      </c>
    </row>
    <row r="16" spans="1:10" x14ac:dyDescent="0.25">
      <c r="A16" t="s">
        <v>380</v>
      </c>
      <c r="B16" t="s">
        <v>330</v>
      </c>
      <c r="C16" t="s">
        <v>259</v>
      </c>
      <c r="D16" t="s">
        <v>425</v>
      </c>
      <c r="E16" t="s">
        <v>330</v>
      </c>
      <c r="F16" t="s">
        <v>464</v>
      </c>
      <c r="G16" s="182">
        <v>24534.983090000002</v>
      </c>
      <c r="H16" s="182">
        <v>0</v>
      </c>
      <c r="I16" s="182">
        <v>24534.983090000002</v>
      </c>
      <c r="J16" s="182">
        <v>0</v>
      </c>
    </row>
    <row r="17" spans="1:10" x14ac:dyDescent="0.25">
      <c r="A17" t="s">
        <v>380</v>
      </c>
      <c r="B17" t="s">
        <v>330</v>
      </c>
      <c r="C17" t="s">
        <v>216</v>
      </c>
      <c r="D17" t="s">
        <v>427</v>
      </c>
      <c r="E17" t="s">
        <v>330</v>
      </c>
      <c r="F17" t="s">
        <v>330</v>
      </c>
      <c r="G17" s="182">
        <v>3681.82</v>
      </c>
      <c r="H17" s="182">
        <v>3750</v>
      </c>
      <c r="I17" s="182">
        <v>0</v>
      </c>
      <c r="J17" s="182">
        <v>68.179999999999836</v>
      </c>
    </row>
    <row r="18" spans="1:10" x14ac:dyDescent="0.25">
      <c r="A18" t="s">
        <v>380</v>
      </c>
      <c r="B18" t="s">
        <v>330</v>
      </c>
      <c r="C18" t="s">
        <v>216</v>
      </c>
      <c r="D18" t="s">
        <v>428</v>
      </c>
      <c r="E18" t="s">
        <v>330</v>
      </c>
      <c r="F18" t="s">
        <v>330</v>
      </c>
      <c r="G18" s="182">
        <v>6913.6</v>
      </c>
      <c r="H18" s="182">
        <v>2600</v>
      </c>
      <c r="I18" s="182">
        <v>4313.6000000000004</v>
      </c>
      <c r="J18" s="182">
        <v>0</v>
      </c>
    </row>
    <row r="19" spans="1:10" x14ac:dyDescent="0.25">
      <c r="A19" t="s">
        <v>380</v>
      </c>
      <c r="B19" t="s">
        <v>330</v>
      </c>
      <c r="C19" t="s">
        <v>216</v>
      </c>
      <c r="D19" t="s">
        <v>429</v>
      </c>
      <c r="E19" t="s">
        <v>330</v>
      </c>
      <c r="F19" t="s">
        <v>330</v>
      </c>
      <c r="G19" s="182">
        <v>960</v>
      </c>
      <c r="H19" s="182">
        <v>11875</v>
      </c>
      <c r="I19" s="182">
        <v>0</v>
      </c>
      <c r="J19" s="182">
        <v>10915</v>
      </c>
    </row>
    <row r="20" spans="1:10" x14ac:dyDescent="0.25">
      <c r="A20" t="s">
        <v>380</v>
      </c>
      <c r="B20" t="s">
        <v>330</v>
      </c>
      <c r="C20" t="s">
        <v>216</v>
      </c>
      <c r="D20" t="s">
        <v>395</v>
      </c>
      <c r="E20" t="s">
        <v>464</v>
      </c>
      <c r="F20" t="s">
        <v>330</v>
      </c>
      <c r="G20" s="182">
        <v>0</v>
      </c>
      <c r="H20" s="182">
        <v>3700</v>
      </c>
      <c r="I20" s="182">
        <v>0</v>
      </c>
      <c r="J20" s="182">
        <v>3700</v>
      </c>
    </row>
    <row r="21" spans="1:10" x14ac:dyDescent="0.25">
      <c r="A21" t="s">
        <v>380</v>
      </c>
      <c r="B21" t="s">
        <v>330</v>
      </c>
      <c r="C21" t="s">
        <v>216</v>
      </c>
      <c r="D21" t="s">
        <v>396</v>
      </c>
      <c r="E21" t="s">
        <v>464</v>
      </c>
      <c r="F21" t="s">
        <v>330</v>
      </c>
      <c r="G21" s="182">
        <v>0</v>
      </c>
      <c r="H21" s="182">
        <v>2000</v>
      </c>
      <c r="I21" s="182">
        <v>0</v>
      </c>
      <c r="J21" s="182">
        <v>2000</v>
      </c>
    </row>
    <row r="22" spans="1:10" x14ac:dyDescent="0.25">
      <c r="A22" t="s">
        <v>380</v>
      </c>
      <c r="B22" t="s">
        <v>330</v>
      </c>
      <c r="C22" t="s">
        <v>216</v>
      </c>
      <c r="D22" t="s">
        <v>430</v>
      </c>
      <c r="E22" t="s">
        <v>330</v>
      </c>
      <c r="F22" t="s">
        <v>330</v>
      </c>
      <c r="G22" s="182">
        <v>22854.48</v>
      </c>
      <c r="H22" s="182">
        <v>2500</v>
      </c>
      <c r="I22" s="182">
        <v>20354.48</v>
      </c>
      <c r="J22" s="182">
        <v>0</v>
      </c>
    </row>
    <row r="23" spans="1:10" x14ac:dyDescent="0.25">
      <c r="A23" t="s">
        <v>380</v>
      </c>
      <c r="B23" t="s">
        <v>330</v>
      </c>
      <c r="C23" t="s">
        <v>216</v>
      </c>
      <c r="D23" t="s">
        <v>431</v>
      </c>
      <c r="E23" t="s">
        <v>330</v>
      </c>
      <c r="F23" t="s">
        <v>330</v>
      </c>
      <c r="G23" s="182">
        <v>22742.12</v>
      </c>
      <c r="H23" s="182">
        <v>3200</v>
      </c>
      <c r="I23" s="182">
        <v>19542.12</v>
      </c>
      <c r="J23" s="182">
        <v>0</v>
      </c>
    </row>
    <row r="24" spans="1:10" x14ac:dyDescent="0.25">
      <c r="A24" t="s">
        <v>380</v>
      </c>
      <c r="B24" t="s">
        <v>330</v>
      </c>
      <c r="C24" t="s">
        <v>216</v>
      </c>
      <c r="D24" t="s">
        <v>432</v>
      </c>
      <c r="E24" t="s">
        <v>330</v>
      </c>
      <c r="F24" t="s">
        <v>330</v>
      </c>
      <c r="G24" s="182">
        <v>2607</v>
      </c>
      <c r="H24" s="182">
        <v>2000</v>
      </c>
      <c r="I24" s="182">
        <v>607</v>
      </c>
      <c r="J24" s="182">
        <v>0</v>
      </c>
    </row>
    <row r="25" spans="1:10" x14ac:dyDescent="0.25">
      <c r="A25" t="s">
        <v>380</v>
      </c>
      <c r="B25" t="s">
        <v>330</v>
      </c>
      <c r="C25" t="s">
        <v>216</v>
      </c>
      <c r="D25" t="s">
        <v>398</v>
      </c>
      <c r="E25" t="s">
        <v>464</v>
      </c>
      <c r="F25" t="s">
        <v>330</v>
      </c>
      <c r="G25" s="182">
        <v>0</v>
      </c>
      <c r="H25" s="182">
        <v>1500</v>
      </c>
      <c r="I25" s="182">
        <v>0</v>
      </c>
      <c r="J25" s="182">
        <v>1500</v>
      </c>
    </row>
    <row r="26" spans="1:10" x14ac:dyDescent="0.25">
      <c r="A26" t="s">
        <v>380</v>
      </c>
      <c r="B26" t="s">
        <v>330</v>
      </c>
      <c r="C26" t="s">
        <v>216</v>
      </c>
      <c r="D26" t="s">
        <v>435</v>
      </c>
      <c r="E26" t="s">
        <v>330</v>
      </c>
      <c r="F26" t="s">
        <v>330</v>
      </c>
      <c r="G26" s="182">
        <v>500</v>
      </c>
      <c r="H26" s="182">
        <v>1500</v>
      </c>
      <c r="I26" s="182">
        <v>0</v>
      </c>
      <c r="J26" s="182">
        <v>1000</v>
      </c>
    </row>
    <row r="27" spans="1:10" x14ac:dyDescent="0.25">
      <c r="A27" t="s">
        <v>380</v>
      </c>
      <c r="B27" t="s">
        <v>330</v>
      </c>
      <c r="C27" t="s">
        <v>216</v>
      </c>
      <c r="D27" t="s">
        <v>399</v>
      </c>
      <c r="E27" t="s">
        <v>330</v>
      </c>
      <c r="F27" t="s">
        <v>330</v>
      </c>
      <c r="G27" s="182">
        <v>10660</v>
      </c>
      <c r="H27" s="182">
        <v>1500</v>
      </c>
      <c r="I27" s="182">
        <v>9160</v>
      </c>
      <c r="J27" s="182">
        <v>0</v>
      </c>
    </row>
    <row r="28" spans="1:10" x14ac:dyDescent="0.25">
      <c r="A28" t="s">
        <v>380</v>
      </c>
      <c r="B28" t="s">
        <v>330</v>
      </c>
      <c r="C28" t="s">
        <v>216</v>
      </c>
      <c r="D28" t="s">
        <v>436</v>
      </c>
      <c r="E28" t="s">
        <v>330</v>
      </c>
      <c r="F28" t="s">
        <v>330</v>
      </c>
      <c r="G28" s="182">
        <v>10793.96</v>
      </c>
      <c r="H28" s="182">
        <v>1500</v>
      </c>
      <c r="I28" s="182">
        <v>9293.9599999999991</v>
      </c>
      <c r="J28" s="182">
        <v>0</v>
      </c>
    </row>
    <row r="29" spans="1:10" x14ac:dyDescent="0.25">
      <c r="A29" t="s">
        <v>380</v>
      </c>
      <c r="B29" t="s">
        <v>330</v>
      </c>
      <c r="C29" t="s">
        <v>216</v>
      </c>
      <c r="D29" t="s">
        <v>437</v>
      </c>
      <c r="E29" t="s">
        <v>330</v>
      </c>
      <c r="F29" t="s">
        <v>330</v>
      </c>
      <c r="G29" s="182">
        <v>5000</v>
      </c>
      <c r="H29" s="182">
        <v>1500</v>
      </c>
      <c r="I29" s="182">
        <v>3500</v>
      </c>
      <c r="J29" s="182">
        <v>0</v>
      </c>
    </row>
    <row r="30" spans="1:10" x14ac:dyDescent="0.25">
      <c r="A30" t="s">
        <v>380</v>
      </c>
      <c r="B30" t="s">
        <v>330</v>
      </c>
      <c r="C30" t="s">
        <v>216</v>
      </c>
      <c r="D30" t="s">
        <v>438</v>
      </c>
      <c r="E30" t="s">
        <v>330</v>
      </c>
      <c r="F30" t="s">
        <v>330</v>
      </c>
      <c r="G30" s="182">
        <v>500</v>
      </c>
      <c r="H30" s="182">
        <v>5000</v>
      </c>
      <c r="I30" s="182">
        <v>0</v>
      </c>
      <c r="J30" s="182">
        <v>4500</v>
      </c>
    </row>
    <row r="31" spans="1:10" x14ac:dyDescent="0.25">
      <c r="A31" t="s">
        <v>380</v>
      </c>
      <c r="B31" t="s">
        <v>330</v>
      </c>
      <c r="C31" t="s">
        <v>216</v>
      </c>
      <c r="D31" t="s">
        <v>439</v>
      </c>
      <c r="E31" t="s">
        <v>330</v>
      </c>
      <c r="F31" t="s">
        <v>330</v>
      </c>
      <c r="G31" s="182">
        <v>8496</v>
      </c>
      <c r="H31" s="182">
        <v>5000</v>
      </c>
      <c r="I31" s="182">
        <v>3496</v>
      </c>
      <c r="J31" s="182">
        <v>0</v>
      </c>
    </row>
    <row r="32" spans="1:10" x14ac:dyDescent="0.25">
      <c r="A32" t="s">
        <v>380</v>
      </c>
      <c r="B32" t="s">
        <v>330</v>
      </c>
      <c r="C32" t="s">
        <v>216</v>
      </c>
      <c r="D32" t="s">
        <v>440</v>
      </c>
      <c r="E32" t="s">
        <v>330</v>
      </c>
      <c r="F32" t="s">
        <v>330</v>
      </c>
      <c r="G32" s="182">
        <v>28000</v>
      </c>
      <c r="H32" s="182">
        <v>12500</v>
      </c>
      <c r="I32" s="182">
        <v>15500</v>
      </c>
      <c r="J32" s="182">
        <v>0</v>
      </c>
    </row>
    <row r="33" spans="1:10" x14ac:dyDescent="0.25">
      <c r="A33" t="s">
        <v>380</v>
      </c>
      <c r="B33" t="s">
        <v>330</v>
      </c>
      <c r="C33" t="s">
        <v>216</v>
      </c>
      <c r="D33" t="s">
        <v>441</v>
      </c>
      <c r="E33" t="s">
        <v>330</v>
      </c>
      <c r="F33" t="s">
        <v>330</v>
      </c>
      <c r="G33" s="182">
        <v>9000</v>
      </c>
      <c r="H33" s="182">
        <v>6000</v>
      </c>
      <c r="I33" s="182">
        <v>3000</v>
      </c>
      <c r="J33" s="182">
        <v>0</v>
      </c>
    </row>
    <row r="34" spans="1:10" x14ac:dyDescent="0.25">
      <c r="A34" t="s">
        <v>380</v>
      </c>
      <c r="B34" t="s">
        <v>330</v>
      </c>
      <c r="C34" t="s">
        <v>216</v>
      </c>
      <c r="D34" t="s">
        <v>442</v>
      </c>
      <c r="E34" t="s">
        <v>330</v>
      </c>
      <c r="F34" t="s">
        <v>330</v>
      </c>
      <c r="G34" s="182">
        <v>13500</v>
      </c>
      <c r="H34" s="182">
        <v>6000</v>
      </c>
      <c r="I34" s="182">
        <v>7500</v>
      </c>
      <c r="J34" s="182">
        <v>0</v>
      </c>
    </row>
    <row r="35" spans="1:10" x14ac:dyDescent="0.25">
      <c r="A35" t="s">
        <v>380</v>
      </c>
      <c r="B35" t="s">
        <v>330</v>
      </c>
      <c r="C35" t="s">
        <v>216</v>
      </c>
      <c r="D35" t="s">
        <v>402</v>
      </c>
      <c r="E35" t="s">
        <v>464</v>
      </c>
      <c r="F35" t="s">
        <v>330</v>
      </c>
      <c r="G35" s="182">
        <v>0</v>
      </c>
      <c r="H35" s="182">
        <v>3000</v>
      </c>
      <c r="I35" s="182">
        <v>0</v>
      </c>
      <c r="J35" s="182">
        <v>3000</v>
      </c>
    </row>
    <row r="36" spans="1:10" x14ac:dyDescent="0.25">
      <c r="A36" t="s">
        <v>380</v>
      </c>
      <c r="B36" t="s">
        <v>330</v>
      </c>
      <c r="C36" t="s">
        <v>216</v>
      </c>
      <c r="D36" t="s">
        <v>404</v>
      </c>
      <c r="E36" t="s">
        <v>464</v>
      </c>
      <c r="F36" t="s">
        <v>330</v>
      </c>
      <c r="G36" s="182">
        <v>0</v>
      </c>
      <c r="H36" s="182">
        <v>16500</v>
      </c>
      <c r="I36" s="182">
        <v>0</v>
      </c>
      <c r="J36" s="182">
        <v>16500</v>
      </c>
    </row>
    <row r="37" spans="1:10" x14ac:dyDescent="0.25">
      <c r="A37" t="s">
        <v>380</v>
      </c>
      <c r="B37" t="s">
        <v>330</v>
      </c>
      <c r="C37" t="s">
        <v>216</v>
      </c>
      <c r="D37" t="s">
        <v>405</v>
      </c>
      <c r="E37" t="s">
        <v>464</v>
      </c>
      <c r="F37" t="s">
        <v>330</v>
      </c>
      <c r="G37" s="182">
        <v>0</v>
      </c>
      <c r="H37" s="182">
        <v>8800</v>
      </c>
      <c r="I37" s="182">
        <v>0</v>
      </c>
      <c r="J37" s="182">
        <v>8800</v>
      </c>
    </row>
    <row r="38" spans="1:10" x14ac:dyDescent="0.25">
      <c r="A38" t="s">
        <v>380</v>
      </c>
      <c r="B38" t="s">
        <v>330</v>
      </c>
      <c r="C38" t="s">
        <v>216</v>
      </c>
      <c r="D38" t="s">
        <v>444</v>
      </c>
      <c r="E38" t="s">
        <v>330</v>
      </c>
      <c r="F38" t="s">
        <v>330</v>
      </c>
      <c r="G38" s="182">
        <v>600</v>
      </c>
      <c r="H38" s="182">
        <v>800</v>
      </c>
      <c r="I38" s="188">
        <v>0</v>
      </c>
      <c r="J38" s="182">
        <v>200</v>
      </c>
    </row>
    <row r="39" spans="1:10" x14ac:dyDescent="0.25">
      <c r="A39" t="s">
        <v>380</v>
      </c>
      <c r="B39" t="s">
        <v>330</v>
      </c>
      <c r="C39" t="s">
        <v>216</v>
      </c>
      <c r="D39" t="s">
        <v>445</v>
      </c>
      <c r="E39" t="s">
        <v>330</v>
      </c>
      <c r="F39" t="s">
        <v>330</v>
      </c>
      <c r="G39" s="182">
        <v>9667.7000000000007</v>
      </c>
      <c r="H39" s="182">
        <v>4000</v>
      </c>
      <c r="I39" s="182">
        <v>5667.7000000000007</v>
      </c>
      <c r="J39" s="182">
        <v>0</v>
      </c>
    </row>
    <row r="40" spans="1:10" x14ac:dyDescent="0.25">
      <c r="A40" t="s">
        <v>380</v>
      </c>
      <c r="B40" t="s">
        <v>330</v>
      </c>
      <c r="C40" t="s">
        <v>216</v>
      </c>
      <c r="D40" t="s">
        <v>408</v>
      </c>
      <c r="E40" t="s">
        <v>330</v>
      </c>
      <c r="F40" t="s">
        <v>330</v>
      </c>
      <c r="G40" s="182">
        <v>7800</v>
      </c>
      <c r="H40" s="182">
        <v>6000</v>
      </c>
      <c r="I40" s="182">
        <v>1800</v>
      </c>
      <c r="J40" s="182">
        <v>0</v>
      </c>
    </row>
    <row r="41" spans="1:10" x14ac:dyDescent="0.25">
      <c r="A41" t="s">
        <v>380</v>
      </c>
      <c r="B41" t="s">
        <v>330</v>
      </c>
      <c r="C41" t="s">
        <v>216</v>
      </c>
      <c r="D41" t="s">
        <v>410</v>
      </c>
      <c r="E41" t="s">
        <v>464</v>
      </c>
      <c r="F41" t="s">
        <v>330</v>
      </c>
      <c r="G41" s="182">
        <v>0</v>
      </c>
      <c r="H41" s="182">
        <v>1000</v>
      </c>
      <c r="I41" s="182">
        <v>0</v>
      </c>
      <c r="J41" s="182">
        <v>1000</v>
      </c>
    </row>
    <row r="42" spans="1:10" x14ac:dyDescent="0.25">
      <c r="A42" t="s">
        <v>380</v>
      </c>
      <c r="B42" t="s">
        <v>330</v>
      </c>
      <c r="C42" t="s">
        <v>216</v>
      </c>
      <c r="D42" t="s">
        <v>414</v>
      </c>
      <c r="E42" t="s">
        <v>330</v>
      </c>
      <c r="F42" t="s">
        <v>464</v>
      </c>
      <c r="G42" s="182">
        <v>181.3</v>
      </c>
      <c r="H42" s="182">
        <v>0</v>
      </c>
      <c r="I42" s="182">
        <v>181.3</v>
      </c>
      <c r="J42" s="182">
        <v>0</v>
      </c>
    </row>
    <row r="43" spans="1:10" x14ac:dyDescent="0.25">
      <c r="A43" t="s">
        <v>380</v>
      </c>
      <c r="B43" t="s">
        <v>330</v>
      </c>
      <c r="C43" t="s">
        <v>216</v>
      </c>
      <c r="D43" t="s">
        <v>447</v>
      </c>
      <c r="E43" t="s">
        <v>330</v>
      </c>
      <c r="F43" t="s">
        <v>464</v>
      </c>
      <c r="G43" s="182">
        <v>192.5</v>
      </c>
      <c r="H43" s="182">
        <v>0</v>
      </c>
      <c r="I43" s="182">
        <v>192.5</v>
      </c>
      <c r="J43" s="182">
        <v>0</v>
      </c>
    </row>
    <row r="44" spans="1:10" x14ac:dyDescent="0.25">
      <c r="A44" t="s">
        <v>380</v>
      </c>
      <c r="B44" t="s">
        <v>330</v>
      </c>
      <c r="C44" t="s">
        <v>216</v>
      </c>
      <c r="D44" t="s">
        <v>448</v>
      </c>
      <c r="E44" t="s">
        <v>330</v>
      </c>
      <c r="F44" t="s">
        <v>464</v>
      </c>
      <c r="G44" s="182">
        <v>13.8</v>
      </c>
      <c r="H44" s="182">
        <v>0</v>
      </c>
      <c r="I44" s="182">
        <v>13.8</v>
      </c>
      <c r="J44" s="182">
        <v>0</v>
      </c>
    </row>
    <row r="45" spans="1:10" x14ac:dyDescent="0.25">
      <c r="A45" t="s">
        <v>380</v>
      </c>
      <c r="B45" t="s">
        <v>330</v>
      </c>
      <c r="C45" t="s">
        <v>216</v>
      </c>
      <c r="D45" t="s">
        <v>394</v>
      </c>
      <c r="E45" t="s">
        <v>464</v>
      </c>
      <c r="F45" t="s">
        <v>330</v>
      </c>
      <c r="G45" s="182">
        <v>0</v>
      </c>
      <c r="H45" s="182">
        <v>600</v>
      </c>
      <c r="I45" s="182">
        <v>0</v>
      </c>
      <c r="J45" s="182">
        <v>600</v>
      </c>
    </row>
    <row r="46" spans="1:10" x14ac:dyDescent="0.25">
      <c r="A46" t="s">
        <v>380</v>
      </c>
      <c r="B46" t="s">
        <v>330</v>
      </c>
      <c r="C46" t="s">
        <v>216</v>
      </c>
      <c r="D46" t="s">
        <v>397</v>
      </c>
      <c r="E46" t="s">
        <v>464</v>
      </c>
      <c r="F46" t="s">
        <v>330</v>
      </c>
      <c r="G46" s="182">
        <v>0</v>
      </c>
      <c r="H46" s="182">
        <v>2000</v>
      </c>
      <c r="I46" s="182">
        <v>0</v>
      </c>
      <c r="J46" s="182">
        <v>2000</v>
      </c>
    </row>
    <row r="47" spans="1:10" x14ac:dyDescent="0.25">
      <c r="A47" t="s">
        <v>380</v>
      </c>
      <c r="B47" t="s">
        <v>330</v>
      </c>
      <c r="C47" t="s">
        <v>216</v>
      </c>
      <c r="D47" t="s">
        <v>400</v>
      </c>
      <c r="E47" t="s">
        <v>464</v>
      </c>
      <c r="F47" t="s">
        <v>330</v>
      </c>
      <c r="G47" s="182">
        <v>0</v>
      </c>
      <c r="H47" s="182">
        <v>1500</v>
      </c>
      <c r="I47" s="182">
        <v>0</v>
      </c>
      <c r="J47" s="182">
        <v>1500</v>
      </c>
    </row>
    <row r="48" spans="1:10" x14ac:dyDescent="0.25">
      <c r="A48" t="s">
        <v>380</v>
      </c>
      <c r="B48" t="s">
        <v>330</v>
      </c>
      <c r="C48" t="s">
        <v>216</v>
      </c>
      <c r="D48" t="s">
        <v>401</v>
      </c>
      <c r="E48" t="s">
        <v>464</v>
      </c>
      <c r="F48" t="s">
        <v>330</v>
      </c>
      <c r="G48" s="182">
        <v>0</v>
      </c>
      <c r="H48" s="182">
        <v>3000</v>
      </c>
      <c r="I48" s="182">
        <v>0</v>
      </c>
      <c r="J48" s="182">
        <v>3000</v>
      </c>
    </row>
    <row r="49" spans="1:10" x14ac:dyDescent="0.25">
      <c r="A49" t="s">
        <v>380</v>
      </c>
      <c r="B49" t="s">
        <v>330</v>
      </c>
      <c r="C49" t="s">
        <v>216</v>
      </c>
      <c r="D49" t="s">
        <v>403</v>
      </c>
      <c r="E49" t="s">
        <v>464</v>
      </c>
      <c r="F49" t="s">
        <v>330</v>
      </c>
      <c r="G49" s="182">
        <v>0</v>
      </c>
      <c r="H49" s="182">
        <v>3000</v>
      </c>
      <c r="I49" s="182">
        <v>0</v>
      </c>
      <c r="J49" s="182">
        <v>3000</v>
      </c>
    </row>
    <row r="50" spans="1:10" x14ac:dyDescent="0.25">
      <c r="A50" t="s">
        <v>380</v>
      </c>
      <c r="B50" t="s">
        <v>330</v>
      </c>
      <c r="C50" t="s">
        <v>216</v>
      </c>
      <c r="D50" t="s">
        <v>406</v>
      </c>
      <c r="E50" t="s">
        <v>464</v>
      </c>
      <c r="F50" t="s">
        <v>330</v>
      </c>
      <c r="G50" s="182">
        <v>0</v>
      </c>
      <c r="H50" s="182">
        <v>1000</v>
      </c>
      <c r="I50" s="182">
        <v>0</v>
      </c>
      <c r="J50" s="182">
        <v>1000</v>
      </c>
    </row>
    <row r="51" spans="1:10" x14ac:dyDescent="0.25">
      <c r="A51" t="s">
        <v>380</v>
      </c>
      <c r="B51" t="s">
        <v>330</v>
      </c>
      <c r="C51" t="s">
        <v>216</v>
      </c>
      <c r="D51" t="s">
        <v>407</v>
      </c>
      <c r="E51" t="s">
        <v>464</v>
      </c>
      <c r="F51" t="s">
        <v>330</v>
      </c>
      <c r="G51" s="182">
        <v>0</v>
      </c>
      <c r="H51" s="182">
        <v>2000</v>
      </c>
      <c r="I51" s="182">
        <v>0</v>
      </c>
      <c r="J51" s="182">
        <v>2000</v>
      </c>
    </row>
    <row r="52" spans="1:10" x14ac:dyDescent="0.25">
      <c r="A52" t="s">
        <v>380</v>
      </c>
      <c r="B52" t="s">
        <v>330</v>
      </c>
      <c r="C52" t="s">
        <v>216</v>
      </c>
      <c r="D52" t="s">
        <v>409</v>
      </c>
      <c r="E52" t="s">
        <v>464</v>
      </c>
      <c r="F52" t="s">
        <v>330</v>
      </c>
      <c r="G52" s="182">
        <v>0</v>
      </c>
      <c r="H52" s="182">
        <v>1993.06</v>
      </c>
      <c r="I52" s="182">
        <v>0</v>
      </c>
      <c r="J52" s="182">
        <v>1993.06</v>
      </c>
    </row>
    <row r="53" spans="1:10" x14ac:dyDescent="0.25">
      <c r="A53" t="s">
        <v>380</v>
      </c>
      <c r="B53" t="s">
        <v>330</v>
      </c>
      <c r="C53" t="s">
        <v>216</v>
      </c>
      <c r="D53" t="s">
        <v>411</v>
      </c>
      <c r="E53" t="s">
        <v>464</v>
      </c>
      <c r="F53" t="s">
        <v>330</v>
      </c>
      <c r="G53" s="182">
        <v>0</v>
      </c>
      <c r="H53" s="182">
        <v>2000</v>
      </c>
      <c r="I53" s="182">
        <v>0</v>
      </c>
      <c r="J53" s="182">
        <v>2000</v>
      </c>
    </row>
    <row r="54" spans="1:10" x14ac:dyDescent="0.25">
      <c r="A54" t="s">
        <v>380</v>
      </c>
      <c r="B54" t="s">
        <v>330</v>
      </c>
      <c r="C54" t="s">
        <v>216</v>
      </c>
      <c r="D54" t="s">
        <v>412</v>
      </c>
      <c r="E54" t="s">
        <v>464</v>
      </c>
      <c r="F54" t="s">
        <v>330</v>
      </c>
      <c r="G54" s="182">
        <v>0</v>
      </c>
      <c r="H54" s="182">
        <v>2500</v>
      </c>
      <c r="I54" s="182">
        <v>0</v>
      </c>
      <c r="J54" s="182">
        <v>2500</v>
      </c>
    </row>
    <row r="55" spans="1:10" x14ac:dyDescent="0.25">
      <c r="A55" t="s">
        <v>380</v>
      </c>
      <c r="B55" t="s">
        <v>330</v>
      </c>
      <c r="C55" t="s">
        <v>260</v>
      </c>
      <c r="D55" t="s">
        <v>450</v>
      </c>
      <c r="E55" t="s">
        <v>330</v>
      </c>
      <c r="F55" t="s">
        <v>330</v>
      </c>
      <c r="G55" s="182">
        <v>3900</v>
      </c>
      <c r="H55" s="182">
        <v>3000</v>
      </c>
      <c r="I55" s="182">
        <v>900</v>
      </c>
      <c r="J55" s="182">
        <v>0</v>
      </c>
    </row>
    <row r="56" spans="1:10" x14ac:dyDescent="0.25">
      <c r="A56" t="s">
        <v>380</v>
      </c>
      <c r="B56" t="s">
        <v>330</v>
      </c>
      <c r="C56" t="s">
        <v>260</v>
      </c>
      <c r="D56" t="s">
        <v>451</v>
      </c>
      <c r="E56" t="s">
        <v>330</v>
      </c>
      <c r="F56" t="s">
        <v>330</v>
      </c>
      <c r="G56" s="182">
        <v>500</v>
      </c>
      <c r="H56" s="182">
        <v>90077.119999999995</v>
      </c>
      <c r="I56" s="182">
        <v>0</v>
      </c>
      <c r="J56" s="182">
        <v>89577.12</v>
      </c>
    </row>
    <row r="57" spans="1:10" x14ac:dyDescent="0.25">
      <c r="A57" t="s">
        <v>380</v>
      </c>
      <c r="B57" t="s">
        <v>330</v>
      </c>
      <c r="C57" t="s">
        <v>260</v>
      </c>
      <c r="D57" t="s">
        <v>416</v>
      </c>
      <c r="E57" t="s">
        <v>464</v>
      </c>
      <c r="F57" t="s">
        <v>330</v>
      </c>
      <c r="G57" s="182">
        <v>0</v>
      </c>
      <c r="H57" s="182">
        <v>1300</v>
      </c>
      <c r="I57" s="182">
        <v>0</v>
      </c>
      <c r="J57" s="182">
        <v>1300</v>
      </c>
    </row>
    <row r="58" spans="1:10" x14ac:dyDescent="0.25">
      <c r="A58" t="s">
        <v>380</v>
      </c>
      <c r="B58" t="s">
        <v>330</v>
      </c>
      <c r="C58" t="s">
        <v>262</v>
      </c>
      <c r="D58" t="s">
        <v>453</v>
      </c>
      <c r="E58" t="s">
        <v>330</v>
      </c>
      <c r="F58" t="s">
        <v>464</v>
      </c>
      <c r="G58" s="182">
        <v>416</v>
      </c>
      <c r="H58" s="182">
        <v>0</v>
      </c>
      <c r="I58" s="182">
        <v>416</v>
      </c>
      <c r="J58" s="182">
        <v>0</v>
      </c>
    </row>
    <row r="59" spans="1:10" x14ac:dyDescent="0.25">
      <c r="A59" t="s">
        <v>380</v>
      </c>
      <c r="B59" t="s">
        <v>331</v>
      </c>
      <c r="C59" t="s">
        <v>259</v>
      </c>
      <c r="D59" t="s">
        <v>387</v>
      </c>
      <c r="E59" t="s">
        <v>330</v>
      </c>
      <c r="F59" t="s">
        <v>464</v>
      </c>
      <c r="G59" s="182">
        <v>322632</v>
      </c>
      <c r="H59" s="182">
        <v>0</v>
      </c>
      <c r="I59" s="182">
        <v>322632</v>
      </c>
      <c r="J59" s="182">
        <v>0</v>
      </c>
    </row>
    <row r="60" spans="1:10" x14ac:dyDescent="0.25">
      <c r="A60" t="s">
        <v>380</v>
      </c>
      <c r="B60" t="s">
        <v>331</v>
      </c>
      <c r="C60" t="s">
        <v>259</v>
      </c>
      <c r="D60" t="s">
        <v>384</v>
      </c>
      <c r="E60" t="s">
        <v>464</v>
      </c>
      <c r="F60" t="s">
        <v>330</v>
      </c>
      <c r="G60" s="182">
        <v>0</v>
      </c>
      <c r="H60" s="182">
        <v>737973.5</v>
      </c>
      <c r="I60" s="182">
        <v>0</v>
      </c>
      <c r="J60" s="182">
        <v>737973.5</v>
      </c>
    </row>
    <row r="61" spans="1:10" x14ac:dyDescent="0.25">
      <c r="A61" t="s">
        <v>380</v>
      </c>
      <c r="B61" t="s">
        <v>331</v>
      </c>
      <c r="C61" t="s">
        <v>259</v>
      </c>
      <c r="D61" t="s">
        <v>417</v>
      </c>
      <c r="E61" t="s">
        <v>330</v>
      </c>
      <c r="F61" t="s">
        <v>464</v>
      </c>
      <c r="G61" s="182">
        <v>22539</v>
      </c>
      <c r="H61" s="182">
        <v>0</v>
      </c>
      <c r="I61" s="182">
        <v>22539</v>
      </c>
      <c r="J61" s="182">
        <v>0</v>
      </c>
    </row>
    <row r="62" spans="1:10" x14ac:dyDescent="0.25">
      <c r="A62" t="s">
        <v>380</v>
      </c>
      <c r="B62" t="s">
        <v>331</v>
      </c>
      <c r="C62" t="s">
        <v>259</v>
      </c>
      <c r="D62" t="s">
        <v>418</v>
      </c>
      <c r="E62" t="s">
        <v>330</v>
      </c>
      <c r="F62" t="s">
        <v>464</v>
      </c>
      <c r="G62" s="182">
        <v>5302</v>
      </c>
      <c r="H62" s="182">
        <v>0</v>
      </c>
      <c r="I62" s="182">
        <v>5302</v>
      </c>
      <c r="J62" s="182">
        <v>0</v>
      </c>
    </row>
    <row r="63" spans="1:10" x14ac:dyDescent="0.25">
      <c r="A63" t="s">
        <v>380</v>
      </c>
      <c r="B63" t="s">
        <v>331</v>
      </c>
      <c r="C63" t="s">
        <v>259</v>
      </c>
      <c r="D63" t="s">
        <v>424</v>
      </c>
      <c r="E63" t="s">
        <v>330</v>
      </c>
      <c r="F63" t="s">
        <v>464</v>
      </c>
      <c r="G63" s="182">
        <v>24747.821999999993</v>
      </c>
      <c r="H63" s="182">
        <v>0</v>
      </c>
      <c r="I63" s="182">
        <v>24747.821999999993</v>
      </c>
      <c r="J63" s="182">
        <v>0</v>
      </c>
    </row>
    <row r="64" spans="1:10" x14ac:dyDescent="0.25">
      <c r="A64" t="s">
        <v>380</v>
      </c>
      <c r="B64" t="s">
        <v>331</v>
      </c>
      <c r="C64" t="s">
        <v>259</v>
      </c>
      <c r="D64" t="s">
        <v>425</v>
      </c>
      <c r="E64" t="s">
        <v>330</v>
      </c>
      <c r="F64" t="s">
        <v>464</v>
      </c>
      <c r="G64" s="182">
        <v>22529.984399999998</v>
      </c>
      <c r="H64" s="182">
        <v>0</v>
      </c>
      <c r="I64" s="182">
        <v>22529.984399999998</v>
      </c>
      <c r="J64" s="182">
        <v>0</v>
      </c>
    </row>
    <row r="65" spans="1:10" x14ac:dyDescent="0.25">
      <c r="A65" t="s">
        <v>380</v>
      </c>
      <c r="B65" t="s">
        <v>331</v>
      </c>
      <c r="C65" t="s">
        <v>216</v>
      </c>
      <c r="D65" t="s">
        <v>395</v>
      </c>
      <c r="E65" t="s">
        <v>330</v>
      </c>
      <c r="F65" t="s">
        <v>330</v>
      </c>
      <c r="G65" s="182">
        <v>15864.04</v>
      </c>
      <c r="H65" s="182">
        <v>1500</v>
      </c>
      <c r="I65" s="182">
        <v>14364.04</v>
      </c>
      <c r="J65" s="182">
        <v>0</v>
      </c>
    </row>
    <row r="66" spans="1:10" x14ac:dyDescent="0.25">
      <c r="A66" t="s">
        <v>380</v>
      </c>
      <c r="B66" t="s">
        <v>331</v>
      </c>
      <c r="C66" t="s">
        <v>216</v>
      </c>
      <c r="D66" t="s">
        <v>430</v>
      </c>
      <c r="E66" t="s">
        <v>330</v>
      </c>
      <c r="F66" t="s">
        <v>464</v>
      </c>
      <c r="G66" s="182">
        <v>20792</v>
      </c>
      <c r="H66" s="182">
        <v>0</v>
      </c>
      <c r="I66" s="182">
        <v>20792</v>
      </c>
      <c r="J66" s="182">
        <v>0</v>
      </c>
    </row>
    <row r="67" spans="1:10" x14ac:dyDescent="0.25">
      <c r="A67" t="s">
        <v>380</v>
      </c>
      <c r="B67" t="s">
        <v>331</v>
      </c>
      <c r="C67" t="s">
        <v>216</v>
      </c>
      <c r="D67" t="s">
        <v>431</v>
      </c>
      <c r="E67" t="s">
        <v>330</v>
      </c>
      <c r="F67" t="s">
        <v>464</v>
      </c>
      <c r="G67" s="182">
        <v>29142.140000000003</v>
      </c>
      <c r="H67" s="182">
        <v>0</v>
      </c>
      <c r="I67" s="182">
        <v>29142.140000000003</v>
      </c>
      <c r="J67" s="182">
        <v>0</v>
      </c>
    </row>
    <row r="68" spans="1:10" x14ac:dyDescent="0.25">
      <c r="A68" t="s">
        <v>380</v>
      </c>
      <c r="B68" t="s">
        <v>331</v>
      </c>
      <c r="C68" t="s">
        <v>216</v>
      </c>
      <c r="D68" t="s">
        <v>398</v>
      </c>
      <c r="E68" t="s">
        <v>330</v>
      </c>
      <c r="F68" t="s">
        <v>464</v>
      </c>
      <c r="G68" s="182">
        <v>9754.5</v>
      </c>
      <c r="H68" s="182">
        <v>0</v>
      </c>
      <c r="I68" s="182">
        <v>9754.5</v>
      </c>
      <c r="J68" s="182">
        <v>0</v>
      </c>
    </row>
    <row r="69" spans="1:10" x14ac:dyDescent="0.25">
      <c r="A69" t="s">
        <v>380</v>
      </c>
      <c r="B69" t="s">
        <v>331</v>
      </c>
      <c r="C69" t="s">
        <v>216</v>
      </c>
      <c r="D69" t="s">
        <v>440</v>
      </c>
      <c r="E69" t="s">
        <v>330</v>
      </c>
      <c r="F69" t="s">
        <v>464</v>
      </c>
      <c r="G69" s="182">
        <v>1595</v>
      </c>
      <c r="H69" s="182">
        <v>0</v>
      </c>
      <c r="I69" s="182">
        <v>1595</v>
      </c>
      <c r="J69" s="182">
        <v>0</v>
      </c>
    </row>
    <row r="70" spans="1:10" x14ac:dyDescent="0.25">
      <c r="A70" t="s">
        <v>380</v>
      </c>
      <c r="B70" t="s">
        <v>331</v>
      </c>
      <c r="C70" t="s">
        <v>216</v>
      </c>
      <c r="D70" t="s">
        <v>441</v>
      </c>
      <c r="E70" t="s">
        <v>330</v>
      </c>
      <c r="F70" t="s">
        <v>464</v>
      </c>
      <c r="G70" s="182">
        <v>800</v>
      </c>
      <c r="H70" s="182">
        <v>0</v>
      </c>
      <c r="I70" s="182">
        <v>800</v>
      </c>
      <c r="J70" s="182">
        <v>0</v>
      </c>
    </row>
    <row r="71" spans="1:10" x14ac:dyDescent="0.25">
      <c r="A71" t="s">
        <v>380</v>
      </c>
      <c r="B71" t="s">
        <v>331</v>
      </c>
      <c r="C71" t="s">
        <v>216</v>
      </c>
      <c r="D71" t="s">
        <v>442</v>
      </c>
      <c r="E71" t="s">
        <v>330</v>
      </c>
      <c r="F71" t="s">
        <v>464</v>
      </c>
      <c r="G71" s="182">
        <v>1500</v>
      </c>
      <c r="H71" s="182">
        <v>0</v>
      </c>
      <c r="I71" s="182">
        <v>1500</v>
      </c>
      <c r="J71" s="182">
        <v>0</v>
      </c>
    </row>
    <row r="72" spans="1:10" x14ac:dyDescent="0.25">
      <c r="A72" t="s">
        <v>380</v>
      </c>
      <c r="B72" t="s">
        <v>331</v>
      </c>
      <c r="C72" t="s">
        <v>216</v>
      </c>
      <c r="D72" t="s">
        <v>404</v>
      </c>
      <c r="E72" t="s">
        <v>330</v>
      </c>
      <c r="F72" t="s">
        <v>330</v>
      </c>
      <c r="G72" s="182">
        <v>440</v>
      </c>
      <c r="H72" s="182">
        <v>15281</v>
      </c>
      <c r="I72" s="182">
        <v>0</v>
      </c>
      <c r="J72" s="182">
        <v>14841</v>
      </c>
    </row>
    <row r="73" spans="1:10" x14ac:dyDescent="0.25">
      <c r="A73" t="s">
        <v>380</v>
      </c>
      <c r="B73" t="s">
        <v>331</v>
      </c>
      <c r="C73" t="s">
        <v>216</v>
      </c>
      <c r="D73" t="s">
        <v>405</v>
      </c>
      <c r="E73" t="s">
        <v>330</v>
      </c>
      <c r="F73" t="s">
        <v>464</v>
      </c>
      <c r="G73" s="182">
        <v>5470</v>
      </c>
      <c r="H73" s="182">
        <v>0</v>
      </c>
      <c r="I73" s="182">
        <v>5470</v>
      </c>
      <c r="J73" s="182">
        <v>0</v>
      </c>
    </row>
    <row r="74" spans="1:10" x14ac:dyDescent="0.25">
      <c r="A74" t="s">
        <v>380</v>
      </c>
      <c r="B74" t="s">
        <v>331</v>
      </c>
      <c r="C74" t="s">
        <v>216</v>
      </c>
      <c r="D74" t="s">
        <v>446</v>
      </c>
      <c r="E74" t="s">
        <v>330</v>
      </c>
      <c r="F74" t="s">
        <v>330</v>
      </c>
      <c r="G74" s="182">
        <v>1581</v>
      </c>
      <c r="H74" s="182">
        <v>2000</v>
      </c>
      <c r="I74" s="182">
        <v>0</v>
      </c>
      <c r="J74" s="182">
        <v>419</v>
      </c>
    </row>
    <row r="75" spans="1:10" x14ac:dyDescent="0.25">
      <c r="A75" t="s">
        <v>380</v>
      </c>
      <c r="B75" t="s">
        <v>331</v>
      </c>
      <c r="C75" t="s">
        <v>216</v>
      </c>
      <c r="D75" t="s">
        <v>414</v>
      </c>
      <c r="E75" t="s">
        <v>464</v>
      </c>
      <c r="F75" t="s">
        <v>330</v>
      </c>
      <c r="G75" s="182">
        <v>0</v>
      </c>
      <c r="H75" s="182">
        <v>100</v>
      </c>
      <c r="I75" s="182">
        <v>0</v>
      </c>
      <c r="J75" s="182">
        <v>100</v>
      </c>
    </row>
    <row r="76" spans="1:10" x14ac:dyDescent="0.25">
      <c r="A76" t="s">
        <v>380</v>
      </c>
      <c r="B76" t="s">
        <v>331</v>
      </c>
      <c r="C76" t="s">
        <v>216</v>
      </c>
      <c r="D76" t="s">
        <v>406</v>
      </c>
      <c r="E76" t="s">
        <v>464</v>
      </c>
      <c r="F76" t="s">
        <v>330</v>
      </c>
      <c r="G76" s="182">
        <v>0</v>
      </c>
      <c r="H76" s="182">
        <v>1200</v>
      </c>
      <c r="I76" s="182">
        <v>0</v>
      </c>
      <c r="J76" s="182">
        <v>1200</v>
      </c>
    </row>
    <row r="77" spans="1:10" x14ac:dyDescent="0.25">
      <c r="A77" t="s">
        <v>380</v>
      </c>
      <c r="B77" t="s">
        <v>331</v>
      </c>
      <c r="C77" t="s">
        <v>216</v>
      </c>
      <c r="D77" t="s">
        <v>415</v>
      </c>
      <c r="E77" t="s">
        <v>464</v>
      </c>
      <c r="F77" t="s">
        <v>330</v>
      </c>
      <c r="G77" s="182">
        <v>0</v>
      </c>
      <c r="H77" s="182">
        <v>2500</v>
      </c>
      <c r="I77" s="182">
        <v>0</v>
      </c>
      <c r="J77" s="182">
        <v>2500</v>
      </c>
    </row>
    <row r="78" spans="1:10" x14ac:dyDescent="0.25">
      <c r="A78" t="s">
        <v>380</v>
      </c>
      <c r="B78" t="s">
        <v>331</v>
      </c>
      <c r="C78" t="s">
        <v>260</v>
      </c>
      <c r="D78" t="s">
        <v>451</v>
      </c>
      <c r="E78" t="s">
        <v>330</v>
      </c>
      <c r="F78" t="s">
        <v>330</v>
      </c>
      <c r="G78" s="182">
        <v>41491.949999999997</v>
      </c>
      <c r="H78" s="182">
        <v>1701.01</v>
      </c>
      <c r="I78" s="182">
        <v>39790.939999999995</v>
      </c>
      <c r="J78" s="182">
        <v>0</v>
      </c>
    </row>
    <row r="79" spans="1:10" x14ac:dyDescent="0.25">
      <c r="A79" t="s">
        <v>380</v>
      </c>
      <c r="B79" t="s">
        <v>331</v>
      </c>
      <c r="C79" t="s">
        <v>261</v>
      </c>
      <c r="D79" t="s">
        <v>202</v>
      </c>
      <c r="E79" t="s">
        <v>330</v>
      </c>
      <c r="F79" t="s">
        <v>464</v>
      </c>
      <c r="G79" s="182">
        <v>147327.19</v>
      </c>
      <c r="H79" s="182">
        <v>190000</v>
      </c>
      <c r="I79" s="182">
        <v>0</v>
      </c>
      <c r="J79" s="182">
        <v>42672.81</v>
      </c>
    </row>
    <row r="80" spans="1:10" x14ac:dyDescent="0.25">
      <c r="A80" t="s">
        <v>380</v>
      </c>
      <c r="B80" t="s">
        <v>331</v>
      </c>
      <c r="C80" t="s">
        <v>262</v>
      </c>
      <c r="D80" t="s">
        <v>452</v>
      </c>
      <c r="E80" t="s">
        <v>330</v>
      </c>
      <c r="F80" t="s">
        <v>464</v>
      </c>
      <c r="G80" s="182">
        <v>7182</v>
      </c>
      <c r="H80" s="182">
        <v>0</v>
      </c>
      <c r="I80" s="182">
        <v>7182</v>
      </c>
      <c r="J80" s="182">
        <v>0</v>
      </c>
    </row>
    <row r="81" spans="1:10" x14ac:dyDescent="0.25">
      <c r="A81" t="s">
        <v>380</v>
      </c>
      <c r="B81" t="s">
        <v>331</v>
      </c>
      <c r="C81" t="s">
        <v>262</v>
      </c>
      <c r="D81" t="s">
        <v>454</v>
      </c>
      <c r="E81" t="s">
        <v>330</v>
      </c>
      <c r="F81" t="s">
        <v>464</v>
      </c>
      <c r="G81" s="182">
        <v>9551.6</v>
      </c>
      <c r="H81" s="182">
        <v>0</v>
      </c>
      <c r="I81" s="182">
        <v>9551.6</v>
      </c>
      <c r="J81" s="182">
        <v>0</v>
      </c>
    </row>
    <row r="82" spans="1:10" x14ac:dyDescent="0.25">
      <c r="A82" t="s">
        <v>380</v>
      </c>
      <c r="B82" t="s">
        <v>331</v>
      </c>
      <c r="C82" t="s">
        <v>262</v>
      </c>
      <c r="D82" t="s">
        <v>455</v>
      </c>
      <c r="E82" t="s">
        <v>330</v>
      </c>
      <c r="F82" t="s">
        <v>464</v>
      </c>
      <c r="G82" s="182">
        <v>496.4</v>
      </c>
      <c r="H82" s="182">
        <v>0</v>
      </c>
      <c r="I82" s="182">
        <v>496.4</v>
      </c>
      <c r="J82" s="182">
        <v>0</v>
      </c>
    </row>
    <row r="83" spans="1:10" x14ac:dyDescent="0.25">
      <c r="A83" t="s">
        <v>380</v>
      </c>
      <c r="B83" t="s">
        <v>332</v>
      </c>
      <c r="C83" t="s">
        <v>259</v>
      </c>
      <c r="D83" t="s">
        <v>417</v>
      </c>
      <c r="E83" t="s">
        <v>330</v>
      </c>
      <c r="F83" t="s">
        <v>464</v>
      </c>
      <c r="G83" s="182">
        <v>4347</v>
      </c>
      <c r="H83" s="182">
        <v>0</v>
      </c>
      <c r="I83" s="182">
        <v>4347</v>
      </c>
      <c r="J83" s="182">
        <v>0</v>
      </c>
    </row>
    <row r="84" spans="1:10" x14ac:dyDescent="0.25">
      <c r="A84" t="s">
        <v>380</v>
      </c>
      <c r="B84" t="s">
        <v>332</v>
      </c>
      <c r="C84" t="s">
        <v>259</v>
      </c>
      <c r="D84" t="s">
        <v>418</v>
      </c>
      <c r="E84" t="s">
        <v>330</v>
      </c>
      <c r="F84" t="s">
        <v>464</v>
      </c>
      <c r="G84" s="182">
        <v>482</v>
      </c>
      <c r="H84" s="182">
        <v>0</v>
      </c>
      <c r="I84" s="182">
        <v>482</v>
      </c>
      <c r="J84" s="182">
        <v>0</v>
      </c>
    </row>
    <row r="85" spans="1:10" x14ac:dyDescent="0.25">
      <c r="A85" t="s">
        <v>380</v>
      </c>
      <c r="B85" t="s">
        <v>332</v>
      </c>
      <c r="C85" t="s">
        <v>259</v>
      </c>
      <c r="D85" t="s">
        <v>424</v>
      </c>
      <c r="E85" t="s">
        <v>330</v>
      </c>
      <c r="F85" t="s">
        <v>464</v>
      </c>
      <c r="G85" s="182">
        <v>4773.0060000000003</v>
      </c>
      <c r="H85" s="182">
        <v>0</v>
      </c>
      <c r="I85" s="182">
        <v>4773.0060000000003</v>
      </c>
      <c r="J85" s="182">
        <v>0</v>
      </c>
    </row>
    <row r="86" spans="1:10" x14ac:dyDescent="0.25">
      <c r="A86" t="s">
        <v>380</v>
      </c>
      <c r="B86" t="s">
        <v>332</v>
      </c>
      <c r="C86" t="s">
        <v>259</v>
      </c>
      <c r="D86" t="s">
        <v>425</v>
      </c>
      <c r="E86" t="s">
        <v>330</v>
      </c>
      <c r="F86" t="s">
        <v>464</v>
      </c>
      <c r="G86" s="182">
        <v>4345.2611999999999</v>
      </c>
      <c r="H86" s="182">
        <v>0</v>
      </c>
      <c r="I86" s="182">
        <v>4345.2611999999999</v>
      </c>
      <c r="J86" s="182">
        <v>0</v>
      </c>
    </row>
    <row r="87" spans="1:10" x14ac:dyDescent="0.25">
      <c r="A87" t="s">
        <v>380</v>
      </c>
      <c r="B87" t="s">
        <v>332</v>
      </c>
      <c r="C87" t="s">
        <v>216</v>
      </c>
      <c r="D87" t="s">
        <v>395</v>
      </c>
      <c r="E87" t="s">
        <v>330</v>
      </c>
      <c r="F87" t="s">
        <v>457</v>
      </c>
      <c r="G87" s="182">
        <v>31400</v>
      </c>
      <c r="H87" s="182">
        <v>5000</v>
      </c>
      <c r="I87" s="182">
        <v>26400</v>
      </c>
      <c r="J87" s="182">
        <v>0</v>
      </c>
    </row>
    <row r="88" spans="1:10" x14ac:dyDescent="0.25">
      <c r="A88" t="s">
        <v>380</v>
      </c>
      <c r="B88" t="s">
        <v>332</v>
      </c>
      <c r="C88" t="s">
        <v>216</v>
      </c>
      <c r="D88" t="s">
        <v>433</v>
      </c>
      <c r="E88" t="s">
        <v>330</v>
      </c>
      <c r="F88" t="s">
        <v>464</v>
      </c>
      <c r="G88" s="182">
        <v>8600</v>
      </c>
      <c r="H88" s="182">
        <v>0</v>
      </c>
      <c r="I88" s="182">
        <v>8600</v>
      </c>
      <c r="J88" s="182">
        <v>0</v>
      </c>
    </row>
    <row r="89" spans="1:10" x14ac:dyDescent="0.25">
      <c r="A89" t="s">
        <v>380</v>
      </c>
      <c r="B89" t="s">
        <v>332</v>
      </c>
      <c r="C89" t="s">
        <v>216</v>
      </c>
      <c r="D89" t="s">
        <v>434</v>
      </c>
      <c r="E89" t="s">
        <v>330</v>
      </c>
      <c r="F89" t="s">
        <v>457</v>
      </c>
      <c r="G89" s="182">
        <v>7510</v>
      </c>
      <c r="H89" s="182">
        <v>2400</v>
      </c>
      <c r="I89" s="182">
        <v>5110</v>
      </c>
      <c r="J89" s="182">
        <v>0</v>
      </c>
    </row>
    <row r="90" spans="1:10" x14ac:dyDescent="0.25">
      <c r="A90" t="s">
        <v>380</v>
      </c>
      <c r="B90" t="s">
        <v>332</v>
      </c>
      <c r="C90" t="s">
        <v>216</v>
      </c>
      <c r="D90" t="s">
        <v>398</v>
      </c>
      <c r="E90" t="s">
        <v>464</v>
      </c>
      <c r="F90" t="s">
        <v>457</v>
      </c>
      <c r="G90" s="182">
        <v>0</v>
      </c>
      <c r="H90" s="182">
        <v>1500</v>
      </c>
      <c r="I90" s="182">
        <v>0</v>
      </c>
      <c r="J90" s="182">
        <v>1500</v>
      </c>
    </row>
    <row r="91" spans="1:10" x14ac:dyDescent="0.25">
      <c r="A91" t="s">
        <v>380</v>
      </c>
      <c r="B91" t="s">
        <v>332</v>
      </c>
      <c r="C91" t="s">
        <v>216</v>
      </c>
      <c r="D91" t="s">
        <v>443</v>
      </c>
      <c r="E91" t="s">
        <v>330</v>
      </c>
      <c r="F91" t="s">
        <v>462</v>
      </c>
      <c r="G91" s="182">
        <v>28034</v>
      </c>
      <c r="H91" s="182">
        <v>260312.81</v>
      </c>
      <c r="I91" s="182">
        <v>0</v>
      </c>
      <c r="J91" s="182">
        <v>232278.81</v>
      </c>
    </row>
    <row r="92" spans="1:10" x14ac:dyDescent="0.25">
      <c r="A92" t="s">
        <v>380</v>
      </c>
      <c r="B92" t="s">
        <v>332</v>
      </c>
      <c r="C92" t="s">
        <v>216</v>
      </c>
      <c r="D92" t="s">
        <v>404</v>
      </c>
      <c r="E92" t="s">
        <v>330</v>
      </c>
      <c r="F92" t="s">
        <v>457</v>
      </c>
      <c r="G92" s="182">
        <v>159583.20000000001</v>
      </c>
      <c r="H92" s="182">
        <v>500</v>
      </c>
      <c r="I92" s="182">
        <v>159083.20000000001</v>
      </c>
      <c r="J92" s="182">
        <v>0</v>
      </c>
    </row>
    <row r="93" spans="1:10" x14ac:dyDescent="0.25">
      <c r="A93" t="s">
        <v>380</v>
      </c>
      <c r="B93" t="s">
        <v>332</v>
      </c>
      <c r="C93" t="s">
        <v>216</v>
      </c>
      <c r="D93" t="s">
        <v>408</v>
      </c>
      <c r="E93" t="s">
        <v>464</v>
      </c>
      <c r="F93" t="s">
        <v>457</v>
      </c>
      <c r="G93" s="182">
        <v>0</v>
      </c>
      <c r="H93" s="182">
        <v>1500</v>
      </c>
      <c r="I93" s="182">
        <v>0</v>
      </c>
      <c r="J93" s="182">
        <v>1500</v>
      </c>
    </row>
    <row r="94" spans="1:10" x14ac:dyDescent="0.25">
      <c r="A94" t="s">
        <v>380</v>
      </c>
      <c r="B94" t="s">
        <v>332</v>
      </c>
      <c r="C94" t="s">
        <v>216</v>
      </c>
      <c r="D94" t="s">
        <v>448</v>
      </c>
      <c r="E94" t="s">
        <v>330</v>
      </c>
      <c r="F94" t="s">
        <v>464</v>
      </c>
      <c r="G94" s="182">
        <v>1031.22</v>
      </c>
      <c r="H94" s="182">
        <v>0</v>
      </c>
      <c r="I94" s="182">
        <v>1031.22</v>
      </c>
      <c r="J94" s="182">
        <v>0</v>
      </c>
    </row>
    <row r="95" spans="1:10" x14ac:dyDescent="0.25">
      <c r="A95" t="s">
        <v>380</v>
      </c>
      <c r="B95" t="s">
        <v>332</v>
      </c>
      <c r="C95" t="s">
        <v>216</v>
      </c>
      <c r="D95" t="s">
        <v>449</v>
      </c>
      <c r="E95" t="s">
        <v>330</v>
      </c>
      <c r="F95" t="s">
        <v>464</v>
      </c>
      <c r="G95" s="182">
        <v>1285</v>
      </c>
      <c r="H95" s="182">
        <v>0</v>
      </c>
      <c r="I95" s="182">
        <v>1285</v>
      </c>
      <c r="J95" s="182">
        <v>0</v>
      </c>
    </row>
    <row r="96" spans="1:10" x14ac:dyDescent="0.25">
      <c r="A96" t="s">
        <v>380</v>
      </c>
      <c r="B96" t="s">
        <v>332</v>
      </c>
      <c r="C96" t="s">
        <v>216</v>
      </c>
      <c r="D96" t="s">
        <v>413</v>
      </c>
      <c r="E96" t="s">
        <v>464</v>
      </c>
      <c r="F96" t="s">
        <v>457</v>
      </c>
      <c r="G96" s="182">
        <v>0</v>
      </c>
      <c r="H96" s="182">
        <v>1500</v>
      </c>
      <c r="I96" s="182">
        <v>0</v>
      </c>
      <c r="J96" s="182">
        <v>1500</v>
      </c>
    </row>
    <row r="97" spans="1:10" x14ac:dyDescent="0.25">
      <c r="A97" t="s">
        <v>380</v>
      </c>
      <c r="B97" t="s">
        <v>332</v>
      </c>
      <c r="C97" t="s">
        <v>262</v>
      </c>
      <c r="D97" t="s">
        <v>453</v>
      </c>
      <c r="E97" t="s">
        <v>330</v>
      </c>
      <c r="F97" t="s">
        <v>464</v>
      </c>
      <c r="G97" s="182">
        <v>3539.48</v>
      </c>
      <c r="H97" s="182">
        <v>0</v>
      </c>
      <c r="I97" s="182">
        <v>3539.48</v>
      </c>
      <c r="J97" s="182">
        <v>0</v>
      </c>
    </row>
    <row r="98" spans="1:10" x14ac:dyDescent="0.25">
      <c r="A98" t="s">
        <v>380</v>
      </c>
      <c r="B98" t="s">
        <v>262</v>
      </c>
      <c r="C98" t="s">
        <v>216</v>
      </c>
      <c r="D98" t="s">
        <v>395</v>
      </c>
      <c r="E98" t="s">
        <v>330</v>
      </c>
      <c r="F98" t="s">
        <v>464</v>
      </c>
      <c r="G98" s="182">
        <v>6239</v>
      </c>
      <c r="H98" s="182">
        <v>0</v>
      </c>
      <c r="I98" s="182">
        <v>6239</v>
      </c>
      <c r="J98" s="182">
        <v>0</v>
      </c>
    </row>
    <row r="99" spans="1:10" x14ac:dyDescent="0.25">
      <c r="A99" t="s">
        <v>380</v>
      </c>
      <c r="B99" t="s">
        <v>262</v>
      </c>
      <c r="C99" t="s">
        <v>216</v>
      </c>
      <c r="D99" t="s">
        <v>446</v>
      </c>
      <c r="E99" t="s">
        <v>330</v>
      </c>
      <c r="F99" t="s">
        <v>464</v>
      </c>
      <c r="G99" s="182">
        <v>5000</v>
      </c>
      <c r="H99" s="182">
        <v>0</v>
      </c>
      <c r="I99" s="182">
        <v>5000</v>
      </c>
      <c r="J99" s="182">
        <v>0</v>
      </c>
    </row>
    <row r="100" spans="1:10" x14ac:dyDescent="0.25">
      <c r="A100" t="s">
        <v>297</v>
      </c>
      <c r="E100"/>
      <c r="F100"/>
      <c r="G100" s="182">
        <v>1452663.4986399999</v>
      </c>
      <c r="H100" s="182">
        <v>1452663.5</v>
      </c>
      <c r="I100" s="182">
        <v>1200138.4786399999</v>
      </c>
      <c r="J100" s="182">
        <v>1200138.48</v>
      </c>
    </row>
    <row r="101" spans="1:10" x14ac:dyDescent="0.25">
      <c r="A101" t="s">
        <v>381</v>
      </c>
      <c r="B101" t="s">
        <v>330</v>
      </c>
      <c r="C101" t="s">
        <v>259</v>
      </c>
      <c r="D101" t="s">
        <v>385</v>
      </c>
      <c r="E101" t="s">
        <v>464</v>
      </c>
      <c r="F101" t="s">
        <v>330</v>
      </c>
      <c r="G101" s="182">
        <v>0</v>
      </c>
      <c r="H101" s="182">
        <v>72720</v>
      </c>
      <c r="I101" s="182">
        <v>0</v>
      </c>
      <c r="J101" s="182">
        <v>72720</v>
      </c>
    </row>
    <row r="102" spans="1:10" x14ac:dyDescent="0.25">
      <c r="A102" t="s">
        <v>381</v>
      </c>
      <c r="B102" t="s">
        <v>330</v>
      </c>
      <c r="C102" t="s">
        <v>259</v>
      </c>
      <c r="D102" t="s">
        <v>386</v>
      </c>
      <c r="E102" t="s">
        <v>464</v>
      </c>
      <c r="F102" t="s">
        <v>330</v>
      </c>
      <c r="G102" s="182">
        <v>0</v>
      </c>
      <c r="H102" s="182">
        <v>33036.720000000001</v>
      </c>
      <c r="I102" s="182">
        <v>0</v>
      </c>
      <c r="J102" s="182">
        <v>33036.720000000001</v>
      </c>
    </row>
    <row r="103" spans="1:10" x14ac:dyDescent="0.25">
      <c r="A103" t="s">
        <v>381</v>
      </c>
      <c r="B103" t="s">
        <v>330</v>
      </c>
      <c r="C103" t="s">
        <v>259</v>
      </c>
      <c r="D103" t="s">
        <v>417</v>
      </c>
      <c r="E103" t="s">
        <v>330</v>
      </c>
      <c r="F103" t="s">
        <v>330</v>
      </c>
      <c r="G103" s="182">
        <v>51776.75</v>
      </c>
      <c r="H103" s="182">
        <v>18614.060000000001</v>
      </c>
      <c r="I103" s="182">
        <v>33162.69</v>
      </c>
      <c r="J103" s="182">
        <v>0</v>
      </c>
    </row>
    <row r="104" spans="1:10" x14ac:dyDescent="0.25">
      <c r="A104" t="s">
        <v>381</v>
      </c>
      <c r="B104" t="s">
        <v>330</v>
      </c>
      <c r="C104" t="s">
        <v>259</v>
      </c>
      <c r="D104" t="s">
        <v>418</v>
      </c>
      <c r="E104" t="s">
        <v>330</v>
      </c>
      <c r="F104" t="s">
        <v>330</v>
      </c>
      <c r="G104" s="182">
        <v>17994.666666666664</v>
      </c>
      <c r="H104" s="182">
        <v>6110</v>
      </c>
      <c r="I104" s="182">
        <v>11884.666666666664</v>
      </c>
      <c r="J104" s="182">
        <v>0</v>
      </c>
    </row>
    <row r="105" spans="1:10" x14ac:dyDescent="0.25">
      <c r="A105" t="s">
        <v>381</v>
      </c>
      <c r="B105" t="s">
        <v>330</v>
      </c>
      <c r="C105" t="s">
        <v>259</v>
      </c>
      <c r="D105" t="s">
        <v>422</v>
      </c>
      <c r="E105" t="s">
        <v>330</v>
      </c>
      <c r="F105" t="s">
        <v>464</v>
      </c>
      <c r="G105" s="182">
        <v>331256</v>
      </c>
      <c r="H105" s="182">
        <v>0</v>
      </c>
      <c r="I105" s="182">
        <v>331256</v>
      </c>
      <c r="J105" s="182">
        <v>0</v>
      </c>
    </row>
    <row r="106" spans="1:10" x14ac:dyDescent="0.25">
      <c r="A106" t="s">
        <v>381</v>
      </c>
      <c r="B106" t="s">
        <v>330</v>
      </c>
      <c r="C106" t="s">
        <v>259</v>
      </c>
      <c r="D106" t="s">
        <v>424</v>
      </c>
      <c r="E106" t="s">
        <v>330</v>
      </c>
      <c r="F106" t="s">
        <v>330</v>
      </c>
      <c r="G106" s="182">
        <v>31966.204000000002</v>
      </c>
      <c r="H106" s="182">
        <v>22381</v>
      </c>
      <c r="I106" s="182">
        <v>9585.2040000000015</v>
      </c>
      <c r="J106" s="182">
        <v>0</v>
      </c>
    </row>
    <row r="107" spans="1:10" x14ac:dyDescent="0.25">
      <c r="A107" t="s">
        <v>381</v>
      </c>
      <c r="B107" t="s">
        <v>330</v>
      </c>
      <c r="C107" t="s">
        <v>259</v>
      </c>
      <c r="D107" t="s">
        <v>425</v>
      </c>
      <c r="E107" t="s">
        <v>330</v>
      </c>
      <c r="F107" t="s">
        <v>330</v>
      </c>
      <c r="G107" s="182">
        <v>27593.624800000005</v>
      </c>
      <c r="H107" s="182">
        <v>18614.060000000001</v>
      </c>
      <c r="I107" s="182">
        <v>8979.5648000000037</v>
      </c>
      <c r="J107" s="182">
        <v>0</v>
      </c>
    </row>
    <row r="108" spans="1:10" x14ac:dyDescent="0.25">
      <c r="A108" t="s">
        <v>381</v>
      </c>
      <c r="B108" t="s">
        <v>331</v>
      </c>
      <c r="C108" t="s">
        <v>259</v>
      </c>
      <c r="D108" t="s">
        <v>387</v>
      </c>
      <c r="E108" t="s">
        <v>464</v>
      </c>
      <c r="F108" t="s">
        <v>330</v>
      </c>
      <c r="G108" s="182">
        <v>0</v>
      </c>
      <c r="H108" s="182">
        <v>380448</v>
      </c>
      <c r="I108" s="182">
        <v>0</v>
      </c>
      <c r="J108" s="182">
        <v>380448</v>
      </c>
    </row>
    <row r="109" spans="1:10" x14ac:dyDescent="0.25">
      <c r="A109" t="s">
        <v>381</v>
      </c>
      <c r="B109" t="s">
        <v>331</v>
      </c>
      <c r="C109" t="s">
        <v>259</v>
      </c>
      <c r="D109" t="s">
        <v>388</v>
      </c>
      <c r="E109" t="s">
        <v>464</v>
      </c>
      <c r="F109" t="s">
        <v>330</v>
      </c>
      <c r="G109" s="182">
        <v>0</v>
      </c>
      <c r="H109" s="182">
        <v>7319.29</v>
      </c>
      <c r="I109" s="182">
        <v>0</v>
      </c>
      <c r="J109" s="182">
        <v>7319.29</v>
      </c>
    </row>
    <row r="110" spans="1:10" x14ac:dyDescent="0.25">
      <c r="A110" t="s">
        <v>381</v>
      </c>
      <c r="B110" t="s">
        <v>331</v>
      </c>
      <c r="C110" t="s">
        <v>259</v>
      </c>
      <c r="D110" t="s">
        <v>384</v>
      </c>
      <c r="E110" t="s">
        <v>330</v>
      </c>
      <c r="F110" t="s">
        <v>330</v>
      </c>
      <c r="G110" s="182">
        <v>957044</v>
      </c>
      <c r="H110" s="182">
        <v>154431.57999999999</v>
      </c>
      <c r="I110" s="182">
        <v>802612.42</v>
      </c>
      <c r="J110" s="182">
        <v>0</v>
      </c>
    </row>
    <row r="111" spans="1:10" x14ac:dyDescent="0.25">
      <c r="A111" t="s">
        <v>381</v>
      </c>
      <c r="B111" t="s">
        <v>331</v>
      </c>
      <c r="C111" t="s">
        <v>259</v>
      </c>
      <c r="D111" t="s">
        <v>417</v>
      </c>
      <c r="E111" t="s">
        <v>330</v>
      </c>
      <c r="F111" t="s">
        <v>330</v>
      </c>
      <c r="G111" s="182">
        <v>195168</v>
      </c>
      <c r="H111" s="182">
        <v>348913</v>
      </c>
      <c r="I111" s="182">
        <v>0</v>
      </c>
      <c r="J111" s="182">
        <v>153745</v>
      </c>
    </row>
    <row r="112" spans="1:10" x14ac:dyDescent="0.25">
      <c r="A112" t="s">
        <v>381</v>
      </c>
      <c r="B112" t="s">
        <v>331</v>
      </c>
      <c r="C112" t="s">
        <v>259</v>
      </c>
      <c r="D112" t="s">
        <v>418</v>
      </c>
      <c r="E112" t="s">
        <v>330</v>
      </c>
      <c r="F112" t="s">
        <v>330</v>
      </c>
      <c r="G112" s="182">
        <v>70693.333333333343</v>
      </c>
      <c r="H112" s="182">
        <v>114680</v>
      </c>
      <c r="I112" s="182">
        <v>0</v>
      </c>
      <c r="J112" s="182">
        <v>43986.666666666657</v>
      </c>
    </row>
    <row r="113" spans="1:10" x14ac:dyDescent="0.25">
      <c r="A113" t="s">
        <v>381</v>
      </c>
      <c r="B113" t="s">
        <v>331</v>
      </c>
      <c r="C113" t="s">
        <v>259</v>
      </c>
      <c r="D113" t="s">
        <v>422</v>
      </c>
      <c r="E113" t="s">
        <v>330</v>
      </c>
      <c r="F113" t="s">
        <v>330</v>
      </c>
      <c r="G113" s="182">
        <v>78685</v>
      </c>
      <c r="H113" s="182">
        <v>251515.46</v>
      </c>
      <c r="I113" s="182">
        <v>0</v>
      </c>
      <c r="J113" s="182">
        <v>172830.46</v>
      </c>
    </row>
    <row r="114" spans="1:10" x14ac:dyDescent="0.25">
      <c r="A114" t="s">
        <v>381</v>
      </c>
      <c r="B114" t="s">
        <v>331</v>
      </c>
      <c r="C114" t="s">
        <v>259</v>
      </c>
      <c r="D114" t="s">
        <v>424</v>
      </c>
      <c r="E114" t="s">
        <v>330</v>
      </c>
      <c r="F114" t="s">
        <v>330</v>
      </c>
      <c r="G114" s="182">
        <v>95162.628499999933</v>
      </c>
      <c r="H114" s="182">
        <v>389354.93</v>
      </c>
      <c r="I114" s="182">
        <v>0</v>
      </c>
      <c r="J114" s="182">
        <v>294192.30150000006</v>
      </c>
    </row>
    <row r="115" spans="1:10" x14ac:dyDescent="0.25">
      <c r="A115" t="s">
        <v>381</v>
      </c>
      <c r="B115" t="s">
        <v>331</v>
      </c>
      <c r="C115" t="s">
        <v>259</v>
      </c>
      <c r="D115" t="s">
        <v>425</v>
      </c>
      <c r="E115" t="s">
        <v>330</v>
      </c>
      <c r="F115" t="s">
        <v>330</v>
      </c>
      <c r="G115" s="182">
        <v>86276.225699999894</v>
      </c>
      <c r="H115" s="182">
        <v>348913</v>
      </c>
      <c r="I115" s="182">
        <v>0</v>
      </c>
      <c r="J115" s="182">
        <v>262636.77430000011</v>
      </c>
    </row>
    <row r="116" spans="1:10" x14ac:dyDescent="0.25">
      <c r="A116" t="s">
        <v>381</v>
      </c>
      <c r="B116" t="s">
        <v>331</v>
      </c>
      <c r="C116" t="s">
        <v>259</v>
      </c>
      <c r="D116" t="s">
        <v>426</v>
      </c>
      <c r="E116" t="s">
        <v>330</v>
      </c>
      <c r="F116" t="s">
        <v>464</v>
      </c>
      <c r="G116" s="182">
        <v>1932.7474666667231</v>
      </c>
      <c r="H116" s="182">
        <v>0</v>
      </c>
      <c r="I116" s="182">
        <v>1932.7474666667231</v>
      </c>
      <c r="J116" s="182">
        <v>0</v>
      </c>
    </row>
    <row r="117" spans="1:10" x14ac:dyDescent="0.25">
      <c r="A117" t="s">
        <v>381</v>
      </c>
      <c r="B117" t="s">
        <v>332</v>
      </c>
      <c r="C117" t="s">
        <v>259</v>
      </c>
      <c r="D117" t="s">
        <v>384</v>
      </c>
      <c r="E117" t="s">
        <v>330</v>
      </c>
      <c r="F117" t="s">
        <v>464</v>
      </c>
      <c r="G117" s="182">
        <v>35880</v>
      </c>
      <c r="H117" s="182">
        <v>0</v>
      </c>
      <c r="I117" s="182">
        <v>35880</v>
      </c>
      <c r="J117" s="182">
        <v>0</v>
      </c>
    </row>
    <row r="118" spans="1:10" x14ac:dyDescent="0.25">
      <c r="A118" t="s">
        <v>381</v>
      </c>
      <c r="B118" t="s">
        <v>332</v>
      </c>
      <c r="C118" t="s">
        <v>259</v>
      </c>
      <c r="D118" t="s">
        <v>417</v>
      </c>
      <c r="E118" t="s">
        <v>330</v>
      </c>
      <c r="F118" t="s">
        <v>464</v>
      </c>
      <c r="G118" s="182">
        <v>18120.833333333332</v>
      </c>
      <c r="H118" s="182">
        <v>0</v>
      </c>
      <c r="I118" s="182">
        <v>18120.833333333332</v>
      </c>
      <c r="J118" s="182">
        <v>0</v>
      </c>
    </row>
    <row r="119" spans="1:10" x14ac:dyDescent="0.25">
      <c r="A119" t="s">
        <v>381</v>
      </c>
      <c r="B119" t="s">
        <v>332</v>
      </c>
      <c r="C119" t="s">
        <v>259</v>
      </c>
      <c r="D119" t="s">
        <v>418</v>
      </c>
      <c r="E119" t="s">
        <v>330</v>
      </c>
      <c r="F119" t="s">
        <v>464</v>
      </c>
      <c r="G119" s="182">
        <v>6266</v>
      </c>
      <c r="H119" s="182">
        <v>0</v>
      </c>
      <c r="I119" s="182">
        <v>6266</v>
      </c>
      <c r="J119" s="182">
        <v>0</v>
      </c>
    </row>
    <row r="120" spans="1:10" x14ac:dyDescent="0.25">
      <c r="A120" t="s">
        <v>381</v>
      </c>
      <c r="B120" t="s">
        <v>332</v>
      </c>
      <c r="C120" t="s">
        <v>259</v>
      </c>
      <c r="D120" t="s">
        <v>422</v>
      </c>
      <c r="E120" t="s">
        <v>330</v>
      </c>
      <c r="F120" t="s">
        <v>464</v>
      </c>
      <c r="G120" s="182">
        <v>77172</v>
      </c>
      <c r="H120" s="182">
        <v>0</v>
      </c>
      <c r="I120" s="182">
        <v>77172</v>
      </c>
      <c r="J120" s="182">
        <v>0</v>
      </c>
    </row>
    <row r="121" spans="1:10" x14ac:dyDescent="0.25">
      <c r="A121" t="s">
        <v>381</v>
      </c>
      <c r="B121" t="s">
        <v>332</v>
      </c>
      <c r="C121" t="s">
        <v>259</v>
      </c>
      <c r="D121" t="s">
        <v>424</v>
      </c>
      <c r="E121" t="s">
        <v>330</v>
      </c>
      <c r="F121" t="s">
        <v>464</v>
      </c>
      <c r="G121" s="182">
        <v>10730.117999999999</v>
      </c>
      <c r="H121" s="182">
        <v>0</v>
      </c>
      <c r="I121" s="182">
        <v>10730.117999999999</v>
      </c>
      <c r="J121" s="182">
        <v>0</v>
      </c>
    </row>
    <row r="122" spans="1:10" x14ac:dyDescent="0.25">
      <c r="A122" t="s">
        <v>381</v>
      </c>
      <c r="B122" t="s">
        <v>332</v>
      </c>
      <c r="C122" t="s">
        <v>259</v>
      </c>
      <c r="D122" t="s">
        <v>425</v>
      </c>
      <c r="E122" t="s">
        <v>330</v>
      </c>
      <c r="F122" t="s">
        <v>464</v>
      </c>
      <c r="G122" s="182">
        <v>9417.2315999999992</v>
      </c>
      <c r="H122" s="182">
        <v>0</v>
      </c>
      <c r="I122" s="182">
        <v>9417.2315999999992</v>
      </c>
      <c r="J122" s="182">
        <v>0</v>
      </c>
    </row>
    <row r="123" spans="1:10" x14ac:dyDescent="0.25">
      <c r="A123" t="s">
        <v>381</v>
      </c>
      <c r="B123" t="s">
        <v>332</v>
      </c>
      <c r="C123" t="s">
        <v>259</v>
      </c>
      <c r="D123" t="s">
        <v>426</v>
      </c>
      <c r="E123" t="s">
        <v>330</v>
      </c>
      <c r="F123" t="s">
        <v>464</v>
      </c>
      <c r="G123" s="182">
        <v>1932.7474666667231</v>
      </c>
      <c r="H123" s="182">
        <v>0</v>
      </c>
      <c r="I123" s="182">
        <v>1932.7474666667231</v>
      </c>
      <c r="J123" s="182">
        <v>0</v>
      </c>
    </row>
    <row r="124" spans="1:10" x14ac:dyDescent="0.25">
      <c r="A124" t="s">
        <v>381</v>
      </c>
      <c r="B124" t="s">
        <v>262</v>
      </c>
      <c r="C124" t="s">
        <v>259</v>
      </c>
      <c r="D124" t="s">
        <v>387</v>
      </c>
      <c r="E124" t="s">
        <v>330</v>
      </c>
      <c r="F124" t="s">
        <v>464</v>
      </c>
      <c r="G124" s="182">
        <v>6060</v>
      </c>
      <c r="H124" s="182">
        <v>0</v>
      </c>
      <c r="I124" s="182">
        <v>6060</v>
      </c>
      <c r="J124" s="182">
        <v>0</v>
      </c>
    </row>
    <row r="125" spans="1:10" x14ac:dyDescent="0.25">
      <c r="A125" t="s">
        <v>381</v>
      </c>
      <c r="B125" t="s">
        <v>262</v>
      </c>
      <c r="C125" t="s">
        <v>259</v>
      </c>
      <c r="D125" t="s">
        <v>384</v>
      </c>
      <c r="E125" t="s">
        <v>330</v>
      </c>
      <c r="F125" t="s">
        <v>464</v>
      </c>
      <c r="G125" s="182">
        <v>19040</v>
      </c>
      <c r="H125" s="182">
        <v>0</v>
      </c>
      <c r="I125" s="182">
        <v>19040</v>
      </c>
      <c r="J125" s="182">
        <v>0</v>
      </c>
    </row>
    <row r="126" spans="1:10" x14ac:dyDescent="0.25">
      <c r="A126" t="s">
        <v>381</v>
      </c>
      <c r="B126" t="s">
        <v>262</v>
      </c>
      <c r="C126" t="s">
        <v>259</v>
      </c>
      <c r="D126" t="s">
        <v>417</v>
      </c>
      <c r="E126" t="s">
        <v>330</v>
      </c>
      <c r="F126" t="s">
        <v>464</v>
      </c>
      <c r="G126" s="182">
        <v>6668.3333333333339</v>
      </c>
      <c r="H126" s="182">
        <v>0</v>
      </c>
      <c r="I126" s="182">
        <v>6668.3333333333339</v>
      </c>
      <c r="J126" s="182">
        <v>0</v>
      </c>
    </row>
    <row r="127" spans="1:10" x14ac:dyDescent="0.25">
      <c r="A127" t="s">
        <v>381</v>
      </c>
      <c r="B127" t="s">
        <v>262</v>
      </c>
      <c r="C127" t="s">
        <v>259</v>
      </c>
      <c r="D127" t="s">
        <v>418</v>
      </c>
      <c r="E127" t="s">
        <v>330</v>
      </c>
      <c r="F127" t="s">
        <v>464</v>
      </c>
      <c r="G127" s="182">
        <v>2008.333333333333</v>
      </c>
      <c r="H127" s="182">
        <v>0</v>
      </c>
      <c r="I127" s="182">
        <v>2008.333333333333</v>
      </c>
      <c r="J127" s="182">
        <v>0</v>
      </c>
    </row>
    <row r="128" spans="1:10" x14ac:dyDescent="0.25">
      <c r="A128" t="s">
        <v>381</v>
      </c>
      <c r="B128" t="s">
        <v>262</v>
      </c>
      <c r="C128" t="s">
        <v>259</v>
      </c>
      <c r="D128" t="s">
        <v>422</v>
      </c>
      <c r="E128" t="s">
        <v>330</v>
      </c>
      <c r="F128" t="s">
        <v>464</v>
      </c>
      <c r="G128" s="182">
        <v>18525</v>
      </c>
      <c r="H128" s="182">
        <v>0</v>
      </c>
      <c r="I128" s="182">
        <v>18525</v>
      </c>
      <c r="J128" s="182">
        <v>0</v>
      </c>
    </row>
    <row r="129" spans="1:10" x14ac:dyDescent="0.25">
      <c r="A129" t="s">
        <v>381</v>
      </c>
      <c r="B129" t="s">
        <v>262</v>
      </c>
      <c r="C129" t="s">
        <v>259</v>
      </c>
      <c r="D129" t="s">
        <v>424</v>
      </c>
      <c r="E129" t="s">
        <v>330</v>
      </c>
      <c r="F129" t="s">
        <v>464</v>
      </c>
      <c r="G129" s="182">
        <v>4114.6124999999993</v>
      </c>
      <c r="H129" s="182">
        <v>0</v>
      </c>
      <c r="I129" s="182">
        <v>4114.6124999999993</v>
      </c>
      <c r="J129" s="182">
        <v>0</v>
      </c>
    </row>
    <row r="130" spans="1:10" x14ac:dyDescent="0.25">
      <c r="A130" t="s">
        <v>381</v>
      </c>
      <c r="B130" t="s">
        <v>262</v>
      </c>
      <c r="C130" t="s">
        <v>259</v>
      </c>
      <c r="D130" t="s">
        <v>425</v>
      </c>
      <c r="E130" t="s">
        <v>330</v>
      </c>
      <c r="F130" t="s">
        <v>464</v>
      </c>
      <c r="G130" s="182">
        <v>3633.9625000000001</v>
      </c>
      <c r="H130" s="182">
        <v>0</v>
      </c>
      <c r="I130" s="182">
        <v>3633.9625000000001</v>
      </c>
      <c r="J130" s="182">
        <v>0</v>
      </c>
    </row>
    <row r="131" spans="1:10" x14ac:dyDescent="0.25">
      <c r="A131" t="s">
        <v>381</v>
      </c>
      <c r="B131" t="s">
        <v>262</v>
      </c>
      <c r="C131" t="s">
        <v>259</v>
      </c>
      <c r="D131" t="s">
        <v>426</v>
      </c>
      <c r="E131" t="s">
        <v>330</v>
      </c>
      <c r="F131" t="s">
        <v>464</v>
      </c>
      <c r="G131" s="182">
        <v>1932.7474666667231</v>
      </c>
      <c r="H131" s="182">
        <v>0</v>
      </c>
      <c r="I131" s="182">
        <v>1932.7474666667231</v>
      </c>
      <c r="J131" s="182">
        <v>0</v>
      </c>
    </row>
    <row r="132" spans="1:10" x14ac:dyDescent="0.25">
      <c r="A132" t="s">
        <v>294</v>
      </c>
      <c r="E132"/>
      <c r="F132"/>
      <c r="G132" s="182">
        <v>2167051.0999999996</v>
      </c>
      <c r="H132" s="182">
        <v>2167051.0999999996</v>
      </c>
      <c r="I132" s="182">
        <v>1420915.2124666665</v>
      </c>
      <c r="J132" s="182">
        <v>1420915.2124666669</v>
      </c>
    </row>
    <row r="133" spans="1:10" x14ac:dyDescent="0.25">
      <c r="A133" t="s">
        <v>392</v>
      </c>
      <c r="B133" t="s">
        <v>330</v>
      </c>
      <c r="C133" t="s">
        <v>216</v>
      </c>
      <c r="D133" t="s">
        <v>396</v>
      </c>
      <c r="E133" t="s">
        <v>330</v>
      </c>
      <c r="F133" t="s">
        <v>464</v>
      </c>
      <c r="G133" s="182">
        <v>6000</v>
      </c>
      <c r="H133" s="182">
        <v>0</v>
      </c>
      <c r="I133" s="182">
        <v>6000</v>
      </c>
      <c r="J133" s="182">
        <v>0</v>
      </c>
    </row>
    <row r="134" spans="1:10" x14ac:dyDescent="0.25">
      <c r="A134" t="s">
        <v>392</v>
      </c>
      <c r="B134" t="s">
        <v>330</v>
      </c>
      <c r="C134" t="s">
        <v>216</v>
      </c>
      <c r="D134" t="s">
        <v>435</v>
      </c>
      <c r="E134" t="s">
        <v>330</v>
      </c>
      <c r="F134" t="s">
        <v>330</v>
      </c>
      <c r="G134" s="182">
        <v>5000</v>
      </c>
      <c r="H134" s="182">
        <v>530</v>
      </c>
      <c r="I134" s="182">
        <v>4470</v>
      </c>
      <c r="J134" s="182">
        <v>0</v>
      </c>
    </row>
    <row r="135" spans="1:10" x14ac:dyDescent="0.25">
      <c r="A135" t="s">
        <v>392</v>
      </c>
      <c r="B135" t="s">
        <v>330</v>
      </c>
      <c r="C135" t="s">
        <v>216</v>
      </c>
      <c r="D135" t="s">
        <v>399</v>
      </c>
      <c r="E135" t="s">
        <v>464</v>
      </c>
      <c r="F135" t="s">
        <v>330</v>
      </c>
      <c r="G135" s="182">
        <v>0</v>
      </c>
      <c r="H135" s="182">
        <v>160</v>
      </c>
      <c r="I135" s="182">
        <v>0</v>
      </c>
      <c r="J135" s="182">
        <v>160</v>
      </c>
    </row>
    <row r="136" spans="1:10" x14ac:dyDescent="0.25">
      <c r="A136" t="s">
        <v>392</v>
      </c>
      <c r="B136" t="s">
        <v>330</v>
      </c>
      <c r="C136" t="s">
        <v>216</v>
      </c>
      <c r="D136" t="s">
        <v>440</v>
      </c>
      <c r="E136" t="s">
        <v>330</v>
      </c>
      <c r="F136" t="s">
        <v>464</v>
      </c>
      <c r="G136" s="182">
        <v>6000</v>
      </c>
      <c r="H136" s="182">
        <v>0</v>
      </c>
      <c r="I136" s="182">
        <v>6000</v>
      </c>
      <c r="J136" s="182">
        <v>0</v>
      </c>
    </row>
    <row r="137" spans="1:10" x14ac:dyDescent="0.25">
      <c r="A137" t="s">
        <v>392</v>
      </c>
      <c r="B137" t="s">
        <v>330</v>
      </c>
      <c r="C137" t="s">
        <v>216</v>
      </c>
      <c r="D137" t="s">
        <v>402</v>
      </c>
      <c r="E137" t="s">
        <v>330</v>
      </c>
      <c r="F137" t="s">
        <v>464</v>
      </c>
      <c r="G137" s="182">
        <v>3000</v>
      </c>
      <c r="H137" s="182">
        <v>0</v>
      </c>
      <c r="I137" s="182">
        <v>3000</v>
      </c>
      <c r="J137" s="182">
        <v>0</v>
      </c>
    </row>
    <row r="138" spans="1:10" x14ac:dyDescent="0.25">
      <c r="A138" t="s">
        <v>392</v>
      </c>
      <c r="B138" t="s">
        <v>330</v>
      </c>
      <c r="C138" t="s">
        <v>216</v>
      </c>
      <c r="D138" t="s">
        <v>408</v>
      </c>
      <c r="E138" t="s">
        <v>330</v>
      </c>
      <c r="F138" t="s">
        <v>464</v>
      </c>
      <c r="G138" s="182">
        <v>3200</v>
      </c>
      <c r="H138" s="182">
        <v>0</v>
      </c>
      <c r="I138" s="182">
        <v>3200</v>
      </c>
      <c r="J138" s="182">
        <v>0</v>
      </c>
    </row>
    <row r="139" spans="1:10" x14ac:dyDescent="0.25">
      <c r="A139" t="s">
        <v>392</v>
      </c>
      <c r="B139" t="s">
        <v>330</v>
      </c>
      <c r="C139" t="s">
        <v>216</v>
      </c>
      <c r="D139" t="s">
        <v>410</v>
      </c>
      <c r="E139" t="s">
        <v>330</v>
      </c>
      <c r="F139" t="s">
        <v>464</v>
      </c>
      <c r="G139" s="182">
        <v>500</v>
      </c>
      <c r="H139" s="182">
        <v>0</v>
      </c>
      <c r="I139" s="182">
        <v>500</v>
      </c>
      <c r="J139" s="182">
        <v>0</v>
      </c>
    </row>
    <row r="140" spans="1:10" x14ac:dyDescent="0.25">
      <c r="A140" t="s">
        <v>392</v>
      </c>
      <c r="B140" t="s">
        <v>330</v>
      </c>
      <c r="C140" t="s">
        <v>262</v>
      </c>
      <c r="D140" t="s">
        <v>452</v>
      </c>
      <c r="E140" t="s">
        <v>330</v>
      </c>
      <c r="F140" t="s">
        <v>464</v>
      </c>
      <c r="G140" s="182">
        <v>1500</v>
      </c>
      <c r="H140" s="182">
        <v>0</v>
      </c>
      <c r="I140" s="182">
        <v>1500</v>
      </c>
      <c r="J140" s="182">
        <v>0</v>
      </c>
    </row>
    <row r="141" spans="1:10" x14ac:dyDescent="0.25">
      <c r="A141" t="s">
        <v>392</v>
      </c>
      <c r="B141" t="s">
        <v>331</v>
      </c>
      <c r="C141" t="s">
        <v>216</v>
      </c>
      <c r="D141" t="s">
        <v>403</v>
      </c>
      <c r="E141" t="s">
        <v>464</v>
      </c>
      <c r="F141" t="s">
        <v>330</v>
      </c>
      <c r="G141" s="182">
        <v>0</v>
      </c>
      <c r="H141" s="182">
        <v>13010</v>
      </c>
      <c r="I141" s="182">
        <v>0</v>
      </c>
      <c r="J141" s="182">
        <v>13010</v>
      </c>
    </row>
    <row r="142" spans="1:10" x14ac:dyDescent="0.25">
      <c r="A142" t="s">
        <v>392</v>
      </c>
      <c r="B142" t="s">
        <v>332</v>
      </c>
      <c r="C142" t="s">
        <v>216</v>
      </c>
      <c r="D142" t="s">
        <v>408</v>
      </c>
      <c r="E142" t="s">
        <v>464</v>
      </c>
      <c r="F142" t="s">
        <v>457</v>
      </c>
      <c r="G142" s="182">
        <v>0</v>
      </c>
      <c r="H142" s="182">
        <v>10000</v>
      </c>
      <c r="I142" s="182">
        <v>0</v>
      </c>
      <c r="J142" s="182">
        <v>10000</v>
      </c>
    </row>
    <row r="143" spans="1:10" x14ac:dyDescent="0.25">
      <c r="A143" t="s">
        <v>392</v>
      </c>
      <c r="B143" t="s">
        <v>332</v>
      </c>
      <c r="C143" t="s">
        <v>216</v>
      </c>
      <c r="D143" t="s">
        <v>393</v>
      </c>
      <c r="E143" t="s">
        <v>464</v>
      </c>
      <c r="F143" t="s">
        <v>457</v>
      </c>
      <c r="G143" s="182">
        <v>0</v>
      </c>
      <c r="H143" s="182">
        <v>1500</v>
      </c>
      <c r="I143" s="182">
        <v>0</v>
      </c>
      <c r="J143" s="182">
        <v>1500</v>
      </c>
    </row>
    <row r="144" spans="1:10" x14ac:dyDescent="0.25">
      <c r="A144" t="s">
        <v>319</v>
      </c>
      <c r="E144"/>
      <c r="F144"/>
      <c r="G144" s="182">
        <v>25200</v>
      </c>
      <c r="H144" s="182">
        <v>25200</v>
      </c>
      <c r="I144" s="182">
        <v>24670</v>
      </c>
      <c r="J144" s="182">
        <v>24670</v>
      </c>
    </row>
    <row r="145" spans="1:10" x14ac:dyDescent="0.25">
      <c r="A145" t="s">
        <v>258</v>
      </c>
      <c r="E145"/>
      <c r="F145"/>
      <c r="G145" s="182">
        <v>3644914.59864</v>
      </c>
      <c r="H145" s="182">
        <v>3644914.6</v>
      </c>
      <c r="I145" s="182">
        <v>2645723.6911066663</v>
      </c>
      <c r="J145" s="182">
        <v>2645723.6924666669</v>
      </c>
    </row>
    <row r="146" spans="1:10" x14ac:dyDescent="0.25">
      <c r="H146" s="174"/>
      <c r="I146"/>
    </row>
    <row r="147" spans="1:10" x14ac:dyDescent="0.25">
      <c r="H147" s="174"/>
      <c r="I147"/>
    </row>
    <row r="148" spans="1:10" x14ac:dyDescent="0.25">
      <c r="H148" s="174"/>
      <c r="I148"/>
    </row>
  </sheetData>
  <autoFilter ref="A3:H145" xr:uid="{F1D74FF7-CFEB-47B0-8AC4-3DB36511F414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CEEE7-F5BD-4EF4-92E3-039150DD6E61}">
  <sheetPr filterMode="1"/>
  <dimension ref="A1:U143"/>
  <sheetViews>
    <sheetView workbookViewId="0">
      <selection activeCell="J140" sqref="J140"/>
    </sheetView>
  </sheetViews>
  <sheetFormatPr baseColWidth="10" defaultRowHeight="15" x14ac:dyDescent="0.25"/>
  <cols>
    <col min="7" max="7" width="12.140625" customWidth="1"/>
    <col min="8" max="8" width="12.7109375" customWidth="1"/>
    <col min="9" max="9" width="13" customWidth="1"/>
    <col min="10" max="10" width="12" customWidth="1"/>
    <col min="18" max="18" width="17.42578125" customWidth="1"/>
    <col min="19" max="19" width="16.5703125" customWidth="1"/>
    <col min="21" max="21" width="14.5703125" style="174" bestFit="1" customWidth="1"/>
  </cols>
  <sheetData>
    <row r="1" spans="1:21" ht="36.75" x14ac:dyDescent="0.25">
      <c r="A1" s="193" t="s">
        <v>49</v>
      </c>
      <c r="B1" s="193" t="s">
        <v>329</v>
      </c>
      <c r="C1" s="193" t="s">
        <v>45</v>
      </c>
      <c r="D1" s="193" t="s">
        <v>46</v>
      </c>
      <c r="E1" s="193" t="s">
        <v>461</v>
      </c>
      <c r="F1" s="193" t="s">
        <v>460</v>
      </c>
      <c r="G1" s="193" t="s">
        <v>372</v>
      </c>
      <c r="H1" s="193" t="s">
        <v>369</v>
      </c>
      <c r="I1" s="193" t="s">
        <v>465</v>
      </c>
      <c r="J1" s="193" t="s">
        <v>376</v>
      </c>
      <c r="Q1" s="200" t="s">
        <v>49</v>
      </c>
      <c r="R1" s="200" t="s">
        <v>38</v>
      </c>
      <c r="S1" s="200" t="s">
        <v>456</v>
      </c>
      <c r="T1" s="200" t="s">
        <v>45</v>
      </c>
      <c r="U1" s="201" t="s">
        <v>471</v>
      </c>
    </row>
    <row r="2" spans="1:21" ht="45" hidden="1" customHeight="1" x14ac:dyDescent="0.25">
      <c r="A2" s="194" t="s">
        <v>380</v>
      </c>
      <c r="B2" s="194" t="s">
        <v>330</v>
      </c>
      <c r="C2" s="195" t="s">
        <v>259</v>
      </c>
      <c r="D2" s="194" t="s">
        <v>385</v>
      </c>
      <c r="E2" s="195" t="s">
        <v>330</v>
      </c>
      <c r="F2" s="195"/>
      <c r="G2" s="196">
        <v>101808</v>
      </c>
      <c r="H2" s="196">
        <v>0</v>
      </c>
      <c r="I2" s="196">
        <v>101808</v>
      </c>
      <c r="J2" s="196">
        <v>0</v>
      </c>
      <c r="Q2" s="329">
        <v>1</v>
      </c>
      <c r="R2" s="326" t="s">
        <v>72</v>
      </c>
      <c r="S2" s="326" t="s">
        <v>72</v>
      </c>
      <c r="T2" s="195" t="s">
        <v>259</v>
      </c>
      <c r="U2" s="202">
        <v>326275.42504</v>
      </c>
    </row>
    <row r="3" spans="1:21" hidden="1" x14ac:dyDescent="0.25">
      <c r="A3" s="194" t="s">
        <v>380</v>
      </c>
      <c r="B3" s="194" t="s">
        <v>330</v>
      </c>
      <c r="C3" s="195" t="s">
        <v>259</v>
      </c>
      <c r="D3" s="194" t="s">
        <v>386</v>
      </c>
      <c r="E3" s="195" t="s">
        <v>330</v>
      </c>
      <c r="F3" s="195"/>
      <c r="G3" s="196">
        <v>26281.3</v>
      </c>
      <c r="H3" s="196">
        <v>0</v>
      </c>
      <c r="I3" s="196">
        <v>26281.3</v>
      </c>
      <c r="J3" s="196">
        <v>0</v>
      </c>
      <c r="Q3" s="330"/>
      <c r="R3" s="327"/>
      <c r="S3" s="327"/>
      <c r="T3" s="195" t="s">
        <v>216</v>
      </c>
      <c r="U3" s="202">
        <v>164664.27999999997</v>
      </c>
    </row>
    <row r="4" spans="1:21" hidden="1" x14ac:dyDescent="0.25">
      <c r="A4" s="194" t="s">
        <v>380</v>
      </c>
      <c r="B4" s="194" t="s">
        <v>330</v>
      </c>
      <c r="C4" s="195" t="s">
        <v>259</v>
      </c>
      <c r="D4" s="194" t="s">
        <v>387</v>
      </c>
      <c r="E4" s="195" t="s">
        <v>330</v>
      </c>
      <c r="F4" s="195"/>
      <c r="G4" s="196">
        <v>57816</v>
      </c>
      <c r="H4" s="196">
        <v>0</v>
      </c>
      <c r="I4" s="196">
        <v>57816</v>
      </c>
      <c r="J4" s="196">
        <v>0</v>
      </c>
      <c r="Q4" s="330"/>
      <c r="R4" s="327"/>
      <c r="S4" s="327"/>
      <c r="T4" s="195" t="s">
        <v>260</v>
      </c>
      <c r="U4" s="202">
        <v>4400</v>
      </c>
    </row>
    <row r="5" spans="1:21" hidden="1" x14ac:dyDescent="0.25">
      <c r="A5" s="194" t="s">
        <v>380</v>
      </c>
      <c r="B5" s="194" t="s">
        <v>330</v>
      </c>
      <c r="C5" s="195" t="s">
        <v>259</v>
      </c>
      <c r="D5" s="194" t="s">
        <v>388</v>
      </c>
      <c r="E5" s="195" t="s">
        <v>330</v>
      </c>
      <c r="F5" s="195"/>
      <c r="G5" s="196">
        <v>350</v>
      </c>
      <c r="H5" s="196">
        <v>0</v>
      </c>
      <c r="I5" s="196">
        <v>350</v>
      </c>
      <c r="J5" s="196">
        <v>0</v>
      </c>
      <c r="Q5" s="330"/>
      <c r="R5" s="328"/>
      <c r="S5" s="328"/>
      <c r="T5" s="195" t="s">
        <v>262</v>
      </c>
      <c r="U5" s="202">
        <v>416</v>
      </c>
    </row>
    <row r="6" spans="1:21" ht="15" hidden="1" customHeight="1" x14ac:dyDescent="0.25">
      <c r="A6" s="194" t="s">
        <v>380</v>
      </c>
      <c r="B6" s="194" t="s">
        <v>330</v>
      </c>
      <c r="C6" s="195" t="s">
        <v>259</v>
      </c>
      <c r="D6" s="194" t="s">
        <v>417</v>
      </c>
      <c r="E6" s="195" t="s">
        <v>330</v>
      </c>
      <c r="F6" s="195"/>
      <c r="G6" s="196">
        <v>28318.726666666698</v>
      </c>
      <c r="H6" s="196">
        <v>0</v>
      </c>
      <c r="I6" s="196">
        <v>28318.726666666666</v>
      </c>
      <c r="J6" s="196">
        <v>0</v>
      </c>
      <c r="Q6" s="330"/>
      <c r="R6" s="326" t="s">
        <v>88</v>
      </c>
      <c r="S6" s="326" t="s">
        <v>458</v>
      </c>
      <c r="T6" s="195" t="s">
        <v>259</v>
      </c>
      <c r="U6" s="202">
        <v>397750.8064</v>
      </c>
    </row>
    <row r="7" spans="1:21" hidden="1" x14ac:dyDescent="0.25">
      <c r="A7" s="194" t="s">
        <v>380</v>
      </c>
      <c r="B7" s="194" t="s">
        <v>330</v>
      </c>
      <c r="C7" s="195" t="s">
        <v>259</v>
      </c>
      <c r="D7" s="194" t="s">
        <v>418</v>
      </c>
      <c r="E7" s="195" t="s">
        <v>330</v>
      </c>
      <c r="F7" s="195"/>
      <c r="G7" s="196">
        <v>8515.3333333333339</v>
      </c>
      <c r="H7" s="196">
        <v>0</v>
      </c>
      <c r="I7" s="196">
        <v>8515.3333333333339</v>
      </c>
      <c r="J7" s="196">
        <v>0</v>
      </c>
      <c r="Q7" s="330"/>
      <c r="R7" s="327"/>
      <c r="S7" s="327"/>
      <c r="T7" s="195" t="s">
        <v>216</v>
      </c>
      <c r="U7" s="202">
        <v>86938.68</v>
      </c>
    </row>
    <row r="8" spans="1:21" hidden="1" x14ac:dyDescent="0.25">
      <c r="A8" s="194" t="s">
        <v>380</v>
      </c>
      <c r="B8" s="194" t="s">
        <v>330</v>
      </c>
      <c r="C8" s="195" t="s">
        <v>259</v>
      </c>
      <c r="D8" s="194" t="s">
        <v>419</v>
      </c>
      <c r="E8" s="195" t="s">
        <v>330</v>
      </c>
      <c r="F8" s="195"/>
      <c r="G8" s="196">
        <v>400</v>
      </c>
      <c r="H8" s="196">
        <v>0</v>
      </c>
      <c r="I8" s="196">
        <v>400</v>
      </c>
      <c r="J8" s="196">
        <v>0</v>
      </c>
      <c r="Q8" s="330"/>
      <c r="R8" s="327"/>
      <c r="S8" s="327"/>
      <c r="T8" s="195" t="s">
        <v>260</v>
      </c>
      <c r="U8" s="202">
        <v>41491.949999999997</v>
      </c>
    </row>
    <row r="9" spans="1:21" hidden="1" x14ac:dyDescent="0.25">
      <c r="A9" s="194" t="s">
        <v>380</v>
      </c>
      <c r="B9" s="194" t="s">
        <v>330</v>
      </c>
      <c r="C9" s="195" t="s">
        <v>259</v>
      </c>
      <c r="D9" s="194" t="s">
        <v>420</v>
      </c>
      <c r="E9" s="195" t="s">
        <v>330</v>
      </c>
      <c r="F9" s="195"/>
      <c r="G9" s="196">
        <v>1000</v>
      </c>
      <c r="H9" s="196">
        <v>0</v>
      </c>
      <c r="I9" s="196">
        <v>1000</v>
      </c>
      <c r="J9" s="196">
        <v>0</v>
      </c>
      <c r="Q9" s="330"/>
      <c r="R9" s="327"/>
      <c r="S9" s="327"/>
      <c r="T9" s="195" t="s">
        <v>261</v>
      </c>
      <c r="U9" s="202">
        <v>147327.19</v>
      </c>
    </row>
    <row r="10" spans="1:21" hidden="1" x14ac:dyDescent="0.25">
      <c r="A10" s="194" t="s">
        <v>380</v>
      </c>
      <c r="B10" s="194" t="s">
        <v>330</v>
      </c>
      <c r="C10" s="195" t="s">
        <v>259</v>
      </c>
      <c r="D10" s="194" t="s">
        <v>421</v>
      </c>
      <c r="E10" s="195" t="s">
        <v>330</v>
      </c>
      <c r="F10" s="195"/>
      <c r="G10" s="196">
        <v>1000</v>
      </c>
      <c r="H10" s="196">
        <v>0</v>
      </c>
      <c r="I10" s="196">
        <v>1000</v>
      </c>
      <c r="J10" s="196">
        <v>0</v>
      </c>
      <c r="Q10" s="330"/>
      <c r="R10" s="328"/>
      <c r="S10" s="328"/>
      <c r="T10" s="195" t="s">
        <v>262</v>
      </c>
      <c r="U10" s="202">
        <v>17230</v>
      </c>
    </row>
    <row r="11" spans="1:21" ht="15" hidden="1" customHeight="1" x14ac:dyDescent="0.25">
      <c r="A11" s="194" t="s">
        <v>380</v>
      </c>
      <c r="B11" s="194" t="s">
        <v>330</v>
      </c>
      <c r="C11" s="195" t="s">
        <v>259</v>
      </c>
      <c r="D11" s="194" t="s">
        <v>422</v>
      </c>
      <c r="E11" s="195" t="s">
        <v>330</v>
      </c>
      <c r="F11" s="195"/>
      <c r="G11" s="196">
        <v>48276</v>
      </c>
      <c r="H11" s="196">
        <v>0</v>
      </c>
      <c r="I11" s="196">
        <v>48276</v>
      </c>
      <c r="J11" s="196">
        <v>0</v>
      </c>
      <c r="Q11" s="330"/>
      <c r="R11" s="326" t="s">
        <v>140</v>
      </c>
      <c r="S11" s="326" t="s">
        <v>474</v>
      </c>
      <c r="T11" s="195" t="s">
        <v>259</v>
      </c>
      <c r="U11" s="202">
        <v>13947.267200000002</v>
      </c>
    </row>
    <row r="12" spans="1:21" hidden="1" x14ac:dyDescent="0.25">
      <c r="A12" s="194" t="s">
        <v>380</v>
      </c>
      <c r="B12" s="194" t="s">
        <v>330</v>
      </c>
      <c r="C12" s="195" t="s">
        <v>259</v>
      </c>
      <c r="D12" s="194" t="s">
        <v>423</v>
      </c>
      <c r="E12" s="195" t="s">
        <v>330</v>
      </c>
      <c r="F12" s="195"/>
      <c r="G12" s="196">
        <v>350</v>
      </c>
      <c r="H12" s="196">
        <v>0</v>
      </c>
      <c r="I12" s="196">
        <v>350</v>
      </c>
      <c r="J12" s="196">
        <v>0</v>
      </c>
      <c r="Q12" s="330"/>
      <c r="R12" s="327"/>
      <c r="S12" s="327"/>
      <c r="T12" s="195" t="s">
        <v>216</v>
      </c>
      <c r="U12" s="202">
        <v>237443.42</v>
      </c>
    </row>
    <row r="13" spans="1:21" hidden="1" x14ac:dyDescent="0.25">
      <c r="A13" s="194" t="s">
        <v>380</v>
      </c>
      <c r="B13" s="194" t="s">
        <v>330</v>
      </c>
      <c r="C13" s="195" t="s">
        <v>259</v>
      </c>
      <c r="D13" s="194" t="s">
        <v>424</v>
      </c>
      <c r="E13" s="195" t="s">
        <v>330</v>
      </c>
      <c r="F13" s="195"/>
      <c r="G13" s="196">
        <v>27625.08195</v>
      </c>
      <c r="H13" s="196">
        <v>0</v>
      </c>
      <c r="I13" s="196">
        <v>27625.08195</v>
      </c>
      <c r="J13" s="196">
        <v>0</v>
      </c>
      <c r="Q13" s="330"/>
      <c r="R13" s="328"/>
      <c r="S13" s="328"/>
      <c r="T13" s="195" t="s">
        <v>262</v>
      </c>
      <c r="U13" s="202">
        <v>3539.48</v>
      </c>
    </row>
    <row r="14" spans="1:21" ht="36" hidden="1" x14ac:dyDescent="0.25">
      <c r="A14" s="194" t="s">
        <v>380</v>
      </c>
      <c r="B14" s="194" t="s">
        <v>330</v>
      </c>
      <c r="C14" s="195" t="s">
        <v>259</v>
      </c>
      <c r="D14" s="194" t="s">
        <v>425</v>
      </c>
      <c r="E14" s="195" t="s">
        <v>330</v>
      </c>
      <c r="F14" s="195"/>
      <c r="G14" s="196">
        <v>24534.983090000002</v>
      </c>
      <c r="H14" s="196">
        <v>0</v>
      </c>
      <c r="I14" s="196">
        <v>24534.983090000002</v>
      </c>
      <c r="J14" s="196">
        <v>0</v>
      </c>
      <c r="Q14" s="331"/>
      <c r="R14" s="203" t="s">
        <v>175</v>
      </c>
      <c r="S14" s="203" t="s">
        <v>473</v>
      </c>
      <c r="T14" s="207" t="s">
        <v>216</v>
      </c>
      <c r="U14" s="208">
        <v>11239</v>
      </c>
    </row>
    <row r="15" spans="1:21" ht="45" hidden="1" customHeight="1" x14ac:dyDescent="0.25">
      <c r="A15" s="194" t="s">
        <v>380</v>
      </c>
      <c r="B15" s="194" t="s">
        <v>330</v>
      </c>
      <c r="C15" s="195" t="s">
        <v>216</v>
      </c>
      <c r="D15" s="194" t="s">
        <v>427</v>
      </c>
      <c r="E15" s="195" t="s">
        <v>330</v>
      </c>
      <c r="F15" s="195" t="s">
        <v>330</v>
      </c>
      <c r="G15" s="196">
        <v>3681.82</v>
      </c>
      <c r="H15" s="196">
        <v>3750</v>
      </c>
      <c r="I15" s="196">
        <v>0</v>
      </c>
      <c r="J15" s="196">
        <v>68.179999999999836</v>
      </c>
      <c r="Q15" s="341" t="s">
        <v>268</v>
      </c>
      <c r="R15" s="342"/>
      <c r="S15" s="342"/>
      <c r="T15" s="343"/>
      <c r="U15" s="204">
        <v>1452663.4986399999</v>
      </c>
    </row>
    <row r="16" spans="1:21" hidden="1" x14ac:dyDescent="0.25">
      <c r="A16" s="194" t="s">
        <v>380</v>
      </c>
      <c r="B16" s="194" t="s">
        <v>330</v>
      </c>
      <c r="C16" s="195" t="s">
        <v>216</v>
      </c>
      <c r="D16" s="194" t="s">
        <v>428</v>
      </c>
      <c r="E16" s="195" t="s">
        <v>330</v>
      </c>
      <c r="F16" s="195" t="s">
        <v>330</v>
      </c>
      <c r="G16" s="196">
        <v>6913.6</v>
      </c>
      <c r="H16" s="196">
        <v>2600</v>
      </c>
      <c r="I16" s="196">
        <v>4313.6000000000004</v>
      </c>
      <c r="J16" s="196">
        <v>0</v>
      </c>
      <c r="Q16" s="329">
        <v>2</v>
      </c>
      <c r="R16" s="326" t="s">
        <v>72</v>
      </c>
      <c r="S16" s="326" t="s">
        <v>72</v>
      </c>
      <c r="T16" s="195" t="s">
        <v>216</v>
      </c>
      <c r="U16" s="202">
        <v>23700</v>
      </c>
    </row>
    <row r="17" spans="1:21" ht="36.75" hidden="1" customHeight="1" x14ac:dyDescent="0.25">
      <c r="A17" s="194" t="s">
        <v>380</v>
      </c>
      <c r="B17" s="194" t="s">
        <v>330</v>
      </c>
      <c r="C17" s="195" t="s">
        <v>216</v>
      </c>
      <c r="D17" s="194" t="s">
        <v>429</v>
      </c>
      <c r="E17" s="195" t="s">
        <v>330</v>
      </c>
      <c r="F17" s="195" t="s">
        <v>330</v>
      </c>
      <c r="G17" s="196">
        <v>960</v>
      </c>
      <c r="H17" s="196">
        <v>11875</v>
      </c>
      <c r="I17" s="196">
        <v>0</v>
      </c>
      <c r="J17" s="196">
        <v>10915</v>
      </c>
      <c r="Q17" s="331"/>
      <c r="R17" s="328"/>
      <c r="S17" s="328"/>
      <c r="T17" s="207" t="s">
        <v>262</v>
      </c>
      <c r="U17" s="208">
        <v>1500</v>
      </c>
    </row>
    <row r="18" spans="1:21" hidden="1" x14ac:dyDescent="0.25">
      <c r="A18" s="194" t="s">
        <v>380</v>
      </c>
      <c r="B18" s="194" t="s">
        <v>330</v>
      </c>
      <c r="C18" s="195" t="s">
        <v>216</v>
      </c>
      <c r="D18" s="194" t="s">
        <v>395</v>
      </c>
      <c r="E18" s="195"/>
      <c r="F18" s="195" t="s">
        <v>330</v>
      </c>
      <c r="G18" s="196">
        <v>0</v>
      </c>
      <c r="H18" s="196">
        <v>3700</v>
      </c>
      <c r="I18" s="196">
        <v>0</v>
      </c>
      <c r="J18" s="196">
        <v>3700</v>
      </c>
      <c r="Q18" s="344" t="s">
        <v>469</v>
      </c>
      <c r="R18" s="345"/>
      <c r="S18" s="345"/>
      <c r="T18" s="346"/>
      <c r="U18" s="204">
        <v>25200</v>
      </c>
    </row>
    <row r="19" spans="1:21" ht="30" hidden="1" customHeight="1" x14ac:dyDescent="0.25">
      <c r="A19" s="194" t="s">
        <v>380</v>
      </c>
      <c r="B19" s="194" t="s">
        <v>330</v>
      </c>
      <c r="C19" s="195" t="s">
        <v>216</v>
      </c>
      <c r="D19" s="194" t="s">
        <v>396</v>
      </c>
      <c r="E19" s="195"/>
      <c r="F19" s="195" t="s">
        <v>330</v>
      </c>
      <c r="G19" s="196">
        <v>0</v>
      </c>
      <c r="H19" s="196">
        <v>2000</v>
      </c>
      <c r="I19" s="196">
        <v>0</v>
      </c>
      <c r="J19" s="196">
        <v>2000</v>
      </c>
      <c r="Q19" s="329">
        <v>3</v>
      </c>
      <c r="R19" s="203" t="s">
        <v>72</v>
      </c>
      <c r="S19" s="203" t="s">
        <v>72</v>
      </c>
      <c r="T19" s="195" t="s">
        <v>259</v>
      </c>
      <c r="U19" s="202">
        <v>460587.2454666667</v>
      </c>
    </row>
    <row r="20" spans="1:21" ht="24" hidden="1" x14ac:dyDescent="0.25">
      <c r="A20" s="194" t="s">
        <v>380</v>
      </c>
      <c r="B20" s="194" t="s">
        <v>330</v>
      </c>
      <c r="C20" s="195" t="s">
        <v>216</v>
      </c>
      <c r="D20" s="194" t="s">
        <v>430</v>
      </c>
      <c r="E20" s="195" t="s">
        <v>330</v>
      </c>
      <c r="F20" s="195" t="s">
        <v>330</v>
      </c>
      <c r="G20" s="196">
        <v>22854.48</v>
      </c>
      <c r="H20" s="196">
        <v>2500</v>
      </c>
      <c r="I20" s="196">
        <v>20354.48</v>
      </c>
      <c r="J20" s="196">
        <v>0</v>
      </c>
      <c r="Q20" s="330"/>
      <c r="R20" s="203" t="s">
        <v>88</v>
      </c>
      <c r="S20" s="203" t="s">
        <v>458</v>
      </c>
      <c r="T20" s="195" t="s">
        <v>259</v>
      </c>
      <c r="U20" s="202">
        <v>1484961.9349999996</v>
      </c>
    </row>
    <row r="21" spans="1:21" ht="24" hidden="1" x14ac:dyDescent="0.25">
      <c r="A21" s="194" t="s">
        <v>380</v>
      </c>
      <c r="B21" s="194" t="s">
        <v>330</v>
      </c>
      <c r="C21" s="195" t="s">
        <v>216</v>
      </c>
      <c r="D21" s="194" t="s">
        <v>431</v>
      </c>
      <c r="E21" s="195" t="s">
        <v>330</v>
      </c>
      <c r="F21" s="195" t="s">
        <v>330</v>
      </c>
      <c r="G21" s="196">
        <v>22742.12</v>
      </c>
      <c r="H21" s="196">
        <v>3200</v>
      </c>
      <c r="I21" s="196">
        <v>19542.12</v>
      </c>
      <c r="J21" s="196">
        <v>0</v>
      </c>
      <c r="Q21" s="330"/>
      <c r="R21" s="203" t="s">
        <v>140</v>
      </c>
      <c r="S21" s="203" t="s">
        <v>474</v>
      </c>
      <c r="T21" s="195" t="s">
        <v>259</v>
      </c>
      <c r="U21" s="202">
        <v>159518.93040000004</v>
      </c>
    </row>
    <row r="22" spans="1:21" ht="36" hidden="1" x14ac:dyDescent="0.25">
      <c r="A22" s="194" t="s">
        <v>380</v>
      </c>
      <c r="B22" s="194" t="s">
        <v>330</v>
      </c>
      <c r="C22" s="195" t="s">
        <v>216</v>
      </c>
      <c r="D22" s="194" t="s">
        <v>432</v>
      </c>
      <c r="E22" s="195" t="s">
        <v>330</v>
      </c>
      <c r="F22" s="195" t="s">
        <v>330</v>
      </c>
      <c r="G22" s="196">
        <v>2607</v>
      </c>
      <c r="H22" s="196">
        <v>2000</v>
      </c>
      <c r="I22" s="196">
        <v>607</v>
      </c>
      <c r="J22" s="196">
        <v>0</v>
      </c>
      <c r="Q22" s="331"/>
      <c r="R22" s="203" t="s">
        <v>175</v>
      </c>
      <c r="S22" s="203" t="s">
        <v>473</v>
      </c>
      <c r="T22" s="195" t="s">
        <v>259</v>
      </c>
      <c r="U22" s="202">
        <v>61982.989133333402</v>
      </c>
    </row>
    <row r="23" spans="1:21" hidden="1" x14ac:dyDescent="0.25">
      <c r="A23" s="194" t="s">
        <v>380</v>
      </c>
      <c r="B23" s="194" t="s">
        <v>330</v>
      </c>
      <c r="C23" s="195" t="s">
        <v>216</v>
      </c>
      <c r="D23" s="194" t="s">
        <v>398</v>
      </c>
      <c r="E23" s="195"/>
      <c r="F23" s="195" t="s">
        <v>330</v>
      </c>
      <c r="G23" s="196">
        <v>0</v>
      </c>
      <c r="H23" s="196">
        <v>1500</v>
      </c>
      <c r="I23" s="196">
        <v>0</v>
      </c>
      <c r="J23" s="196">
        <v>1500</v>
      </c>
      <c r="Q23" s="347" t="s">
        <v>470</v>
      </c>
      <c r="R23" s="348"/>
      <c r="S23" s="348"/>
      <c r="T23" s="349"/>
      <c r="U23" s="205">
        <v>2167051.0999999996</v>
      </c>
    </row>
    <row r="24" spans="1:21" ht="30" hidden="1" customHeight="1" x14ac:dyDescent="0.25">
      <c r="A24" s="194" t="s">
        <v>380</v>
      </c>
      <c r="B24" s="194" t="s">
        <v>330</v>
      </c>
      <c r="C24" s="195" t="s">
        <v>216</v>
      </c>
      <c r="D24" s="194" t="s">
        <v>435</v>
      </c>
      <c r="E24" s="195" t="s">
        <v>330</v>
      </c>
      <c r="F24" s="195" t="s">
        <v>330</v>
      </c>
      <c r="G24" s="196">
        <v>500</v>
      </c>
      <c r="H24" s="196">
        <v>1500</v>
      </c>
      <c r="I24" s="196">
        <v>0</v>
      </c>
      <c r="J24" s="196">
        <v>1000</v>
      </c>
      <c r="Q24" s="350" t="s">
        <v>258</v>
      </c>
      <c r="R24" s="351"/>
      <c r="S24" s="351"/>
      <c r="T24" s="352"/>
      <c r="U24" s="206">
        <v>3644914.5986399995</v>
      </c>
    </row>
    <row r="25" spans="1:21" hidden="1" x14ac:dyDescent="0.25">
      <c r="A25" s="194" t="s">
        <v>380</v>
      </c>
      <c r="B25" s="194" t="s">
        <v>330</v>
      </c>
      <c r="C25" s="195" t="s">
        <v>216</v>
      </c>
      <c r="D25" s="194" t="s">
        <v>399</v>
      </c>
      <c r="E25" s="195" t="s">
        <v>330</v>
      </c>
      <c r="F25" s="195" t="s">
        <v>330</v>
      </c>
      <c r="G25" s="196">
        <v>10660</v>
      </c>
      <c r="H25" s="196">
        <v>1500</v>
      </c>
      <c r="I25" s="196">
        <v>9160</v>
      </c>
      <c r="J25" s="196">
        <v>0</v>
      </c>
    </row>
    <row r="26" spans="1:21" hidden="1" x14ac:dyDescent="0.25">
      <c r="A26" s="194" t="s">
        <v>380</v>
      </c>
      <c r="B26" s="194" t="s">
        <v>330</v>
      </c>
      <c r="C26" s="195" t="s">
        <v>216</v>
      </c>
      <c r="D26" s="194" t="s">
        <v>436</v>
      </c>
      <c r="E26" s="195" t="s">
        <v>330</v>
      </c>
      <c r="F26" s="195" t="s">
        <v>330</v>
      </c>
      <c r="G26" s="196">
        <v>10793.96</v>
      </c>
      <c r="H26" s="196">
        <v>1500</v>
      </c>
      <c r="I26" s="196">
        <v>9293.9599999999991</v>
      </c>
      <c r="J26" s="196">
        <v>0</v>
      </c>
    </row>
    <row r="27" spans="1:21" hidden="1" x14ac:dyDescent="0.25">
      <c r="A27" s="194" t="s">
        <v>380</v>
      </c>
      <c r="B27" s="194" t="s">
        <v>330</v>
      </c>
      <c r="C27" s="195" t="s">
        <v>216</v>
      </c>
      <c r="D27" s="194" t="s">
        <v>437</v>
      </c>
      <c r="E27" s="195" t="s">
        <v>330</v>
      </c>
      <c r="F27" s="195" t="s">
        <v>330</v>
      </c>
      <c r="G27" s="196">
        <v>5000</v>
      </c>
      <c r="H27" s="196">
        <v>1500</v>
      </c>
      <c r="I27" s="196">
        <v>3500</v>
      </c>
      <c r="J27" s="196">
        <v>0</v>
      </c>
    </row>
    <row r="28" spans="1:21" hidden="1" x14ac:dyDescent="0.25">
      <c r="A28" s="194" t="s">
        <v>380</v>
      </c>
      <c r="B28" s="194" t="s">
        <v>330</v>
      </c>
      <c r="C28" s="195" t="s">
        <v>216</v>
      </c>
      <c r="D28" s="194" t="s">
        <v>438</v>
      </c>
      <c r="E28" s="195" t="s">
        <v>330</v>
      </c>
      <c r="F28" s="195" t="s">
        <v>330</v>
      </c>
      <c r="G28" s="196">
        <v>500</v>
      </c>
      <c r="H28" s="196">
        <v>5000</v>
      </c>
      <c r="I28" s="196">
        <v>0</v>
      </c>
      <c r="J28" s="196">
        <v>4500</v>
      </c>
    </row>
    <row r="29" spans="1:21" hidden="1" x14ac:dyDescent="0.25">
      <c r="A29" s="194" t="s">
        <v>380</v>
      </c>
      <c r="B29" s="194" t="s">
        <v>330</v>
      </c>
      <c r="C29" s="195" t="s">
        <v>216</v>
      </c>
      <c r="D29" s="194" t="s">
        <v>439</v>
      </c>
      <c r="E29" s="195" t="s">
        <v>330</v>
      </c>
      <c r="F29" s="195" t="s">
        <v>330</v>
      </c>
      <c r="G29" s="196">
        <v>8496</v>
      </c>
      <c r="H29" s="196">
        <v>5000</v>
      </c>
      <c r="I29" s="196">
        <v>3496</v>
      </c>
      <c r="J29" s="196">
        <v>0</v>
      </c>
    </row>
    <row r="30" spans="1:21" hidden="1" x14ac:dyDescent="0.25">
      <c r="A30" s="194" t="s">
        <v>380</v>
      </c>
      <c r="B30" s="194" t="s">
        <v>330</v>
      </c>
      <c r="C30" s="195" t="s">
        <v>216</v>
      </c>
      <c r="D30" s="194" t="s">
        <v>440</v>
      </c>
      <c r="E30" s="195" t="s">
        <v>330</v>
      </c>
      <c r="F30" s="195" t="s">
        <v>330</v>
      </c>
      <c r="G30" s="196">
        <v>28000</v>
      </c>
      <c r="H30" s="196">
        <v>12500</v>
      </c>
      <c r="I30" s="196">
        <v>15500</v>
      </c>
      <c r="J30" s="196">
        <v>0</v>
      </c>
    </row>
    <row r="31" spans="1:21" hidden="1" x14ac:dyDescent="0.25">
      <c r="A31" s="194" t="s">
        <v>380</v>
      </c>
      <c r="B31" s="194" t="s">
        <v>330</v>
      </c>
      <c r="C31" s="195" t="s">
        <v>216</v>
      </c>
      <c r="D31" s="194" t="s">
        <v>441</v>
      </c>
      <c r="E31" s="195" t="s">
        <v>330</v>
      </c>
      <c r="F31" s="195" t="s">
        <v>330</v>
      </c>
      <c r="G31" s="196">
        <v>9000</v>
      </c>
      <c r="H31" s="196">
        <v>6000</v>
      </c>
      <c r="I31" s="196">
        <v>3000</v>
      </c>
      <c r="J31" s="196">
        <v>0</v>
      </c>
    </row>
    <row r="32" spans="1:21" hidden="1" x14ac:dyDescent="0.25">
      <c r="A32" s="194" t="s">
        <v>380</v>
      </c>
      <c r="B32" s="194" t="s">
        <v>330</v>
      </c>
      <c r="C32" s="195" t="s">
        <v>216</v>
      </c>
      <c r="D32" s="194" t="s">
        <v>442</v>
      </c>
      <c r="E32" s="195" t="s">
        <v>330</v>
      </c>
      <c r="F32" s="195" t="s">
        <v>330</v>
      </c>
      <c r="G32" s="196">
        <v>13500</v>
      </c>
      <c r="H32" s="196">
        <v>6000</v>
      </c>
      <c r="I32" s="196">
        <v>7500</v>
      </c>
      <c r="J32" s="196">
        <v>0</v>
      </c>
    </row>
    <row r="33" spans="1:10" hidden="1" x14ac:dyDescent="0.25">
      <c r="A33" s="194" t="s">
        <v>380</v>
      </c>
      <c r="B33" s="194" t="s">
        <v>330</v>
      </c>
      <c r="C33" s="195" t="s">
        <v>216</v>
      </c>
      <c r="D33" s="194" t="s">
        <v>402</v>
      </c>
      <c r="E33" s="195"/>
      <c r="F33" s="195" t="s">
        <v>330</v>
      </c>
      <c r="G33" s="196">
        <v>0</v>
      </c>
      <c r="H33" s="196">
        <v>3000</v>
      </c>
      <c r="I33" s="196">
        <v>0</v>
      </c>
      <c r="J33" s="196">
        <v>3000</v>
      </c>
    </row>
    <row r="34" spans="1:10" hidden="1" x14ac:dyDescent="0.25">
      <c r="A34" s="194" t="s">
        <v>380</v>
      </c>
      <c r="B34" s="194" t="s">
        <v>330</v>
      </c>
      <c r="C34" s="195" t="s">
        <v>216</v>
      </c>
      <c r="D34" s="194" t="s">
        <v>404</v>
      </c>
      <c r="E34" s="195"/>
      <c r="F34" s="195" t="s">
        <v>330</v>
      </c>
      <c r="G34" s="196">
        <v>0</v>
      </c>
      <c r="H34" s="196">
        <v>16500</v>
      </c>
      <c r="I34" s="196">
        <v>0</v>
      </c>
      <c r="J34" s="196">
        <v>16500</v>
      </c>
    </row>
    <row r="35" spans="1:10" hidden="1" x14ac:dyDescent="0.25">
      <c r="A35" s="194" t="s">
        <v>380</v>
      </c>
      <c r="B35" s="194" t="s">
        <v>330</v>
      </c>
      <c r="C35" s="195" t="s">
        <v>216</v>
      </c>
      <c r="D35" s="194" t="s">
        <v>405</v>
      </c>
      <c r="E35" s="195"/>
      <c r="F35" s="195" t="s">
        <v>330</v>
      </c>
      <c r="G35" s="196">
        <v>0</v>
      </c>
      <c r="H35" s="196">
        <v>8800</v>
      </c>
      <c r="I35" s="196">
        <v>0</v>
      </c>
      <c r="J35" s="196">
        <v>8800</v>
      </c>
    </row>
    <row r="36" spans="1:10" hidden="1" x14ac:dyDescent="0.25">
      <c r="A36" s="194" t="s">
        <v>380</v>
      </c>
      <c r="B36" s="194" t="s">
        <v>330</v>
      </c>
      <c r="C36" s="195" t="s">
        <v>216</v>
      </c>
      <c r="D36" s="194" t="s">
        <v>444</v>
      </c>
      <c r="E36" s="195" t="s">
        <v>330</v>
      </c>
      <c r="F36" s="195" t="s">
        <v>330</v>
      </c>
      <c r="G36" s="196">
        <v>600</v>
      </c>
      <c r="H36" s="196">
        <v>800</v>
      </c>
      <c r="I36" s="197">
        <v>0</v>
      </c>
      <c r="J36" s="196">
        <v>200</v>
      </c>
    </row>
    <row r="37" spans="1:10" hidden="1" x14ac:dyDescent="0.25">
      <c r="A37" s="194" t="s">
        <v>380</v>
      </c>
      <c r="B37" s="194" t="s">
        <v>330</v>
      </c>
      <c r="C37" s="195" t="s">
        <v>216</v>
      </c>
      <c r="D37" s="194" t="s">
        <v>445</v>
      </c>
      <c r="E37" s="195" t="s">
        <v>330</v>
      </c>
      <c r="F37" s="195" t="s">
        <v>330</v>
      </c>
      <c r="G37" s="196">
        <v>9667.7000000000007</v>
      </c>
      <c r="H37" s="196">
        <v>4000</v>
      </c>
      <c r="I37" s="196">
        <v>5667.7000000000007</v>
      </c>
      <c r="J37" s="196">
        <v>0</v>
      </c>
    </row>
    <row r="38" spans="1:10" hidden="1" x14ac:dyDescent="0.25">
      <c r="A38" s="194" t="s">
        <v>380</v>
      </c>
      <c r="B38" s="194" t="s">
        <v>330</v>
      </c>
      <c r="C38" s="195" t="s">
        <v>216</v>
      </c>
      <c r="D38" s="194" t="s">
        <v>408</v>
      </c>
      <c r="E38" s="195" t="s">
        <v>330</v>
      </c>
      <c r="F38" s="195" t="s">
        <v>330</v>
      </c>
      <c r="G38" s="196">
        <v>7800</v>
      </c>
      <c r="H38" s="196">
        <v>6000</v>
      </c>
      <c r="I38" s="196">
        <v>1800</v>
      </c>
      <c r="J38" s="196">
        <v>0</v>
      </c>
    </row>
    <row r="39" spans="1:10" hidden="1" x14ac:dyDescent="0.25">
      <c r="A39" s="194" t="s">
        <v>380</v>
      </c>
      <c r="B39" s="194" t="s">
        <v>330</v>
      </c>
      <c r="C39" s="195" t="s">
        <v>216</v>
      </c>
      <c r="D39" s="194" t="s">
        <v>410</v>
      </c>
      <c r="E39" s="195"/>
      <c r="F39" s="195" t="s">
        <v>330</v>
      </c>
      <c r="G39" s="196">
        <v>0</v>
      </c>
      <c r="H39" s="196">
        <v>1000</v>
      </c>
      <c r="I39" s="196">
        <v>0</v>
      </c>
      <c r="J39" s="196">
        <v>1000</v>
      </c>
    </row>
    <row r="40" spans="1:10" hidden="1" x14ac:dyDescent="0.25">
      <c r="A40" s="194" t="s">
        <v>380</v>
      </c>
      <c r="B40" s="194" t="s">
        <v>330</v>
      </c>
      <c r="C40" s="195" t="s">
        <v>216</v>
      </c>
      <c r="D40" s="194" t="s">
        <v>414</v>
      </c>
      <c r="E40" s="195" t="s">
        <v>330</v>
      </c>
      <c r="F40" s="195"/>
      <c r="G40" s="196">
        <v>181.3</v>
      </c>
      <c r="H40" s="196">
        <v>0</v>
      </c>
      <c r="I40" s="196">
        <v>181.3</v>
      </c>
      <c r="J40" s="196">
        <v>0</v>
      </c>
    </row>
    <row r="41" spans="1:10" hidden="1" x14ac:dyDescent="0.25">
      <c r="A41" s="194" t="s">
        <v>380</v>
      </c>
      <c r="B41" s="194" t="s">
        <v>330</v>
      </c>
      <c r="C41" s="195" t="s">
        <v>216</v>
      </c>
      <c r="D41" s="194" t="s">
        <v>447</v>
      </c>
      <c r="E41" s="195" t="s">
        <v>330</v>
      </c>
      <c r="F41" s="195"/>
      <c r="G41" s="196">
        <v>192.5</v>
      </c>
      <c r="H41" s="196">
        <v>0</v>
      </c>
      <c r="I41" s="196">
        <v>192.5</v>
      </c>
      <c r="J41" s="196">
        <v>0</v>
      </c>
    </row>
    <row r="42" spans="1:10" hidden="1" x14ac:dyDescent="0.25">
      <c r="A42" s="194" t="s">
        <v>380</v>
      </c>
      <c r="B42" s="194" t="s">
        <v>330</v>
      </c>
      <c r="C42" s="195" t="s">
        <v>216</v>
      </c>
      <c r="D42" s="194" t="s">
        <v>448</v>
      </c>
      <c r="E42" s="195" t="s">
        <v>330</v>
      </c>
      <c r="F42" s="195"/>
      <c r="G42" s="196">
        <v>13.8</v>
      </c>
      <c r="H42" s="196">
        <v>0</v>
      </c>
      <c r="I42" s="196">
        <v>13.8</v>
      </c>
      <c r="J42" s="196">
        <v>0</v>
      </c>
    </row>
    <row r="43" spans="1:10" hidden="1" x14ac:dyDescent="0.25">
      <c r="A43" s="194" t="s">
        <v>380</v>
      </c>
      <c r="B43" s="194" t="s">
        <v>330</v>
      </c>
      <c r="C43" s="195" t="s">
        <v>216</v>
      </c>
      <c r="D43" s="194" t="s">
        <v>394</v>
      </c>
      <c r="E43" s="195"/>
      <c r="F43" s="195" t="s">
        <v>330</v>
      </c>
      <c r="G43" s="196">
        <v>0</v>
      </c>
      <c r="H43" s="196">
        <v>600</v>
      </c>
      <c r="I43" s="196">
        <v>0</v>
      </c>
      <c r="J43" s="196">
        <v>600</v>
      </c>
    </row>
    <row r="44" spans="1:10" hidden="1" x14ac:dyDescent="0.25">
      <c r="A44" s="194" t="s">
        <v>380</v>
      </c>
      <c r="B44" s="194" t="s">
        <v>330</v>
      </c>
      <c r="C44" s="195" t="s">
        <v>216</v>
      </c>
      <c r="D44" s="194" t="s">
        <v>397</v>
      </c>
      <c r="E44" s="195"/>
      <c r="F44" s="195" t="s">
        <v>330</v>
      </c>
      <c r="G44" s="196">
        <v>0</v>
      </c>
      <c r="H44" s="196">
        <v>2000</v>
      </c>
      <c r="I44" s="196">
        <v>0</v>
      </c>
      <c r="J44" s="196">
        <v>2000</v>
      </c>
    </row>
    <row r="45" spans="1:10" hidden="1" x14ac:dyDescent="0.25">
      <c r="A45" s="194" t="s">
        <v>380</v>
      </c>
      <c r="B45" s="194" t="s">
        <v>330</v>
      </c>
      <c r="C45" s="195" t="s">
        <v>216</v>
      </c>
      <c r="D45" s="194" t="s">
        <v>400</v>
      </c>
      <c r="E45" s="195"/>
      <c r="F45" s="195" t="s">
        <v>330</v>
      </c>
      <c r="G45" s="196">
        <v>0</v>
      </c>
      <c r="H45" s="196">
        <v>1500</v>
      </c>
      <c r="I45" s="196">
        <v>0</v>
      </c>
      <c r="J45" s="196">
        <v>1500</v>
      </c>
    </row>
    <row r="46" spans="1:10" hidden="1" x14ac:dyDescent="0.25">
      <c r="A46" s="194" t="s">
        <v>380</v>
      </c>
      <c r="B46" s="194" t="s">
        <v>330</v>
      </c>
      <c r="C46" s="195" t="s">
        <v>216</v>
      </c>
      <c r="D46" s="194" t="s">
        <v>401</v>
      </c>
      <c r="E46" s="195"/>
      <c r="F46" s="195" t="s">
        <v>330</v>
      </c>
      <c r="G46" s="196">
        <v>0</v>
      </c>
      <c r="H46" s="196">
        <v>3000</v>
      </c>
      <c r="I46" s="196">
        <v>0</v>
      </c>
      <c r="J46" s="196">
        <v>3000</v>
      </c>
    </row>
    <row r="47" spans="1:10" hidden="1" x14ac:dyDescent="0.25">
      <c r="A47" s="194" t="s">
        <v>380</v>
      </c>
      <c r="B47" s="194" t="s">
        <v>330</v>
      </c>
      <c r="C47" s="195" t="s">
        <v>216</v>
      </c>
      <c r="D47" s="194" t="s">
        <v>403</v>
      </c>
      <c r="E47" s="195"/>
      <c r="F47" s="195" t="s">
        <v>330</v>
      </c>
      <c r="G47" s="196">
        <v>0</v>
      </c>
      <c r="H47" s="196">
        <v>3000</v>
      </c>
      <c r="I47" s="196">
        <v>0</v>
      </c>
      <c r="J47" s="196">
        <v>3000</v>
      </c>
    </row>
    <row r="48" spans="1:10" hidden="1" x14ac:dyDescent="0.25">
      <c r="A48" s="194" t="s">
        <v>380</v>
      </c>
      <c r="B48" s="194" t="s">
        <v>330</v>
      </c>
      <c r="C48" s="195" t="s">
        <v>216</v>
      </c>
      <c r="D48" s="194" t="s">
        <v>406</v>
      </c>
      <c r="E48" s="195"/>
      <c r="F48" s="195" t="s">
        <v>330</v>
      </c>
      <c r="G48" s="196">
        <v>0</v>
      </c>
      <c r="H48" s="196">
        <v>1000</v>
      </c>
      <c r="I48" s="196">
        <v>0</v>
      </c>
      <c r="J48" s="196">
        <v>1000</v>
      </c>
    </row>
    <row r="49" spans="1:10" hidden="1" x14ac:dyDescent="0.25">
      <c r="A49" s="194" t="s">
        <v>380</v>
      </c>
      <c r="B49" s="194" t="s">
        <v>330</v>
      </c>
      <c r="C49" s="195" t="s">
        <v>216</v>
      </c>
      <c r="D49" s="194" t="s">
        <v>407</v>
      </c>
      <c r="E49" s="195"/>
      <c r="F49" s="195" t="s">
        <v>330</v>
      </c>
      <c r="G49" s="196">
        <v>0</v>
      </c>
      <c r="H49" s="196">
        <v>2000</v>
      </c>
      <c r="I49" s="196">
        <v>0</v>
      </c>
      <c r="J49" s="196">
        <v>2000</v>
      </c>
    </row>
    <row r="50" spans="1:10" hidden="1" x14ac:dyDescent="0.25">
      <c r="A50" s="194" t="s">
        <v>380</v>
      </c>
      <c r="B50" s="194" t="s">
        <v>330</v>
      </c>
      <c r="C50" s="195" t="s">
        <v>216</v>
      </c>
      <c r="D50" s="194" t="s">
        <v>409</v>
      </c>
      <c r="E50" s="195"/>
      <c r="F50" s="195" t="s">
        <v>330</v>
      </c>
      <c r="G50" s="196">
        <v>0</v>
      </c>
      <c r="H50" s="196">
        <v>1993.06</v>
      </c>
      <c r="I50" s="196">
        <v>0</v>
      </c>
      <c r="J50" s="196">
        <v>1993.06</v>
      </c>
    </row>
    <row r="51" spans="1:10" hidden="1" x14ac:dyDescent="0.25">
      <c r="A51" s="194" t="s">
        <v>380</v>
      </c>
      <c r="B51" s="194" t="s">
        <v>330</v>
      </c>
      <c r="C51" s="195" t="s">
        <v>216</v>
      </c>
      <c r="D51" s="194" t="s">
        <v>411</v>
      </c>
      <c r="E51" s="195"/>
      <c r="F51" s="195" t="s">
        <v>330</v>
      </c>
      <c r="G51" s="196">
        <v>0</v>
      </c>
      <c r="H51" s="196">
        <v>2000</v>
      </c>
      <c r="I51" s="196">
        <v>0</v>
      </c>
      <c r="J51" s="196">
        <v>2000</v>
      </c>
    </row>
    <row r="52" spans="1:10" hidden="1" x14ac:dyDescent="0.25">
      <c r="A52" s="194" t="s">
        <v>380</v>
      </c>
      <c r="B52" s="194" t="s">
        <v>330</v>
      </c>
      <c r="C52" s="195" t="s">
        <v>216</v>
      </c>
      <c r="D52" s="194" t="s">
        <v>412</v>
      </c>
      <c r="E52" s="195"/>
      <c r="F52" s="195" t="s">
        <v>330</v>
      </c>
      <c r="G52" s="196">
        <v>0</v>
      </c>
      <c r="H52" s="196">
        <v>2500</v>
      </c>
      <c r="I52" s="196">
        <v>0</v>
      </c>
      <c r="J52" s="196">
        <v>2500</v>
      </c>
    </row>
    <row r="53" spans="1:10" hidden="1" x14ac:dyDescent="0.25">
      <c r="A53" s="194" t="s">
        <v>380</v>
      </c>
      <c r="B53" s="194" t="s">
        <v>330</v>
      </c>
      <c r="C53" s="195" t="s">
        <v>260</v>
      </c>
      <c r="D53" s="194" t="s">
        <v>450</v>
      </c>
      <c r="E53" s="195" t="s">
        <v>330</v>
      </c>
      <c r="F53" s="195" t="s">
        <v>330</v>
      </c>
      <c r="G53" s="196">
        <v>3900</v>
      </c>
      <c r="H53" s="196">
        <v>3000</v>
      </c>
      <c r="I53" s="196">
        <v>900</v>
      </c>
      <c r="J53" s="196">
        <v>0</v>
      </c>
    </row>
    <row r="54" spans="1:10" hidden="1" x14ac:dyDescent="0.25">
      <c r="A54" s="194" t="s">
        <v>380</v>
      </c>
      <c r="B54" s="194" t="s">
        <v>330</v>
      </c>
      <c r="C54" s="195" t="s">
        <v>260</v>
      </c>
      <c r="D54" s="194" t="s">
        <v>451</v>
      </c>
      <c r="E54" s="195" t="s">
        <v>330</v>
      </c>
      <c r="F54" s="195" t="s">
        <v>330</v>
      </c>
      <c r="G54" s="196">
        <v>500</v>
      </c>
      <c r="H54" s="196">
        <v>90077.119999999995</v>
      </c>
      <c r="I54" s="196">
        <v>0</v>
      </c>
      <c r="J54" s="196">
        <v>89577.12</v>
      </c>
    </row>
    <row r="55" spans="1:10" hidden="1" x14ac:dyDescent="0.25">
      <c r="A55" s="194" t="s">
        <v>380</v>
      </c>
      <c r="B55" s="194" t="s">
        <v>330</v>
      </c>
      <c r="C55" s="195" t="s">
        <v>260</v>
      </c>
      <c r="D55" s="194" t="s">
        <v>416</v>
      </c>
      <c r="E55" s="195"/>
      <c r="F55" s="195" t="s">
        <v>330</v>
      </c>
      <c r="G55" s="196">
        <v>0</v>
      </c>
      <c r="H55" s="196">
        <v>1300</v>
      </c>
      <c r="I55" s="196">
        <v>0</v>
      </c>
      <c r="J55" s="196">
        <v>1300</v>
      </c>
    </row>
    <row r="56" spans="1:10" hidden="1" x14ac:dyDescent="0.25">
      <c r="A56" s="194" t="s">
        <v>380</v>
      </c>
      <c r="B56" s="194" t="s">
        <v>330</v>
      </c>
      <c r="C56" s="195" t="s">
        <v>262</v>
      </c>
      <c r="D56" s="194" t="s">
        <v>453</v>
      </c>
      <c r="E56" s="195" t="s">
        <v>330</v>
      </c>
      <c r="F56" s="195"/>
      <c r="G56" s="196">
        <v>416</v>
      </c>
      <c r="H56" s="196">
        <v>0</v>
      </c>
      <c r="I56" s="196">
        <v>416</v>
      </c>
      <c r="J56" s="196">
        <v>0</v>
      </c>
    </row>
    <row r="57" spans="1:10" hidden="1" x14ac:dyDescent="0.25">
      <c r="A57" s="194" t="s">
        <v>380</v>
      </c>
      <c r="B57" s="194" t="s">
        <v>331</v>
      </c>
      <c r="C57" s="195" t="s">
        <v>259</v>
      </c>
      <c r="D57" s="194" t="s">
        <v>387</v>
      </c>
      <c r="E57" s="195" t="s">
        <v>330</v>
      </c>
      <c r="F57" s="195"/>
      <c r="G57" s="196">
        <v>322632</v>
      </c>
      <c r="H57" s="196">
        <v>0</v>
      </c>
      <c r="I57" s="196">
        <v>322632</v>
      </c>
      <c r="J57" s="196">
        <v>0</v>
      </c>
    </row>
    <row r="58" spans="1:10" hidden="1" x14ac:dyDescent="0.25">
      <c r="A58" s="194" t="s">
        <v>380</v>
      </c>
      <c r="B58" s="194" t="s">
        <v>331</v>
      </c>
      <c r="C58" s="195" t="s">
        <v>259</v>
      </c>
      <c r="D58" s="194" t="s">
        <v>384</v>
      </c>
      <c r="E58" s="195"/>
      <c r="F58" s="195" t="s">
        <v>330</v>
      </c>
      <c r="G58" s="196">
        <v>0</v>
      </c>
      <c r="H58" s="196">
        <v>737973.5</v>
      </c>
      <c r="I58" s="196">
        <v>0</v>
      </c>
      <c r="J58" s="196">
        <v>737973.5</v>
      </c>
    </row>
    <row r="59" spans="1:10" hidden="1" x14ac:dyDescent="0.25">
      <c r="A59" s="194" t="s">
        <v>380</v>
      </c>
      <c r="B59" s="194" t="s">
        <v>331</v>
      </c>
      <c r="C59" s="195" t="s">
        <v>259</v>
      </c>
      <c r="D59" s="194" t="s">
        <v>417</v>
      </c>
      <c r="E59" s="195" t="s">
        <v>330</v>
      </c>
      <c r="F59" s="195"/>
      <c r="G59" s="196">
        <v>22539</v>
      </c>
      <c r="H59" s="196">
        <v>0</v>
      </c>
      <c r="I59" s="196">
        <v>22539</v>
      </c>
      <c r="J59" s="196">
        <v>0</v>
      </c>
    </row>
    <row r="60" spans="1:10" hidden="1" x14ac:dyDescent="0.25">
      <c r="A60" s="194" t="s">
        <v>380</v>
      </c>
      <c r="B60" s="194" t="s">
        <v>331</v>
      </c>
      <c r="C60" s="195" t="s">
        <v>259</v>
      </c>
      <c r="D60" s="194" t="s">
        <v>418</v>
      </c>
      <c r="E60" s="195" t="s">
        <v>330</v>
      </c>
      <c r="F60" s="195"/>
      <c r="G60" s="196">
        <v>5302</v>
      </c>
      <c r="H60" s="196">
        <v>0</v>
      </c>
      <c r="I60" s="196">
        <v>5302</v>
      </c>
      <c r="J60" s="196">
        <v>0</v>
      </c>
    </row>
    <row r="61" spans="1:10" hidden="1" x14ac:dyDescent="0.25">
      <c r="A61" s="194" t="s">
        <v>380</v>
      </c>
      <c r="B61" s="194" t="s">
        <v>331</v>
      </c>
      <c r="C61" s="195" t="s">
        <v>259</v>
      </c>
      <c r="D61" s="194" t="s">
        <v>424</v>
      </c>
      <c r="E61" s="195" t="s">
        <v>330</v>
      </c>
      <c r="F61" s="195"/>
      <c r="G61" s="196">
        <v>24747.821999999993</v>
      </c>
      <c r="H61" s="196">
        <v>0</v>
      </c>
      <c r="I61" s="196">
        <v>24747.821999999993</v>
      </c>
      <c r="J61" s="196">
        <v>0</v>
      </c>
    </row>
    <row r="62" spans="1:10" hidden="1" x14ac:dyDescent="0.25">
      <c r="A62" s="194" t="s">
        <v>380</v>
      </c>
      <c r="B62" s="194" t="s">
        <v>331</v>
      </c>
      <c r="C62" s="195" t="s">
        <v>259</v>
      </c>
      <c r="D62" s="194" t="s">
        <v>425</v>
      </c>
      <c r="E62" s="195" t="s">
        <v>330</v>
      </c>
      <c r="F62" s="195"/>
      <c r="G62" s="196">
        <v>22529.984399999998</v>
      </c>
      <c r="H62" s="196">
        <v>0</v>
      </c>
      <c r="I62" s="196">
        <v>22529.984399999998</v>
      </c>
      <c r="J62" s="196">
        <v>0</v>
      </c>
    </row>
    <row r="63" spans="1:10" hidden="1" x14ac:dyDescent="0.25">
      <c r="A63" s="194" t="s">
        <v>380</v>
      </c>
      <c r="B63" s="194" t="s">
        <v>331</v>
      </c>
      <c r="C63" s="195" t="s">
        <v>216</v>
      </c>
      <c r="D63" s="194" t="s">
        <v>395</v>
      </c>
      <c r="E63" s="195" t="s">
        <v>330</v>
      </c>
      <c r="F63" s="195" t="s">
        <v>330</v>
      </c>
      <c r="G63" s="196">
        <v>15864.04</v>
      </c>
      <c r="H63" s="196">
        <v>1500</v>
      </c>
      <c r="I63" s="196">
        <v>14364.04</v>
      </c>
      <c r="J63" s="196">
        <v>0</v>
      </c>
    </row>
    <row r="64" spans="1:10" hidden="1" x14ac:dyDescent="0.25">
      <c r="A64" s="194" t="s">
        <v>380</v>
      </c>
      <c r="B64" s="194" t="s">
        <v>331</v>
      </c>
      <c r="C64" s="195" t="s">
        <v>216</v>
      </c>
      <c r="D64" s="194" t="s">
        <v>430</v>
      </c>
      <c r="E64" s="195" t="s">
        <v>330</v>
      </c>
      <c r="F64" s="195"/>
      <c r="G64" s="196">
        <v>20792</v>
      </c>
      <c r="H64" s="196">
        <v>0</v>
      </c>
      <c r="I64" s="196">
        <v>20792</v>
      </c>
      <c r="J64" s="196">
        <v>0</v>
      </c>
    </row>
    <row r="65" spans="1:10" hidden="1" x14ac:dyDescent="0.25">
      <c r="A65" s="194" t="s">
        <v>380</v>
      </c>
      <c r="B65" s="194" t="s">
        <v>331</v>
      </c>
      <c r="C65" s="195" t="s">
        <v>216</v>
      </c>
      <c r="D65" s="194" t="s">
        <v>431</v>
      </c>
      <c r="E65" s="195" t="s">
        <v>330</v>
      </c>
      <c r="F65" s="195"/>
      <c r="G65" s="196">
        <v>29142.140000000003</v>
      </c>
      <c r="H65" s="196">
        <v>0</v>
      </c>
      <c r="I65" s="196">
        <v>29142.140000000003</v>
      </c>
      <c r="J65" s="196">
        <v>0</v>
      </c>
    </row>
    <row r="66" spans="1:10" hidden="1" x14ac:dyDescent="0.25">
      <c r="A66" s="194" t="s">
        <v>380</v>
      </c>
      <c r="B66" s="194" t="s">
        <v>331</v>
      </c>
      <c r="C66" s="195" t="s">
        <v>216</v>
      </c>
      <c r="D66" s="194" t="s">
        <v>398</v>
      </c>
      <c r="E66" s="195" t="s">
        <v>330</v>
      </c>
      <c r="F66" s="195"/>
      <c r="G66" s="196">
        <v>9754.5</v>
      </c>
      <c r="H66" s="196">
        <v>0</v>
      </c>
      <c r="I66" s="196">
        <v>9754.5</v>
      </c>
      <c r="J66" s="196">
        <v>0</v>
      </c>
    </row>
    <row r="67" spans="1:10" hidden="1" x14ac:dyDescent="0.25">
      <c r="A67" s="194" t="s">
        <v>380</v>
      </c>
      <c r="B67" s="194" t="s">
        <v>331</v>
      </c>
      <c r="C67" s="195" t="s">
        <v>216</v>
      </c>
      <c r="D67" s="194" t="s">
        <v>440</v>
      </c>
      <c r="E67" s="195" t="s">
        <v>330</v>
      </c>
      <c r="F67" s="195"/>
      <c r="G67" s="196">
        <v>1595</v>
      </c>
      <c r="H67" s="196">
        <v>0</v>
      </c>
      <c r="I67" s="196">
        <v>1595</v>
      </c>
      <c r="J67" s="196">
        <v>0</v>
      </c>
    </row>
    <row r="68" spans="1:10" hidden="1" x14ac:dyDescent="0.25">
      <c r="A68" s="194" t="s">
        <v>380</v>
      </c>
      <c r="B68" s="194" t="s">
        <v>331</v>
      </c>
      <c r="C68" s="195" t="s">
        <v>216</v>
      </c>
      <c r="D68" s="194" t="s">
        <v>441</v>
      </c>
      <c r="E68" s="195" t="s">
        <v>330</v>
      </c>
      <c r="F68" s="195"/>
      <c r="G68" s="196">
        <v>800</v>
      </c>
      <c r="H68" s="196">
        <v>0</v>
      </c>
      <c r="I68" s="196">
        <v>800</v>
      </c>
      <c r="J68" s="196">
        <v>0</v>
      </c>
    </row>
    <row r="69" spans="1:10" hidden="1" x14ac:dyDescent="0.25">
      <c r="A69" s="194" t="s">
        <v>380</v>
      </c>
      <c r="B69" s="194" t="s">
        <v>331</v>
      </c>
      <c r="C69" s="195" t="s">
        <v>216</v>
      </c>
      <c r="D69" s="194" t="s">
        <v>442</v>
      </c>
      <c r="E69" s="195" t="s">
        <v>330</v>
      </c>
      <c r="F69" s="195"/>
      <c r="G69" s="196">
        <v>1500</v>
      </c>
      <c r="H69" s="196">
        <v>0</v>
      </c>
      <c r="I69" s="196">
        <v>1500</v>
      </c>
      <c r="J69" s="196">
        <v>0</v>
      </c>
    </row>
    <row r="70" spans="1:10" hidden="1" x14ac:dyDescent="0.25">
      <c r="A70" s="194" t="s">
        <v>380</v>
      </c>
      <c r="B70" s="194" t="s">
        <v>331</v>
      </c>
      <c r="C70" s="195" t="s">
        <v>216</v>
      </c>
      <c r="D70" s="194" t="s">
        <v>404</v>
      </c>
      <c r="E70" s="195" t="s">
        <v>330</v>
      </c>
      <c r="F70" s="195" t="s">
        <v>330</v>
      </c>
      <c r="G70" s="196">
        <v>440</v>
      </c>
      <c r="H70" s="196">
        <v>15281</v>
      </c>
      <c r="I70" s="196">
        <v>0</v>
      </c>
      <c r="J70" s="196">
        <v>14841</v>
      </c>
    </row>
    <row r="71" spans="1:10" hidden="1" x14ac:dyDescent="0.25">
      <c r="A71" s="194" t="s">
        <v>380</v>
      </c>
      <c r="B71" s="194" t="s">
        <v>331</v>
      </c>
      <c r="C71" s="195" t="s">
        <v>216</v>
      </c>
      <c r="D71" s="194" t="s">
        <v>405</v>
      </c>
      <c r="E71" s="195" t="s">
        <v>330</v>
      </c>
      <c r="F71" s="195"/>
      <c r="G71" s="196">
        <v>5470</v>
      </c>
      <c r="H71" s="196">
        <v>0</v>
      </c>
      <c r="I71" s="196">
        <v>5470</v>
      </c>
      <c r="J71" s="196">
        <v>0</v>
      </c>
    </row>
    <row r="72" spans="1:10" hidden="1" x14ac:dyDescent="0.25">
      <c r="A72" s="194" t="s">
        <v>380</v>
      </c>
      <c r="B72" s="194" t="s">
        <v>331</v>
      </c>
      <c r="C72" s="195" t="s">
        <v>216</v>
      </c>
      <c r="D72" s="194" t="s">
        <v>446</v>
      </c>
      <c r="E72" s="195" t="s">
        <v>330</v>
      </c>
      <c r="F72" s="195" t="s">
        <v>330</v>
      </c>
      <c r="G72" s="196">
        <v>1581</v>
      </c>
      <c r="H72" s="196">
        <v>2000</v>
      </c>
      <c r="I72" s="196">
        <v>0</v>
      </c>
      <c r="J72" s="196">
        <v>419</v>
      </c>
    </row>
    <row r="73" spans="1:10" hidden="1" x14ac:dyDescent="0.25">
      <c r="A73" s="194" t="s">
        <v>380</v>
      </c>
      <c r="B73" s="194" t="s">
        <v>331</v>
      </c>
      <c r="C73" s="195" t="s">
        <v>216</v>
      </c>
      <c r="D73" s="194" t="s">
        <v>414</v>
      </c>
      <c r="E73" s="195"/>
      <c r="F73" s="195" t="s">
        <v>330</v>
      </c>
      <c r="G73" s="196">
        <v>0</v>
      </c>
      <c r="H73" s="196">
        <v>100</v>
      </c>
      <c r="I73" s="196">
        <v>0</v>
      </c>
      <c r="J73" s="196">
        <v>100</v>
      </c>
    </row>
    <row r="74" spans="1:10" hidden="1" x14ac:dyDescent="0.25">
      <c r="A74" s="194" t="s">
        <v>380</v>
      </c>
      <c r="B74" s="194" t="s">
        <v>331</v>
      </c>
      <c r="C74" s="195" t="s">
        <v>216</v>
      </c>
      <c r="D74" s="194" t="s">
        <v>406</v>
      </c>
      <c r="E74" s="195"/>
      <c r="F74" s="195" t="s">
        <v>330</v>
      </c>
      <c r="G74" s="196">
        <v>0</v>
      </c>
      <c r="H74" s="196">
        <v>1200</v>
      </c>
      <c r="I74" s="196">
        <v>0</v>
      </c>
      <c r="J74" s="196">
        <v>1200</v>
      </c>
    </row>
    <row r="75" spans="1:10" hidden="1" x14ac:dyDescent="0.25">
      <c r="A75" s="194" t="s">
        <v>380</v>
      </c>
      <c r="B75" s="194" t="s">
        <v>331</v>
      </c>
      <c r="C75" s="195" t="s">
        <v>216</v>
      </c>
      <c r="D75" s="194" t="s">
        <v>415</v>
      </c>
      <c r="E75" s="195"/>
      <c r="F75" s="195" t="s">
        <v>330</v>
      </c>
      <c r="G75" s="196">
        <v>0</v>
      </c>
      <c r="H75" s="196">
        <v>2500</v>
      </c>
      <c r="I75" s="196">
        <v>0</v>
      </c>
      <c r="J75" s="196">
        <v>2500</v>
      </c>
    </row>
    <row r="76" spans="1:10" hidden="1" x14ac:dyDescent="0.25">
      <c r="A76" s="194" t="s">
        <v>380</v>
      </c>
      <c r="B76" s="194" t="s">
        <v>331</v>
      </c>
      <c r="C76" s="195" t="s">
        <v>260</v>
      </c>
      <c r="D76" s="194" t="s">
        <v>451</v>
      </c>
      <c r="E76" s="195" t="s">
        <v>330</v>
      </c>
      <c r="F76" s="195" t="s">
        <v>330</v>
      </c>
      <c r="G76" s="196">
        <v>41491.949999999997</v>
      </c>
      <c r="H76" s="196">
        <v>1701.01</v>
      </c>
      <c r="I76" s="196">
        <v>39790.939999999995</v>
      </c>
      <c r="J76" s="196">
        <v>0</v>
      </c>
    </row>
    <row r="77" spans="1:10" hidden="1" x14ac:dyDescent="0.25">
      <c r="A77" s="194" t="s">
        <v>380</v>
      </c>
      <c r="B77" s="194" t="s">
        <v>331</v>
      </c>
      <c r="C77" s="195" t="s">
        <v>261</v>
      </c>
      <c r="D77" s="194" t="s">
        <v>202</v>
      </c>
      <c r="E77" s="195" t="s">
        <v>330</v>
      </c>
      <c r="F77" s="195"/>
      <c r="G77" s="196">
        <v>147327.19</v>
      </c>
      <c r="H77" s="196">
        <v>190000</v>
      </c>
      <c r="I77" s="196">
        <v>0</v>
      </c>
      <c r="J77" s="196">
        <v>42672.81</v>
      </c>
    </row>
    <row r="78" spans="1:10" hidden="1" x14ac:dyDescent="0.25">
      <c r="A78" s="194" t="s">
        <v>380</v>
      </c>
      <c r="B78" s="194" t="s">
        <v>331</v>
      </c>
      <c r="C78" s="195" t="s">
        <v>262</v>
      </c>
      <c r="D78" s="194" t="s">
        <v>452</v>
      </c>
      <c r="E78" s="195" t="s">
        <v>330</v>
      </c>
      <c r="F78" s="195"/>
      <c r="G78" s="196">
        <v>7182</v>
      </c>
      <c r="H78" s="196">
        <v>0</v>
      </c>
      <c r="I78" s="196">
        <v>7182</v>
      </c>
      <c r="J78" s="196">
        <v>0</v>
      </c>
    </row>
    <row r="79" spans="1:10" hidden="1" x14ac:dyDescent="0.25">
      <c r="A79" s="194" t="s">
        <v>380</v>
      </c>
      <c r="B79" s="194" t="s">
        <v>331</v>
      </c>
      <c r="C79" s="195" t="s">
        <v>262</v>
      </c>
      <c r="D79" s="194" t="s">
        <v>454</v>
      </c>
      <c r="E79" s="195" t="s">
        <v>330</v>
      </c>
      <c r="F79" s="195"/>
      <c r="G79" s="196">
        <v>9551.6</v>
      </c>
      <c r="H79" s="196">
        <v>0</v>
      </c>
      <c r="I79" s="196">
        <v>9551.6</v>
      </c>
      <c r="J79" s="196">
        <v>0</v>
      </c>
    </row>
    <row r="80" spans="1:10" hidden="1" x14ac:dyDescent="0.25">
      <c r="A80" s="194" t="s">
        <v>380</v>
      </c>
      <c r="B80" s="194" t="s">
        <v>331</v>
      </c>
      <c r="C80" s="195" t="s">
        <v>262</v>
      </c>
      <c r="D80" s="194" t="s">
        <v>455</v>
      </c>
      <c r="E80" s="195" t="s">
        <v>330</v>
      </c>
      <c r="F80" s="195"/>
      <c r="G80" s="196">
        <v>496.4</v>
      </c>
      <c r="H80" s="196">
        <v>0</v>
      </c>
      <c r="I80" s="196">
        <v>496.4</v>
      </c>
      <c r="J80" s="196">
        <v>0</v>
      </c>
    </row>
    <row r="81" spans="1:10" hidden="1" x14ac:dyDescent="0.25">
      <c r="A81" s="194" t="s">
        <v>380</v>
      </c>
      <c r="B81" s="194" t="s">
        <v>332</v>
      </c>
      <c r="C81" s="195" t="s">
        <v>259</v>
      </c>
      <c r="D81" s="194" t="s">
        <v>417</v>
      </c>
      <c r="E81" s="209" t="s">
        <v>330</v>
      </c>
      <c r="F81" s="195"/>
      <c r="G81" s="196">
        <v>4347</v>
      </c>
      <c r="H81" s="196">
        <v>0</v>
      </c>
      <c r="I81" s="196">
        <v>4347</v>
      </c>
      <c r="J81" s="196">
        <v>0</v>
      </c>
    </row>
    <row r="82" spans="1:10" hidden="1" x14ac:dyDescent="0.25">
      <c r="A82" s="194" t="s">
        <v>380</v>
      </c>
      <c r="B82" s="194" t="s">
        <v>332</v>
      </c>
      <c r="C82" s="195" t="s">
        <v>259</v>
      </c>
      <c r="D82" s="194" t="s">
        <v>418</v>
      </c>
      <c r="E82" s="209" t="s">
        <v>330</v>
      </c>
      <c r="F82" s="195"/>
      <c r="G82" s="196">
        <v>482</v>
      </c>
      <c r="H82" s="196">
        <v>0</v>
      </c>
      <c r="I82" s="196">
        <v>482</v>
      </c>
      <c r="J82" s="196">
        <v>0</v>
      </c>
    </row>
    <row r="83" spans="1:10" hidden="1" x14ac:dyDescent="0.25">
      <c r="A83" s="194" t="s">
        <v>380</v>
      </c>
      <c r="B83" s="194" t="s">
        <v>332</v>
      </c>
      <c r="C83" s="195" t="s">
        <v>259</v>
      </c>
      <c r="D83" s="194" t="s">
        <v>424</v>
      </c>
      <c r="E83" s="209" t="s">
        <v>330</v>
      </c>
      <c r="F83" s="195"/>
      <c r="G83" s="196">
        <v>4773.0060000000003</v>
      </c>
      <c r="H83" s="196">
        <v>0</v>
      </c>
      <c r="I83" s="196">
        <v>4773.0060000000003</v>
      </c>
      <c r="J83" s="196">
        <v>0</v>
      </c>
    </row>
    <row r="84" spans="1:10" hidden="1" x14ac:dyDescent="0.25">
      <c r="A84" s="194" t="s">
        <v>380</v>
      </c>
      <c r="B84" s="194" t="s">
        <v>332</v>
      </c>
      <c r="C84" s="195" t="s">
        <v>259</v>
      </c>
      <c r="D84" s="194" t="s">
        <v>425</v>
      </c>
      <c r="E84" s="209" t="s">
        <v>330</v>
      </c>
      <c r="F84" s="195"/>
      <c r="G84" s="196">
        <v>4345.2611999999999</v>
      </c>
      <c r="H84" s="196">
        <v>0</v>
      </c>
      <c r="I84" s="196">
        <v>4345.2611999999999</v>
      </c>
      <c r="J84" s="196">
        <v>0</v>
      </c>
    </row>
    <row r="85" spans="1:10" hidden="1" x14ac:dyDescent="0.25">
      <c r="A85" s="194" t="s">
        <v>380</v>
      </c>
      <c r="B85" s="194" t="s">
        <v>332</v>
      </c>
      <c r="C85" s="195" t="s">
        <v>216</v>
      </c>
      <c r="D85" s="194" t="s">
        <v>395</v>
      </c>
      <c r="E85" s="209" t="s">
        <v>330</v>
      </c>
      <c r="F85" s="195" t="s">
        <v>457</v>
      </c>
      <c r="G85" s="196">
        <v>31400</v>
      </c>
      <c r="H85" s="196">
        <v>5000</v>
      </c>
      <c r="I85" s="196">
        <v>26400</v>
      </c>
      <c r="J85" s="196">
        <v>0</v>
      </c>
    </row>
    <row r="86" spans="1:10" hidden="1" x14ac:dyDescent="0.25">
      <c r="A86" s="194" t="s">
        <v>380</v>
      </c>
      <c r="B86" s="194" t="s">
        <v>332</v>
      </c>
      <c r="C86" s="195" t="s">
        <v>216</v>
      </c>
      <c r="D86" s="194" t="s">
        <v>433</v>
      </c>
      <c r="E86" s="209" t="s">
        <v>330</v>
      </c>
      <c r="F86" s="195"/>
      <c r="G86" s="196">
        <v>8600</v>
      </c>
      <c r="H86" s="196">
        <v>0</v>
      </c>
      <c r="I86" s="196">
        <v>8600</v>
      </c>
      <c r="J86" s="196">
        <v>0</v>
      </c>
    </row>
    <row r="87" spans="1:10" hidden="1" x14ac:dyDescent="0.25">
      <c r="A87" s="194" t="s">
        <v>380</v>
      </c>
      <c r="B87" s="194" t="s">
        <v>332</v>
      </c>
      <c r="C87" s="195" t="s">
        <v>216</v>
      </c>
      <c r="D87" s="194" t="s">
        <v>434</v>
      </c>
      <c r="E87" s="209" t="s">
        <v>330</v>
      </c>
      <c r="F87" s="195" t="s">
        <v>457</v>
      </c>
      <c r="G87" s="196">
        <v>7510</v>
      </c>
      <c r="H87" s="196">
        <v>2400</v>
      </c>
      <c r="I87" s="196">
        <v>5110</v>
      </c>
      <c r="J87" s="196">
        <v>0</v>
      </c>
    </row>
    <row r="88" spans="1:10" hidden="1" x14ac:dyDescent="0.25">
      <c r="A88" s="194" t="s">
        <v>380</v>
      </c>
      <c r="B88" s="194" t="s">
        <v>332</v>
      </c>
      <c r="C88" s="195" t="s">
        <v>216</v>
      </c>
      <c r="D88" s="194" t="s">
        <v>398</v>
      </c>
      <c r="E88" s="195"/>
      <c r="F88" s="195" t="s">
        <v>457</v>
      </c>
      <c r="G88" s="196">
        <v>0</v>
      </c>
      <c r="H88" s="196">
        <v>1500</v>
      </c>
      <c r="I88" s="196">
        <v>0</v>
      </c>
      <c r="J88" s="196">
        <v>1500</v>
      </c>
    </row>
    <row r="89" spans="1:10" hidden="1" x14ac:dyDescent="0.25">
      <c r="A89" s="194" t="s">
        <v>380</v>
      </c>
      <c r="B89" s="194" t="s">
        <v>332</v>
      </c>
      <c r="C89" s="195" t="s">
        <v>216</v>
      </c>
      <c r="D89" s="194" t="s">
        <v>443</v>
      </c>
      <c r="E89" s="209" t="s">
        <v>330</v>
      </c>
      <c r="F89" s="195" t="s">
        <v>462</v>
      </c>
      <c r="G89" s="196">
        <v>28034</v>
      </c>
      <c r="H89" s="196">
        <v>260312.81</v>
      </c>
      <c r="I89" s="196">
        <v>0</v>
      </c>
      <c r="J89" s="196">
        <v>232278.81</v>
      </c>
    </row>
    <row r="90" spans="1:10" hidden="1" x14ac:dyDescent="0.25">
      <c r="A90" s="194" t="s">
        <v>380</v>
      </c>
      <c r="B90" s="194" t="s">
        <v>332</v>
      </c>
      <c r="C90" s="195" t="s">
        <v>216</v>
      </c>
      <c r="D90" s="194" t="s">
        <v>404</v>
      </c>
      <c r="E90" s="209" t="s">
        <v>330</v>
      </c>
      <c r="F90" s="195" t="s">
        <v>457</v>
      </c>
      <c r="G90" s="196">
        <v>159583.20000000001</v>
      </c>
      <c r="H90" s="196">
        <v>500</v>
      </c>
      <c r="I90" s="196">
        <v>159083.20000000001</v>
      </c>
      <c r="J90" s="196">
        <v>0</v>
      </c>
    </row>
    <row r="91" spans="1:10" hidden="1" x14ac:dyDescent="0.25">
      <c r="A91" s="194" t="s">
        <v>380</v>
      </c>
      <c r="B91" s="194" t="s">
        <v>332</v>
      </c>
      <c r="C91" s="195" t="s">
        <v>216</v>
      </c>
      <c r="D91" s="194" t="s">
        <v>408</v>
      </c>
      <c r="E91" s="195"/>
      <c r="F91" s="195" t="s">
        <v>457</v>
      </c>
      <c r="G91" s="196">
        <v>0</v>
      </c>
      <c r="H91" s="196">
        <v>1500</v>
      </c>
      <c r="I91" s="196">
        <v>0</v>
      </c>
      <c r="J91" s="196">
        <v>1500</v>
      </c>
    </row>
    <row r="92" spans="1:10" hidden="1" x14ac:dyDescent="0.25">
      <c r="A92" s="194" t="s">
        <v>380</v>
      </c>
      <c r="B92" s="194" t="s">
        <v>332</v>
      </c>
      <c r="C92" s="195" t="s">
        <v>216</v>
      </c>
      <c r="D92" s="194" t="s">
        <v>448</v>
      </c>
      <c r="E92" s="209" t="s">
        <v>330</v>
      </c>
      <c r="F92" s="195"/>
      <c r="G92" s="196">
        <v>1031.22</v>
      </c>
      <c r="H92" s="196">
        <v>0</v>
      </c>
      <c r="I92" s="196">
        <v>1031.22</v>
      </c>
      <c r="J92" s="196">
        <v>0</v>
      </c>
    </row>
    <row r="93" spans="1:10" hidden="1" x14ac:dyDescent="0.25">
      <c r="A93" s="194" t="s">
        <v>380</v>
      </c>
      <c r="B93" s="194" t="s">
        <v>332</v>
      </c>
      <c r="C93" s="195" t="s">
        <v>216</v>
      </c>
      <c r="D93" s="194" t="s">
        <v>449</v>
      </c>
      <c r="E93" s="209" t="s">
        <v>330</v>
      </c>
      <c r="F93" s="195"/>
      <c r="G93" s="196">
        <v>1285</v>
      </c>
      <c r="H93" s="196">
        <v>0</v>
      </c>
      <c r="I93" s="196">
        <v>1285</v>
      </c>
      <c r="J93" s="196">
        <v>0</v>
      </c>
    </row>
    <row r="94" spans="1:10" hidden="1" x14ac:dyDescent="0.25">
      <c r="A94" s="194" t="s">
        <v>380</v>
      </c>
      <c r="B94" s="194" t="s">
        <v>332</v>
      </c>
      <c r="C94" s="195" t="s">
        <v>216</v>
      </c>
      <c r="D94" s="194" t="s">
        <v>413</v>
      </c>
      <c r="E94" s="195"/>
      <c r="F94" s="195" t="s">
        <v>457</v>
      </c>
      <c r="G94" s="196">
        <v>0</v>
      </c>
      <c r="H94" s="196">
        <v>1500</v>
      </c>
      <c r="I94" s="196">
        <v>0</v>
      </c>
      <c r="J94" s="196">
        <v>1500</v>
      </c>
    </row>
    <row r="95" spans="1:10" hidden="1" x14ac:dyDescent="0.25">
      <c r="A95" s="194" t="s">
        <v>380</v>
      </c>
      <c r="B95" s="194" t="s">
        <v>332</v>
      </c>
      <c r="C95" s="195" t="s">
        <v>262</v>
      </c>
      <c r="D95" s="194" t="s">
        <v>453</v>
      </c>
      <c r="E95" s="209" t="s">
        <v>330</v>
      </c>
      <c r="F95" s="195"/>
      <c r="G95" s="196">
        <v>3539.48</v>
      </c>
      <c r="H95" s="196">
        <v>0</v>
      </c>
      <c r="I95" s="196">
        <v>3539.48</v>
      </c>
      <c r="J95" s="196">
        <v>0</v>
      </c>
    </row>
    <row r="96" spans="1:10" hidden="1" x14ac:dyDescent="0.25">
      <c r="A96" s="194" t="s">
        <v>380</v>
      </c>
      <c r="B96" s="194" t="s">
        <v>262</v>
      </c>
      <c r="C96" s="195" t="s">
        <v>216</v>
      </c>
      <c r="D96" s="194" t="s">
        <v>395</v>
      </c>
      <c r="E96" s="195" t="s">
        <v>330</v>
      </c>
      <c r="F96" s="195"/>
      <c r="G96" s="196">
        <v>6239</v>
      </c>
      <c r="H96" s="196">
        <v>0</v>
      </c>
      <c r="I96" s="196">
        <v>6239</v>
      </c>
      <c r="J96" s="196">
        <v>0</v>
      </c>
    </row>
    <row r="97" spans="1:10" hidden="1" x14ac:dyDescent="0.25">
      <c r="A97" s="194" t="s">
        <v>380</v>
      </c>
      <c r="B97" s="194" t="s">
        <v>262</v>
      </c>
      <c r="C97" s="195" t="s">
        <v>216</v>
      </c>
      <c r="D97" s="194" t="s">
        <v>446</v>
      </c>
      <c r="E97" s="195" t="s">
        <v>330</v>
      </c>
      <c r="F97" s="195"/>
      <c r="G97" s="196">
        <v>5000</v>
      </c>
      <c r="H97" s="196">
        <v>0</v>
      </c>
      <c r="I97" s="196">
        <v>5000</v>
      </c>
      <c r="J97" s="196">
        <v>0</v>
      </c>
    </row>
    <row r="98" spans="1:10" hidden="1" x14ac:dyDescent="0.25">
      <c r="A98" s="332" t="s">
        <v>466</v>
      </c>
      <c r="B98" s="333"/>
      <c r="C98" s="333"/>
      <c r="D98" s="333"/>
      <c r="E98" s="333"/>
      <c r="F98" s="334"/>
      <c r="G98" s="198">
        <v>1452663.4986399999</v>
      </c>
      <c r="H98" s="198">
        <v>1452663.5</v>
      </c>
      <c r="I98" s="198">
        <v>1200138.4786399999</v>
      </c>
      <c r="J98" s="198">
        <v>1200138.48</v>
      </c>
    </row>
    <row r="99" spans="1:10" hidden="1" x14ac:dyDescent="0.25">
      <c r="A99" s="194" t="s">
        <v>381</v>
      </c>
      <c r="B99" s="194" t="s">
        <v>330</v>
      </c>
      <c r="C99" s="195" t="s">
        <v>259</v>
      </c>
      <c r="D99" s="194" t="s">
        <v>385</v>
      </c>
      <c r="E99" s="195"/>
      <c r="F99" s="195" t="s">
        <v>330</v>
      </c>
      <c r="G99" s="196">
        <v>0</v>
      </c>
      <c r="H99" s="196">
        <v>72720</v>
      </c>
      <c r="I99" s="196">
        <v>0</v>
      </c>
      <c r="J99" s="196">
        <v>72720</v>
      </c>
    </row>
    <row r="100" spans="1:10" hidden="1" x14ac:dyDescent="0.25">
      <c r="A100" s="194" t="s">
        <v>381</v>
      </c>
      <c r="B100" s="194" t="s">
        <v>330</v>
      </c>
      <c r="C100" s="195" t="s">
        <v>259</v>
      </c>
      <c r="D100" s="194" t="s">
        <v>386</v>
      </c>
      <c r="E100" s="195"/>
      <c r="F100" s="195" t="s">
        <v>330</v>
      </c>
      <c r="G100" s="196">
        <v>0</v>
      </c>
      <c r="H100" s="196">
        <v>33036.720000000001</v>
      </c>
      <c r="I100" s="196">
        <v>0</v>
      </c>
      <c r="J100" s="196">
        <v>33036.720000000001</v>
      </c>
    </row>
    <row r="101" spans="1:10" hidden="1" x14ac:dyDescent="0.25">
      <c r="A101" s="194" t="s">
        <v>381</v>
      </c>
      <c r="B101" s="194" t="s">
        <v>330</v>
      </c>
      <c r="C101" s="195" t="s">
        <v>259</v>
      </c>
      <c r="D101" s="194" t="s">
        <v>417</v>
      </c>
      <c r="E101" s="195" t="s">
        <v>330</v>
      </c>
      <c r="F101" s="195" t="s">
        <v>330</v>
      </c>
      <c r="G101" s="196">
        <v>51776.75</v>
      </c>
      <c r="H101" s="196">
        <v>18614.060000000001</v>
      </c>
      <c r="I101" s="196">
        <v>33162.69</v>
      </c>
      <c r="J101" s="196">
        <v>0</v>
      </c>
    </row>
    <row r="102" spans="1:10" hidden="1" x14ac:dyDescent="0.25">
      <c r="A102" s="194" t="s">
        <v>381</v>
      </c>
      <c r="B102" s="194" t="s">
        <v>330</v>
      </c>
      <c r="C102" s="195" t="s">
        <v>259</v>
      </c>
      <c r="D102" s="194" t="s">
        <v>418</v>
      </c>
      <c r="E102" s="195" t="s">
        <v>330</v>
      </c>
      <c r="F102" s="195" t="s">
        <v>330</v>
      </c>
      <c r="G102" s="196">
        <v>17994.666666666664</v>
      </c>
      <c r="H102" s="196">
        <v>6110</v>
      </c>
      <c r="I102" s="196">
        <v>11884.666666666664</v>
      </c>
      <c r="J102" s="196">
        <v>0</v>
      </c>
    </row>
    <row r="103" spans="1:10" hidden="1" x14ac:dyDescent="0.25">
      <c r="A103" s="194" t="s">
        <v>381</v>
      </c>
      <c r="B103" s="194" t="s">
        <v>330</v>
      </c>
      <c r="C103" s="195" t="s">
        <v>259</v>
      </c>
      <c r="D103" s="194" t="s">
        <v>422</v>
      </c>
      <c r="E103" s="195" t="s">
        <v>330</v>
      </c>
      <c r="F103" s="195"/>
      <c r="G103" s="196">
        <v>331256</v>
      </c>
      <c r="H103" s="196">
        <v>0</v>
      </c>
      <c r="I103" s="196">
        <v>331256</v>
      </c>
      <c r="J103" s="196">
        <v>0</v>
      </c>
    </row>
    <row r="104" spans="1:10" hidden="1" x14ac:dyDescent="0.25">
      <c r="A104" s="194" t="s">
        <v>381</v>
      </c>
      <c r="B104" s="194" t="s">
        <v>330</v>
      </c>
      <c r="C104" s="195" t="s">
        <v>259</v>
      </c>
      <c r="D104" s="194" t="s">
        <v>424</v>
      </c>
      <c r="E104" s="195" t="s">
        <v>330</v>
      </c>
      <c r="F104" s="195" t="s">
        <v>330</v>
      </c>
      <c r="G104" s="196">
        <v>31966.204000000002</v>
      </c>
      <c r="H104" s="196">
        <v>22381</v>
      </c>
      <c r="I104" s="196">
        <v>9585.2040000000015</v>
      </c>
      <c r="J104" s="196">
        <v>0</v>
      </c>
    </row>
    <row r="105" spans="1:10" hidden="1" x14ac:dyDescent="0.25">
      <c r="A105" s="194" t="s">
        <v>381</v>
      </c>
      <c r="B105" s="194" t="s">
        <v>330</v>
      </c>
      <c r="C105" s="195" t="s">
        <v>259</v>
      </c>
      <c r="D105" s="194" t="s">
        <v>425</v>
      </c>
      <c r="E105" s="195" t="s">
        <v>330</v>
      </c>
      <c r="F105" s="195" t="s">
        <v>330</v>
      </c>
      <c r="G105" s="196">
        <v>27593.624800000005</v>
      </c>
      <c r="H105" s="196">
        <v>18614.060000000001</v>
      </c>
      <c r="I105" s="196">
        <v>8979.5648000000037</v>
      </c>
      <c r="J105" s="196">
        <v>0</v>
      </c>
    </row>
    <row r="106" spans="1:10" hidden="1" x14ac:dyDescent="0.25">
      <c r="A106" s="194" t="s">
        <v>381</v>
      </c>
      <c r="B106" s="194" t="s">
        <v>331</v>
      </c>
      <c r="C106" s="195" t="s">
        <v>259</v>
      </c>
      <c r="D106" s="194" t="s">
        <v>387</v>
      </c>
      <c r="E106" s="195"/>
      <c r="F106" s="195" t="s">
        <v>330</v>
      </c>
      <c r="G106" s="196">
        <v>0</v>
      </c>
      <c r="H106" s="196">
        <v>380448</v>
      </c>
      <c r="I106" s="196">
        <v>0</v>
      </c>
      <c r="J106" s="196">
        <v>380448</v>
      </c>
    </row>
    <row r="107" spans="1:10" hidden="1" x14ac:dyDescent="0.25">
      <c r="A107" s="194" t="s">
        <v>381</v>
      </c>
      <c r="B107" s="194" t="s">
        <v>331</v>
      </c>
      <c r="C107" s="195" t="s">
        <v>259</v>
      </c>
      <c r="D107" s="194" t="s">
        <v>388</v>
      </c>
      <c r="E107" s="195"/>
      <c r="F107" s="195" t="s">
        <v>330</v>
      </c>
      <c r="G107" s="196">
        <v>0</v>
      </c>
      <c r="H107" s="196">
        <v>7319.29</v>
      </c>
      <c r="I107" s="196">
        <v>0</v>
      </c>
      <c r="J107" s="196">
        <v>7319.29</v>
      </c>
    </row>
    <row r="108" spans="1:10" hidden="1" x14ac:dyDescent="0.25">
      <c r="A108" s="194" t="s">
        <v>381</v>
      </c>
      <c r="B108" s="194" t="s">
        <v>331</v>
      </c>
      <c r="C108" s="195" t="s">
        <v>259</v>
      </c>
      <c r="D108" s="194" t="s">
        <v>384</v>
      </c>
      <c r="E108" s="195" t="s">
        <v>330</v>
      </c>
      <c r="F108" s="195" t="s">
        <v>330</v>
      </c>
      <c r="G108" s="196">
        <v>957044</v>
      </c>
      <c r="H108" s="196">
        <v>154431.57999999999</v>
      </c>
      <c r="I108" s="196">
        <v>802612.42</v>
      </c>
      <c r="J108" s="196">
        <v>0</v>
      </c>
    </row>
    <row r="109" spans="1:10" hidden="1" x14ac:dyDescent="0.25">
      <c r="A109" s="194" t="s">
        <v>381</v>
      </c>
      <c r="B109" s="194" t="s">
        <v>331</v>
      </c>
      <c r="C109" s="195" t="s">
        <v>259</v>
      </c>
      <c r="D109" s="194" t="s">
        <v>417</v>
      </c>
      <c r="E109" s="195" t="s">
        <v>330</v>
      </c>
      <c r="F109" s="195" t="s">
        <v>330</v>
      </c>
      <c r="G109" s="196">
        <v>195168</v>
      </c>
      <c r="H109" s="196">
        <v>348913</v>
      </c>
      <c r="I109" s="196">
        <v>0</v>
      </c>
      <c r="J109" s="196">
        <v>153745</v>
      </c>
    </row>
    <row r="110" spans="1:10" hidden="1" x14ac:dyDescent="0.25">
      <c r="A110" s="194" t="s">
        <v>381</v>
      </c>
      <c r="B110" s="194" t="s">
        <v>331</v>
      </c>
      <c r="C110" s="195" t="s">
        <v>259</v>
      </c>
      <c r="D110" s="194" t="s">
        <v>418</v>
      </c>
      <c r="E110" s="195" t="s">
        <v>330</v>
      </c>
      <c r="F110" s="195" t="s">
        <v>330</v>
      </c>
      <c r="G110" s="196">
        <v>70693.333333333343</v>
      </c>
      <c r="H110" s="196">
        <v>114680</v>
      </c>
      <c r="I110" s="196">
        <v>0</v>
      </c>
      <c r="J110" s="196">
        <v>43986.666666666657</v>
      </c>
    </row>
    <row r="111" spans="1:10" hidden="1" x14ac:dyDescent="0.25">
      <c r="A111" s="194" t="s">
        <v>381</v>
      </c>
      <c r="B111" s="194" t="s">
        <v>331</v>
      </c>
      <c r="C111" s="195" t="s">
        <v>259</v>
      </c>
      <c r="D111" s="194" t="s">
        <v>422</v>
      </c>
      <c r="E111" s="195" t="s">
        <v>330</v>
      </c>
      <c r="F111" s="195" t="s">
        <v>330</v>
      </c>
      <c r="G111" s="196">
        <v>78685</v>
      </c>
      <c r="H111" s="196">
        <v>251515.46</v>
      </c>
      <c r="I111" s="196">
        <v>0</v>
      </c>
      <c r="J111" s="196">
        <v>172830.46</v>
      </c>
    </row>
    <row r="112" spans="1:10" hidden="1" x14ac:dyDescent="0.25">
      <c r="A112" s="194" t="s">
        <v>381</v>
      </c>
      <c r="B112" s="194" t="s">
        <v>331</v>
      </c>
      <c r="C112" s="195" t="s">
        <v>259</v>
      </c>
      <c r="D112" s="194" t="s">
        <v>424</v>
      </c>
      <c r="E112" s="195" t="s">
        <v>330</v>
      </c>
      <c r="F112" s="195" t="s">
        <v>330</v>
      </c>
      <c r="G112" s="196">
        <v>95162.628499999933</v>
      </c>
      <c r="H112" s="196">
        <v>389354.93</v>
      </c>
      <c r="I112" s="196">
        <v>0</v>
      </c>
      <c r="J112" s="196">
        <v>294192.30150000006</v>
      </c>
    </row>
    <row r="113" spans="1:10" hidden="1" x14ac:dyDescent="0.25">
      <c r="A113" s="194" t="s">
        <v>381</v>
      </c>
      <c r="B113" s="194" t="s">
        <v>331</v>
      </c>
      <c r="C113" s="195" t="s">
        <v>259</v>
      </c>
      <c r="D113" s="194" t="s">
        <v>425</v>
      </c>
      <c r="E113" s="195" t="s">
        <v>330</v>
      </c>
      <c r="F113" s="195" t="s">
        <v>330</v>
      </c>
      <c r="G113" s="196">
        <v>86276.225699999894</v>
      </c>
      <c r="H113" s="196">
        <v>348913</v>
      </c>
      <c r="I113" s="196">
        <v>0</v>
      </c>
      <c r="J113" s="196">
        <v>262636.77430000011</v>
      </c>
    </row>
    <row r="114" spans="1:10" hidden="1" x14ac:dyDescent="0.25">
      <c r="A114" s="194" t="s">
        <v>381</v>
      </c>
      <c r="B114" s="194" t="s">
        <v>331</v>
      </c>
      <c r="C114" s="195" t="s">
        <v>259</v>
      </c>
      <c r="D114" s="194" t="s">
        <v>426</v>
      </c>
      <c r="E114" s="195" t="s">
        <v>330</v>
      </c>
      <c r="F114" s="195"/>
      <c r="G114" s="196">
        <v>1932.7474666667231</v>
      </c>
      <c r="H114" s="196">
        <v>0</v>
      </c>
      <c r="I114" s="196">
        <v>1932.7474666667231</v>
      </c>
      <c r="J114" s="196">
        <v>0</v>
      </c>
    </row>
    <row r="115" spans="1:10" hidden="1" x14ac:dyDescent="0.25">
      <c r="A115" s="194" t="s">
        <v>381</v>
      </c>
      <c r="B115" s="194" t="s">
        <v>332</v>
      </c>
      <c r="C115" s="195" t="s">
        <v>259</v>
      </c>
      <c r="D115" s="194" t="s">
        <v>384</v>
      </c>
      <c r="E115" s="209" t="s">
        <v>330</v>
      </c>
      <c r="F115" s="195"/>
      <c r="G115" s="196">
        <v>35880</v>
      </c>
      <c r="H115" s="196">
        <v>0</v>
      </c>
      <c r="I115" s="196">
        <v>35880</v>
      </c>
      <c r="J115" s="196">
        <v>0</v>
      </c>
    </row>
    <row r="116" spans="1:10" hidden="1" x14ac:dyDescent="0.25">
      <c r="A116" s="194" t="s">
        <v>381</v>
      </c>
      <c r="B116" s="194" t="s">
        <v>332</v>
      </c>
      <c r="C116" s="195" t="s">
        <v>259</v>
      </c>
      <c r="D116" s="194" t="s">
        <v>417</v>
      </c>
      <c r="E116" s="209" t="s">
        <v>330</v>
      </c>
      <c r="F116" s="195"/>
      <c r="G116" s="196">
        <v>18120.833333333332</v>
      </c>
      <c r="H116" s="196">
        <v>0</v>
      </c>
      <c r="I116" s="196">
        <v>18120.833333333332</v>
      </c>
      <c r="J116" s="196">
        <v>0</v>
      </c>
    </row>
    <row r="117" spans="1:10" hidden="1" x14ac:dyDescent="0.25">
      <c r="A117" s="194" t="s">
        <v>381</v>
      </c>
      <c r="B117" s="194" t="s">
        <v>332</v>
      </c>
      <c r="C117" s="195" t="s">
        <v>259</v>
      </c>
      <c r="D117" s="194" t="s">
        <v>418</v>
      </c>
      <c r="E117" s="209" t="s">
        <v>330</v>
      </c>
      <c r="F117" s="195"/>
      <c r="G117" s="196">
        <v>6266</v>
      </c>
      <c r="H117" s="196">
        <v>0</v>
      </c>
      <c r="I117" s="196">
        <v>6266</v>
      </c>
      <c r="J117" s="196">
        <v>0</v>
      </c>
    </row>
    <row r="118" spans="1:10" hidden="1" x14ac:dyDescent="0.25">
      <c r="A118" s="194" t="s">
        <v>381</v>
      </c>
      <c r="B118" s="194" t="s">
        <v>332</v>
      </c>
      <c r="C118" s="195" t="s">
        <v>259</v>
      </c>
      <c r="D118" s="194" t="s">
        <v>422</v>
      </c>
      <c r="E118" s="209" t="s">
        <v>330</v>
      </c>
      <c r="F118" s="195"/>
      <c r="G118" s="196">
        <v>77172</v>
      </c>
      <c r="H118" s="196">
        <v>0</v>
      </c>
      <c r="I118" s="196">
        <v>77172</v>
      </c>
      <c r="J118" s="196">
        <v>0</v>
      </c>
    </row>
    <row r="119" spans="1:10" hidden="1" x14ac:dyDescent="0.25">
      <c r="A119" s="194" t="s">
        <v>381</v>
      </c>
      <c r="B119" s="194" t="s">
        <v>332</v>
      </c>
      <c r="C119" s="195" t="s">
        <v>259</v>
      </c>
      <c r="D119" s="194" t="s">
        <v>424</v>
      </c>
      <c r="E119" s="209" t="s">
        <v>330</v>
      </c>
      <c r="F119" s="195"/>
      <c r="G119" s="196">
        <v>10730.117999999999</v>
      </c>
      <c r="H119" s="196">
        <v>0</v>
      </c>
      <c r="I119" s="196">
        <v>10730.117999999999</v>
      </c>
      <c r="J119" s="196">
        <v>0</v>
      </c>
    </row>
    <row r="120" spans="1:10" hidden="1" x14ac:dyDescent="0.25">
      <c r="A120" s="194" t="s">
        <v>381</v>
      </c>
      <c r="B120" s="194" t="s">
        <v>332</v>
      </c>
      <c r="C120" s="195" t="s">
        <v>259</v>
      </c>
      <c r="D120" s="194" t="s">
        <v>425</v>
      </c>
      <c r="E120" s="209" t="s">
        <v>330</v>
      </c>
      <c r="F120" s="195"/>
      <c r="G120" s="196">
        <v>9417.2315999999992</v>
      </c>
      <c r="H120" s="196">
        <v>0</v>
      </c>
      <c r="I120" s="196">
        <v>9417.2315999999992</v>
      </c>
      <c r="J120" s="196">
        <v>0</v>
      </c>
    </row>
    <row r="121" spans="1:10" hidden="1" x14ac:dyDescent="0.25">
      <c r="A121" s="194" t="s">
        <v>381</v>
      </c>
      <c r="B121" s="194" t="s">
        <v>332</v>
      </c>
      <c r="C121" s="195" t="s">
        <v>259</v>
      </c>
      <c r="D121" s="194" t="s">
        <v>426</v>
      </c>
      <c r="E121" s="209" t="s">
        <v>330</v>
      </c>
      <c r="F121" s="195"/>
      <c r="G121" s="196">
        <v>1932.7474666667231</v>
      </c>
      <c r="H121" s="196">
        <v>0</v>
      </c>
      <c r="I121" s="196">
        <v>1932.7474666667231</v>
      </c>
      <c r="J121" s="196">
        <v>0</v>
      </c>
    </row>
    <row r="122" spans="1:10" hidden="1" x14ac:dyDescent="0.25">
      <c r="A122" s="194" t="s">
        <v>381</v>
      </c>
      <c r="B122" s="194" t="s">
        <v>262</v>
      </c>
      <c r="C122" s="195" t="s">
        <v>259</v>
      </c>
      <c r="D122" s="194" t="s">
        <v>387</v>
      </c>
      <c r="E122" s="195" t="s">
        <v>330</v>
      </c>
      <c r="F122" s="195"/>
      <c r="G122" s="196">
        <v>6060</v>
      </c>
      <c r="H122" s="196">
        <v>0</v>
      </c>
      <c r="I122" s="196">
        <v>6060</v>
      </c>
      <c r="J122" s="196">
        <v>0</v>
      </c>
    </row>
    <row r="123" spans="1:10" hidden="1" x14ac:dyDescent="0.25">
      <c r="A123" s="194" t="s">
        <v>381</v>
      </c>
      <c r="B123" s="194" t="s">
        <v>262</v>
      </c>
      <c r="C123" s="195" t="s">
        <v>259</v>
      </c>
      <c r="D123" s="194" t="s">
        <v>384</v>
      </c>
      <c r="E123" s="195" t="s">
        <v>330</v>
      </c>
      <c r="F123" s="195"/>
      <c r="G123" s="196">
        <v>19040</v>
      </c>
      <c r="H123" s="196">
        <v>0</v>
      </c>
      <c r="I123" s="196">
        <v>19040</v>
      </c>
      <c r="J123" s="196">
        <v>0</v>
      </c>
    </row>
    <row r="124" spans="1:10" hidden="1" x14ac:dyDescent="0.25">
      <c r="A124" s="194" t="s">
        <v>381</v>
      </c>
      <c r="B124" s="194" t="s">
        <v>262</v>
      </c>
      <c r="C124" s="195" t="s">
        <v>259</v>
      </c>
      <c r="D124" s="194" t="s">
        <v>417</v>
      </c>
      <c r="E124" s="195" t="s">
        <v>330</v>
      </c>
      <c r="F124" s="195"/>
      <c r="G124" s="196">
        <v>6668.3333333333339</v>
      </c>
      <c r="H124" s="196">
        <v>0</v>
      </c>
      <c r="I124" s="196">
        <v>6668.3333333333339</v>
      </c>
      <c r="J124" s="196">
        <v>0</v>
      </c>
    </row>
    <row r="125" spans="1:10" hidden="1" x14ac:dyDescent="0.25">
      <c r="A125" s="194" t="s">
        <v>381</v>
      </c>
      <c r="B125" s="194" t="s">
        <v>262</v>
      </c>
      <c r="C125" s="195" t="s">
        <v>259</v>
      </c>
      <c r="D125" s="194" t="s">
        <v>418</v>
      </c>
      <c r="E125" s="195" t="s">
        <v>330</v>
      </c>
      <c r="F125" s="195"/>
      <c r="G125" s="196">
        <v>2008.333333333333</v>
      </c>
      <c r="H125" s="196">
        <v>0</v>
      </c>
      <c r="I125" s="196">
        <v>2008.333333333333</v>
      </c>
      <c r="J125" s="196">
        <v>0</v>
      </c>
    </row>
    <row r="126" spans="1:10" hidden="1" x14ac:dyDescent="0.25">
      <c r="A126" s="194" t="s">
        <v>381</v>
      </c>
      <c r="B126" s="194" t="s">
        <v>262</v>
      </c>
      <c r="C126" s="195" t="s">
        <v>259</v>
      </c>
      <c r="D126" s="194" t="s">
        <v>422</v>
      </c>
      <c r="E126" s="195" t="s">
        <v>330</v>
      </c>
      <c r="F126" s="195"/>
      <c r="G126" s="196">
        <v>18525</v>
      </c>
      <c r="H126" s="196">
        <v>0</v>
      </c>
      <c r="I126" s="196">
        <v>18525</v>
      </c>
      <c r="J126" s="196">
        <v>0</v>
      </c>
    </row>
    <row r="127" spans="1:10" hidden="1" x14ac:dyDescent="0.25">
      <c r="A127" s="194" t="s">
        <v>381</v>
      </c>
      <c r="B127" s="194" t="s">
        <v>262</v>
      </c>
      <c r="C127" s="195" t="s">
        <v>259</v>
      </c>
      <c r="D127" s="194" t="s">
        <v>424</v>
      </c>
      <c r="E127" s="195" t="s">
        <v>330</v>
      </c>
      <c r="F127" s="195"/>
      <c r="G127" s="196">
        <v>4114.6124999999993</v>
      </c>
      <c r="H127" s="196">
        <v>0</v>
      </c>
      <c r="I127" s="196">
        <v>4114.6124999999993</v>
      </c>
      <c r="J127" s="196">
        <v>0</v>
      </c>
    </row>
    <row r="128" spans="1:10" hidden="1" x14ac:dyDescent="0.25">
      <c r="A128" s="194" t="s">
        <v>381</v>
      </c>
      <c r="B128" s="194" t="s">
        <v>262</v>
      </c>
      <c r="C128" s="195" t="s">
        <v>259</v>
      </c>
      <c r="D128" s="194" t="s">
        <v>425</v>
      </c>
      <c r="E128" s="195" t="s">
        <v>330</v>
      </c>
      <c r="F128" s="195"/>
      <c r="G128" s="196">
        <v>3633.9625000000001</v>
      </c>
      <c r="H128" s="196">
        <v>0</v>
      </c>
      <c r="I128" s="196">
        <v>3633.9625000000001</v>
      </c>
      <c r="J128" s="196">
        <v>0</v>
      </c>
    </row>
    <row r="129" spans="1:10" hidden="1" x14ac:dyDescent="0.25">
      <c r="A129" s="194" t="s">
        <v>381</v>
      </c>
      <c r="B129" s="194" t="s">
        <v>262</v>
      </c>
      <c r="C129" s="195" t="s">
        <v>259</v>
      </c>
      <c r="D129" s="194" t="s">
        <v>426</v>
      </c>
      <c r="E129" s="195" t="s">
        <v>330</v>
      </c>
      <c r="F129" s="195"/>
      <c r="G129" s="196">
        <v>1932.7474666667231</v>
      </c>
      <c r="H129" s="196">
        <v>0</v>
      </c>
      <c r="I129" s="196">
        <v>1932.7474666667231</v>
      </c>
      <c r="J129" s="196">
        <v>0</v>
      </c>
    </row>
    <row r="130" spans="1:10" hidden="1" x14ac:dyDescent="0.25">
      <c r="A130" s="335" t="s">
        <v>467</v>
      </c>
      <c r="B130" s="336"/>
      <c r="C130" s="336"/>
      <c r="D130" s="336"/>
      <c r="E130" s="336"/>
      <c r="F130" s="337"/>
      <c r="G130" s="198">
        <v>2167051.0999999996</v>
      </c>
      <c r="H130" s="198">
        <v>2167051.0999999996</v>
      </c>
      <c r="I130" s="198">
        <v>1420915.2124666665</v>
      </c>
      <c r="J130" s="198">
        <v>1420915.2124666669</v>
      </c>
    </row>
    <row r="131" spans="1:10" x14ac:dyDescent="0.25">
      <c r="A131" s="194" t="s">
        <v>392</v>
      </c>
      <c r="B131" s="194" t="s">
        <v>330</v>
      </c>
      <c r="C131" s="195" t="s">
        <v>216</v>
      </c>
      <c r="D131" s="194" t="s">
        <v>396</v>
      </c>
      <c r="E131" s="195" t="s">
        <v>330</v>
      </c>
      <c r="F131" s="195"/>
      <c r="G131" s="196">
        <v>6000</v>
      </c>
      <c r="H131" s="196">
        <v>0</v>
      </c>
      <c r="I131" s="196">
        <v>6000</v>
      </c>
      <c r="J131" s="196">
        <v>0</v>
      </c>
    </row>
    <row r="132" spans="1:10" x14ac:dyDescent="0.25">
      <c r="A132" s="194" t="s">
        <v>392</v>
      </c>
      <c r="B132" s="194" t="s">
        <v>330</v>
      </c>
      <c r="C132" s="195" t="s">
        <v>216</v>
      </c>
      <c r="D132" s="194" t="s">
        <v>435</v>
      </c>
      <c r="E132" s="195" t="s">
        <v>330</v>
      </c>
      <c r="F132" s="195" t="s">
        <v>330</v>
      </c>
      <c r="G132" s="196">
        <v>5000</v>
      </c>
      <c r="H132" s="196">
        <v>530</v>
      </c>
      <c r="I132" s="196">
        <v>4470</v>
      </c>
      <c r="J132" s="196">
        <v>0</v>
      </c>
    </row>
    <row r="133" spans="1:10" x14ac:dyDescent="0.25">
      <c r="A133" s="194" t="s">
        <v>392</v>
      </c>
      <c r="B133" s="194" t="s">
        <v>330</v>
      </c>
      <c r="C133" s="195" t="s">
        <v>216</v>
      </c>
      <c r="D133" s="194" t="s">
        <v>399</v>
      </c>
      <c r="E133" s="195"/>
      <c r="F133" s="195" t="s">
        <v>330</v>
      </c>
      <c r="G133" s="196">
        <v>0</v>
      </c>
      <c r="H133" s="196">
        <v>160</v>
      </c>
      <c r="I133" s="196">
        <v>0</v>
      </c>
      <c r="J133" s="196">
        <v>160</v>
      </c>
    </row>
    <row r="134" spans="1:10" x14ac:dyDescent="0.25">
      <c r="A134" s="194" t="s">
        <v>392</v>
      </c>
      <c r="B134" s="194" t="s">
        <v>330</v>
      </c>
      <c r="C134" s="195" t="s">
        <v>216</v>
      </c>
      <c r="D134" s="194" t="s">
        <v>440</v>
      </c>
      <c r="E134" s="195" t="s">
        <v>330</v>
      </c>
      <c r="F134" s="195"/>
      <c r="G134" s="196">
        <v>6000</v>
      </c>
      <c r="H134" s="196">
        <v>0</v>
      </c>
      <c r="I134" s="196">
        <v>6000</v>
      </c>
      <c r="J134" s="196">
        <v>0</v>
      </c>
    </row>
    <row r="135" spans="1:10" x14ac:dyDescent="0.25">
      <c r="A135" s="194" t="s">
        <v>392</v>
      </c>
      <c r="B135" s="194" t="s">
        <v>330</v>
      </c>
      <c r="C135" s="195" t="s">
        <v>216</v>
      </c>
      <c r="D135" s="194" t="s">
        <v>402</v>
      </c>
      <c r="E135" s="195" t="s">
        <v>330</v>
      </c>
      <c r="F135" s="195"/>
      <c r="G135" s="196">
        <v>3000</v>
      </c>
      <c r="H135" s="196">
        <v>0</v>
      </c>
      <c r="I135" s="196">
        <v>3000</v>
      </c>
      <c r="J135" s="196">
        <v>0</v>
      </c>
    </row>
    <row r="136" spans="1:10" x14ac:dyDescent="0.25">
      <c r="A136" s="194" t="s">
        <v>392</v>
      </c>
      <c r="B136" s="194" t="s">
        <v>330</v>
      </c>
      <c r="C136" s="195" t="s">
        <v>216</v>
      </c>
      <c r="D136" s="194" t="s">
        <v>408</v>
      </c>
      <c r="E136" s="195" t="s">
        <v>330</v>
      </c>
      <c r="F136" s="195"/>
      <c r="G136" s="196">
        <v>3200</v>
      </c>
      <c r="H136" s="196">
        <v>0</v>
      </c>
      <c r="I136" s="196">
        <v>3200</v>
      </c>
      <c r="J136" s="196">
        <v>0</v>
      </c>
    </row>
    <row r="137" spans="1:10" x14ac:dyDescent="0.25">
      <c r="A137" s="194" t="s">
        <v>392</v>
      </c>
      <c r="B137" s="194" t="s">
        <v>330</v>
      </c>
      <c r="C137" s="195" t="s">
        <v>216</v>
      </c>
      <c r="D137" s="194" t="s">
        <v>410</v>
      </c>
      <c r="E137" s="195" t="s">
        <v>330</v>
      </c>
      <c r="F137" s="195"/>
      <c r="G137" s="196">
        <v>500</v>
      </c>
      <c r="H137" s="196">
        <v>0</v>
      </c>
      <c r="I137" s="196">
        <v>500</v>
      </c>
      <c r="J137" s="196">
        <v>0</v>
      </c>
    </row>
    <row r="138" spans="1:10" hidden="1" x14ac:dyDescent="0.25">
      <c r="A138" s="194" t="s">
        <v>392</v>
      </c>
      <c r="B138" s="194" t="s">
        <v>330</v>
      </c>
      <c r="C138" s="195" t="s">
        <v>262</v>
      </c>
      <c r="D138" s="194" t="s">
        <v>452</v>
      </c>
      <c r="E138" s="195" t="s">
        <v>330</v>
      </c>
      <c r="F138" s="195"/>
      <c r="G138" s="196">
        <v>1500</v>
      </c>
      <c r="H138" s="196">
        <v>0</v>
      </c>
      <c r="I138" s="196">
        <v>1500</v>
      </c>
      <c r="J138" s="196">
        <v>0</v>
      </c>
    </row>
    <row r="139" spans="1:10" x14ac:dyDescent="0.25">
      <c r="A139" s="194" t="s">
        <v>392</v>
      </c>
      <c r="B139" s="194" t="s">
        <v>331</v>
      </c>
      <c r="C139" s="195" t="s">
        <v>216</v>
      </c>
      <c r="D139" s="194" t="s">
        <v>403</v>
      </c>
      <c r="E139" s="195"/>
      <c r="F139" s="195" t="s">
        <v>330</v>
      </c>
      <c r="G139" s="196">
        <v>0</v>
      </c>
      <c r="H139" s="196">
        <v>13010</v>
      </c>
      <c r="I139" s="196">
        <v>0</v>
      </c>
      <c r="J139" s="196">
        <v>13010</v>
      </c>
    </row>
    <row r="140" spans="1:10" x14ac:dyDescent="0.25">
      <c r="A140" s="194" t="s">
        <v>392</v>
      </c>
      <c r="B140" s="194" t="s">
        <v>332</v>
      </c>
      <c r="C140" s="195" t="s">
        <v>216</v>
      </c>
      <c r="D140" s="194" t="s">
        <v>408</v>
      </c>
      <c r="E140" s="195"/>
      <c r="F140" s="195" t="s">
        <v>457</v>
      </c>
      <c r="G140" s="196">
        <v>0</v>
      </c>
      <c r="H140" s="196">
        <v>10000</v>
      </c>
      <c r="I140" s="196">
        <v>0</v>
      </c>
      <c r="J140" s="196">
        <v>10000</v>
      </c>
    </row>
    <row r="141" spans="1:10" x14ac:dyDescent="0.25">
      <c r="A141" s="194" t="s">
        <v>392</v>
      </c>
      <c r="B141" s="194" t="s">
        <v>332</v>
      </c>
      <c r="C141" s="195" t="s">
        <v>216</v>
      </c>
      <c r="D141" s="194" t="s">
        <v>393</v>
      </c>
      <c r="E141" s="195"/>
      <c r="F141" s="195" t="s">
        <v>457</v>
      </c>
      <c r="G141" s="196">
        <v>0</v>
      </c>
      <c r="H141" s="196">
        <v>1500</v>
      </c>
      <c r="I141" s="196">
        <v>0</v>
      </c>
      <c r="J141" s="196">
        <v>1500</v>
      </c>
    </row>
    <row r="142" spans="1:10" hidden="1" x14ac:dyDescent="0.25">
      <c r="A142" s="335" t="s">
        <v>468</v>
      </c>
      <c r="B142" s="336"/>
      <c r="C142" s="336"/>
      <c r="D142" s="336"/>
      <c r="E142" s="336"/>
      <c r="F142" s="337"/>
      <c r="G142" s="198">
        <v>25200</v>
      </c>
      <c r="H142" s="198">
        <v>25200</v>
      </c>
      <c r="I142" s="198">
        <v>24670</v>
      </c>
      <c r="J142" s="198">
        <v>24670</v>
      </c>
    </row>
    <row r="143" spans="1:10" ht="15.75" hidden="1" x14ac:dyDescent="0.25">
      <c r="A143" s="338" t="s">
        <v>258</v>
      </c>
      <c r="B143" s="339"/>
      <c r="C143" s="339"/>
      <c r="D143" s="339"/>
      <c r="E143" s="339"/>
      <c r="F143" s="340"/>
      <c r="G143" s="199">
        <v>3644914.59864</v>
      </c>
      <c r="H143" s="199">
        <v>3644914.6</v>
      </c>
      <c r="I143" s="199">
        <v>2645723.6911066663</v>
      </c>
      <c r="J143" s="199">
        <v>2645723.6924666669</v>
      </c>
    </row>
  </sheetData>
  <autoFilter ref="A1:U143" xr:uid="{0BFCEEE7-F5BD-4EF4-92E3-039150DD6E61}">
    <filterColumn colId="0">
      <filters>
        <filter val="2"/>
      </filters>
    </filterColumn>
    <filterColumn colId="2">
      <filters>
        <filter val="53"/>
      </filters>
    </filterColumn>
  </autoFilter>
  <mergeCells count="19">
    <mergeCell ref="A130:F130"/>
    <mergeCell ref="A142:F142"/>
    <mergeCell ref="A143:F143"/>
    <mergeCell ref="Q15:T15"/>
    <mergeCell ref="Q18:T18"/>
    <mergeCell ref="Q23:T23"/>
    <mergeCell ref="Q24:T24"/>
    <mergeCell ref="Q16:Q17"/>
    <mergeCell ref="Q19:Q22"/>
    <mergeCell ref="R16:R17"/>
    <mergeCell ref="S16:S17"/>
    <mergeCell ref="S6:S10"/>
    <mergeCell ref="R11:R13"/>
    <mergeCell ref="S11:S13"/>
    <mergeCell ref="Q2:Q14"/>
    <mergeCell ref="A98:F98"/>
    <mergeCell ref="R2:R5"/>
    <mergeCell ref="S2:S5"/>
    <mergeCell ref="R6:R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75550-D2A6-4077-91AB-6BD39D94FE72}">
  <dimension ref="A1:O141"/>
  <sheetViews>
    <sheetView workbookViewId="0">
      <pane ySplit="2" topLeftCell="A3" activePane="bottomLeft" state="frozen"/>
      <selection pane="bottomLeft" activeCell="F3" sqref="F3"/>
    </sheetView>
  </sheetViews>
  <sheetFormatPr baseColWidth="10" defaultRowHeight="15" x14ac:dyDescent="0.25"/>
  <cols>
    <col min="2" max="2" width="11.42578125" style="173"/>
    <col min="4" max="8" width="11.42578125" style="173"/>
    <col min="9" max="9" width="14.5703125" bestFit="1" customWidth="1"/>
    <col min="10" max="11" width="16.42578125" customWidth="1"/>
    <col min="12" max="12" width="20" bestFit="1" customWidth="1"/>
    <col min="13" max="13" width="12.5703125" bestFit="1" customWidth="1"/>
    <col min="14" max="15" width="13" bestFit="1" customWidth="1"/>
  </cols>
  <sheetData>
    <row r="1" spans="1:15" ht="18.75" x14ac:dyDescent="0.3">
      <c r="I1" s="174">
        <f>+SUBTOTAL(9,I3:I107)</f>
        <v>3644914.5986400004</v>
      </c>
      <c r="L1" s="179">
        <f>+SUBTOTAL(9,L2:L140)</f>
        <v>3644914.6</v>
      </c>
      <c r="M1" s="175">
        <f>+I1-L1</f>
        <v>-1.3599996455013752E-3</v>
      </c>
      <c r="N1" t="s">
        <v>377</v>
      </c>
    </row>
    <row r="2" spans="1:15" x14ac:dyDescent="0.25">
      <c r="A2" t="s">
        <v>379</v>
      </c>
      <c r="B2" s="187" t="s">
        <v>49</v>
      </c>
      <c r="C2" s="177" t="s">
        <v>38</v>
      </c>
      <c r="D2" s="187" t="s">
        <v>329</v>
      </c>
      <c r="E2" s="187" t="s">
        <v>45</v>
      </c>
      <c r="F2" s="187" t="s">
        <v>461</v>
      </c>
      <c r="G2" s="187" t="s">
        <v>460</v>
      </c>
      <c r="H2" s="187" t="s">
        <v>46</v>
      </c>
      <c r="I2" s="178" t="s">
        <v>372</v>
      </c>
      <c r="J2" t="s">
        <v>367</v>
      </c>
      <c r="K2" t="s">
        <v>368</v>
      </c>
      <c r="L2" s="192" t="s">
        <v>369</v>
      </c>
      <c r="M2" t="s">
        <v>374</v>
      </c>
      <c r="N2" t="s">
        <v>375</v>
      </c>
      <c r="O2" t="s">
        <v>376</v>
      </c>
    </row>
    <row r="3" spans="1:15" x14ac:dyDescent="0.25">
      <c r="A3" t="s">
        <v>300</v>
      </c>
      <c r="B3" s="173" t="s">
        <v>380</v>
      </c>
      <c r="C3" t="s">
        <v>72</v>
      </c>
      <c r="D3" s="173" t="s">
        <v>330</v>
      </c>
      <c r="E3" s="173" t="s">
        <v>259</v>
      </c>
      <c r="F3" s="173" t="s">
        <v>330</v>
      </c>
      <c r="G3" s="191"/>
      <c r="H3" s="173" t="s">
        <v>385</v>
      </c>
      <c r="I3" s="174">
        <v>101808</v>
      </c>
      <c r="J3" t="str">
        <f t="shared" ref="J3:J34" si="0">+CONCATENATE(B3,D3,E3,H3)</f>
        <v>10151510105</v>
      </c>
      <c r="K3" t="str">
        <f>IFERROR(VLOOKUP(J3,eSIGEF!$I$3:$I$75,1,FALSE),"")</f>
        <v/>
      </c>
      <c r="L3" s="174">
        <f>+_xlfn.XLOOKUP(J3,eSIGEF!I:I,eSIGEF!G:G,0)</f>
        <v>0</v>
      </c>
      <c r="M3" s="175">
        <f t="shared" ref="M3:M66" si="1">+I3-L3</f>
        <v>101808</v>
      </c>
      <c r="N3" s="182">
        <f t="shared" ref="N3:N6" si="2">+I3</f>
        <v>101808</v>
      </c>
    </row>
    <row r="4" spans="1:15" x14ac:dyDescent="0.25">
      <c r="A4" t="s">
        <v>300</v>
      </c>
      <c r="B4" s="173" t="s">
        <v>380</v>
      </c>
      <c r="C4" t="s">
        <v>72</v>
      </c>
      <c r="D4" s="173" t="s">
        <v>330</v>
      </c>
      <c r="E4" s="173" t="s">
        <v>259</v>
      </c>
      <c r="F4" s="173" t="s">
        <v>330</v>
      </c>
      <c r="G4" s="191"/>
      <c r="H4" s="173" t="s">
        <v>386</v>
      </c>
      <c r="I4" s="174">
        <v>26281.3</v>
      </c>
      <c r="J4" t="str">
        <f t="shared" si="0"/>
        <v>10151510106</v>
      </c>
      <c r="K4" t="str">
        <f>IFERROR(VLOOKUP(J4,eSIGEF!$I$3:$I$75,1,FALSE),"")</f>
        <v/>
      </c>
      <c r="L4" s="174">
        <f>+_xlfn.XLOOKUP(J4,eSIGEF!I:I,eSIGEF!G:G,0)</f>
        <v>0</v>
      </c>
      <c r="M4" s="175">
        <f t="shared" si="1"/>
        <v>26281.3</v>
      </c>
      <c r="N4" s="182">
        <f t="shared" si="2"/>
        <v>26281.3</v>
      </c>
    </row>
    <row r="5" spans="1:15" x14ac:dyDescent="0.25">
      <c r="A5" t="s">
        <v>300</v>
      </c>
      <c r="B5" s="173" t="s">
        <v>380</v>
      </c>
      <c r="C5" t="s">
        <v>72</v>
      </c>
      <c r="D5" s="173" t="s">
        <v>330</v>
      </c>
      <c r="E5" s="173" t="s">
        <v>259</v>
      </c>
      <c r="F5" s="173" t="s">
        <v>330</v>
      </c>
      <c r="G5" s="191"/>
      <c r="H5" s="173" t="s">
        <v>387</v>
      </c>
      <c r="I5" s="174">
        <v>57816</v>
      </c>
      <c r="J5" t="str">
        <f t="shared" si="0"/>
        <v>10151510108</v>
      </c>
      <c r="K5" t="str">
        <f>IFERROR(VLOOKUP(J5,eSIGEF!$I$3:$I$75,1,FALSE),"")</f>
        <v/>
      </c>
      <c r="L5" s="174">
        <f>+_xlfn.XLOOKUP(J5,eSIGEF!I:I,eSIGEF!G:G,0)</f>
        <v>0</v>
      </c>
      <c r="M5" s="175">
        <f t="shared" si="1"/>
        <v>57816</v>
      </c>
      <c r="N5" s="182">
        <f t="shared" si="2"/>
        <v>57816</v>
      </c>
    </row>
    <row r="6" spans="1:15" x14ac:dyDescent="0.25">
      <c r="A6" t="s">
        <v>300</v>
      </c>
      <c r="B6" s="173" t="s">
        <v>380</v>
      </c>
      <c r="C6" t="s">
        <v>88</v>
      </c>
      <c r="D6" s="173" t="s">
        <v>331</v>
      </c>
      <c r="E6" s="173" t="s">
        <v>259</v>
      </c>
      <c r="F6" s="173" t="s">
        <v>330</v>
      </c>
      <c r="G6" s="191"/>
      <c r="H6" s="173" t="s">
        <v>387</v>
      </c>
      <c r="I6" s="174">
        <v>322632</v>
      </c>
      <c r="J6" t="str">
        <f t="shared" si="0"/>
        <v>18251510108</v>
      </c>
      <c r="K6" t="str">
        <f>IFERROR(VLOOKUP(J6,eSIGEF!$I$3:$I$75,1,FALSE),"")</f>
        <v/>
      </c>
      <c r="L6" s="174">
        <f>+_xlfn.XLOOKUP(J6,eSIGEF!I:I,eSIGEF!G:G,0)</f>
        <v>0</v>
      </c>
      <c r="M6" s="175">
        <f t="shared" si="1"/>
        <v>322632</v>
      </c>
      <c r="N6" s="182">
        <f t="shared" si="2"/>
        <v>322632</v>
      </c>
    </row>
    <row r="7" spans="1:15" x14ac:dyDescent="0.25">
      <c r="A7" t="s">
        <v>300</v>
      </c>
      <c r="B7" s="173" t="s">
        <v>381</v>
      </c>
      <c r="C7" t="s">
        <v>175</v>
      </c>
      <c r="D7" s="173" t="s">
        <v>262</v>
      </c>
      <c r="E7" s="173" t="s">
        <v>259</v>
      </c>
      <c r="F7" s="173" t="s">
        <v>330</v>
      </c>
      <c r="G7" s="191"/>
      <c r="H7" s="173" t="s">
        <v>387</v>
      </c>
      <c r="I7" s="174">
        <v>6060</v>
      </c>
      <c r="J7" t="str">
        <f t="shared" si="0"/>
        <v>38451510108</v>
      </c>
      <c r="K7" t="str">
        <f>IFERROR(VLOOKUP(J7,eSIGEF!$I$3:$I$75,1,FALSE),"")</f>
        <v/>
      </c>
      <c r="L7" s="174">
        <f>+_xlfn.XLOOKUP(J7,eSIGEF!I:I,eSIGEF!G:G,0)</f>
        <v>0</v>
      </c>
      <c r="M7" s="175">
        <f t="shared" si="1"/>
        <v>6060</v>
      </c>
      <c r="N7" s="182">
        <f>+M7</f>
        <v>6060</v>
      </c>
      <c r="O7" s="174"/>
    </row>
    <row r="8" spans="1:15" x14ac:dyDescent="0.25">
      <c r="A8" t="s">
        <v>300</v>
      </c>
      <c r="B8" s="173" t="s">
        <v>380</v>
      </c>
      <c r="C8" t="s">
        <v>72</v>
      </c>
      <c r="D8" s="173" t="s">
        <v>330</v>
      </c>
      <c r="E8" s="173" t="s">
        <v>259</v>
      </c>
      <c r="F8" s="173" t="s">
        <v>330</v>
      </c>
      <c r="G8" s="191"/>
      <c r="H8" s="173" t="s">
        <v>417</v>
      </c>
      <c r="I8" s="174">
        <v>28318.726666666666</v>
      </c>
      <c r="J8" t="str">
        <f t="shared" si="0"/>
        <v>10151510203</v>
      </c>
      <c r="K8" t="str">
        <f>IFERROR(VLOOKUP(J8,eSIGEF!$I$3:$I$75,1,FALSE),"")</f>
        <v/>
      </c>
      <c r="L8" s="174">
        <f>+_xlfn.XLOOKUP(J8,eSIGEF!I:I,eSIGEF!G:G,0)</f>
        <v>0</v>
      </c>
      <c r="M8" s="175">
        <f t="shared" si="1"/>
        <v>28318.726666666666</v>
      </c>
      <c r="N8" s="182">
        <f t="shared" ref="N8:N10" si="3">+I8</f>
        <v>28318.726666666666</v>
      </c>
    </row>
    <row r="9" spans="1:15" x14ac:dyDescent="0.25">
      <c r="A9" t="s">
        <v>300</v>
      </c>
      <c r="B9" s="173" t="s">
        <v>380</v>
      </c>
      <c r="C9" t="s">
        <v>88</v>
      </c>
      <c r="D9" s="173" t="s">
        <v>331</v>
      </c>
      <c r="E9" s="173" t="s">
        <v>259</v>
      </c>
      <c r="F9" s="173" t="s">
        <v>330</v>
      </c>
      <c r="G9" s="191"/>
      <c r="H9" s="173" t="s">
        <v>417</v>
      </c>
      <c r="I9" s="174">
        <v>22539</v>
      </c>
      <c r="J9" t="str">
        <f t="shared" si="0"/>
        <v>18251510203</v>
      </c>
      <c r="K9" t="str">
        <f>IFERROR(VLOOKUP(J9,eSIGEF!$I$3:$I$75,1,FALSE),"")</f>
        <v/>
      </c>
      <c r="L9" s="174">
        <f>+_xlfn.XLOOKUP(J9,eSIGEF!I:I,eSIGEF!G:G,0)</f>
        <v>0</v>
      </c>
      <c r="M9" s="175">
        <f t="shared" si="1"/>
        <v>22539</v>
      </c>
      <c r="N9" s="182">
        <f t="shared" si="3"/>
        <v>22539</v>
      </c>
    </row>
    <row r="10" spans="1:15" x14ac:dyDescent="0.25">
      <c r="A10" t="s">
        <v>300</v>
      </c>
      <c r="B10" s="173" t="s">
        <v>380</v>
      </c>
      <c r="C10" t="s">
        <v>140</v>
      </c>
      <c r="D10" s="173" t="s">
        <v>332</v>
      </c>
      <c r="E10" s="173" t="s">
        <v>259</v>
      </c>
      <c r="F10" s="173" t="s">
        <v>330</v>
      </c>
      <c r="G10" s="191"/>
      <c r="H10" s="173" t="s">
        <v>417</v>
      </c>
      <c r="I10" s="174">
        <v>4347</v>
      </c>
      <c r="J10" t="str">
        <f t="shared" si="0"/>
        <v>18351510203</v>
      </c>
      <c r="K10" t="str">
        <f>IFERROR(VLOOKUP(J10,eSIGEF!$I$3:$I$75,1,FALSE),"")</f>
        <v/>
      </c>
      <c r="L10" s="174">
        <f>+_xlfn.XLOOKUP(J10,eSIGEF!I:I,eSIGEF!G:G,0)</f>
        <v>0</v>
      </c>
      <c r="M10" s="175">
        <f t="shared" si="1"/>
        <v>4347</v>
      </c>
      <c r="N10" s="182">
        <f t="shared" si="3"/>
        <v>4347</v>
      </c>
    </row>
    <row r="11" spans="1:15" x14ac:dyDescent="0.25">
      <c r="A11" t="s">
        <v>300</v>
      </c>
      <c r="B11" s="173" t="s">
        <v>381</v>
      </c>
      <c r="C11" t="s">
        <v>72</v>
      </c>
      <c r="D11" s="173" t="s">
        <v>330</v>
      </c>
      <c r="E11" s="173" t="s">
        <v>259</v>
      </c>
      <c r="F11" s="173" t="s">
        <v>330</v>
      </c>
      <c r="G11" s="173" t="s">
        <v>330</v>
      </c>
      <c r="H11" s="173" t="s">
        <v>417</v>
      </c>
      <c r="I11" s="174">
        <v>51776.75</v>
      </c>
      <c r="J11" t="str">
        <f t="shared" si="0"/>
        <v>30151510203</v>
      </c>
      <c r="K11" t="str">
        <f>IFERROR(VLOOKUP(J11,eSIGEF!$I$3:$I$75,1,FALSE),"")</f>
        <v>30151510203</v>
      </c>
      <c r="L11" s="174">
        <f>+_xlfn.XLOOKUP(J11,eSIGEF!I:I,eSIGEF!G:G,0)</f>
        <v>18614.060000000001</v>
      </c>
      <c r="M11" s="175">
        <f t="shared" si="1"/>
        <v>33162.69</v>
      </c>
      <c r="N11" s="175">
        <f>+M11</f>
        <v>33162.69</v>
      </c>
      <c r="O11" s="174"/>
    </row>
    <row r="12" spans="1:15" x14ac:dyDescent="0.25">
      <c r="A12" t="s">
        <v>300</v>
      </c>
      <c r="B12" s="173" t="s">
        <v>381</v>
      </c>
      <c r="C12" t="s">
        <v>88</v>
      </c>
      <c r="D12" s="173" t="s">
        <v>331</v>
      </c>
      <c r="E12" s="173" t="s">
        <v>259</v>
      </c>
      <c r="F12" s="173" t="s">
        <v>330</v>
      </c>
      <c r="G12" s="173" t="s">
        <v>330</v>
      </c>
      <c r="H12" s="173" t="s">
        <v>417</v>
      </c>
      <c r="I12" s="174">
        <v>195168</v>
      </c>
      <c r="J12" t="str">
        <f t="shared" si="0"/>
        <v>38251510203</v>
      </c>
      <c r="K12" t="str">
        <f>IFERROR(VLOOKUP(J12,eSIGEF!$I$3:$I$75,1,FALSE),"")</f>
        <v>38251510203</v>
      </c>
      <c r="L12" s="174">
        <f>+_xlfn.XLOOKUP(J12,eSIGEF!I:I,eSIGEF!G:G,0)</f>
        <v>348913</v>
      </c>
      <c r="M12" s="175">
        <f t="shared" si="1"/>
        <v>-153745</v>
      </c>
      <c r="O12" s="174">
        <f>-M12</f>
        <v>153745</v>
      </c>
    </row>
    <row r="13" spans="1:15" x14ac:dyDescent="0.25">
      <c r="A13" t="s">
        <v>300</v>
      </c>
      <c r="B13" s="173" t="s">
        <v>381</v>
      </c>
      <c r="C13" t="s">
        <v>140</v>
      </c>
      <c r="D13" s="173" t="s">
        <v>332</v>
      </c>
      <c r="E13" s="173" t="s">
        <v>259</v>
      </c>
      <c r="F13" s="173" t="s">
        <v>330</v>
      </c>
      <c r="H13" s="173" t="s">
        <v>417</v>
      </c>
      <c r="I13" s="174">
        <v>18120.833333333332</v>
      </c>
      <c r="J13" t="str">
        <f t="shared" si="0"/>
        <v>38351510203</v>
      </c>
      <c r="K13" t="str">
        <f>IFERROR(VLOOKUP(J13,eSIGEF!$I$3:$I$75,1,FALSE),"")</f>
        <v/>
      </c>
      <c r="L13" s="174">
        <f>+_xlfn.XLOOKUP(J13,eSIGEF!I:I,eSIGEF!G:G,0)</f>
        <v>0</v>
      </c>
      <c r="M13" s="175">
        <f t="shared" si="1"/>
        <v>18120.833333333332</v>
      </c>
      <c r="N13" s="175">
        <f>+M13</f>
        <v>18120.833333333332</v>
      </c>
      <c r="O13" s="174"/>
    </row>
    <row r="14" spans="1:15" x14ac:dyDescent="0.25">
      <c r="A14" t="s">
        <v>300</v>
      </c>
      <c r="B14" s="173" t="s">
        <v>381</v>
      </c>
      <c r="C14" t="s">
        <v>175</v>
      </c>
      <c r="D14" s="173" t="s">
        <v>262</v>
      </c>
      <c r="E14" s="173" t="s">
        <v>259</v>
      </c>
      <c r="F14" s="173" t="s">
        <v>330</v>
      </c>
      <c r="H14" s="173" t="s">
        <v>417</v>
      </c>
      <c r="I14" s="174">
        <v>6668.3333333333339</v>
      </c>
      <c r="J14" t="str">
        <f t="shared" si="0"/>
        <v>38451510203</v>
      </c>
      <c r="K14" t="str">
        <f>IFERROR(VLOOKUP(J14,eSIGEF!$I$3:$I$75,1,FALSE),"")</f>
        <v/>
      </c>
      <c r="L14" s="174">
        <f>+_xlfn.XLOOKUP(J14,eSIGEF!I:I,eSIGEF!G:G,0)</f>
        <v>0</v>
      </c>
      <c r="M14" s="175">
        <f t="shared" si="1"/>
        <v>6668.3333333333339</v>
      </c>
      <c r="N14" s="175">
        <f>+M14</f>
        <v>6668.3333333333339</v>
      </c>
      <c r="O14" s="174"/>
    </row>
    <row r="15" spans="1:15" x14ac:dyDescent="0.25">
      <c r="A15" t="s">
        <v>300</v>
      </c>
      <c r="B15" s="173" t="s">
        <v>380</v>
      </c>
      <c r="C15" t="s">
        <v>72</v>
      </c>
      <c r="D15" s="173" t="s">
        <v>330</v>
      </c>
      <c r="E15" s="173" t="s">
        <v>259</v>
      </c>
      <c r="F15" s="173" t="s">
        <v>330</v>
      </c>
      <c r="H15" s="173" t="s">
        <v>418</v>
      </c>
      <c r="I15" s="174">
        <v>8515.3333333333339</v>
      </c>
      <c r="J15" t="str">
        <f t="shared" si="0"/>
        <v>10151510204</v>
      </c>
      <c r="K15" t="str">
        <f>IFERROR(VLOOKUP(J15,eSIGEF!$I$3:$I$75,1,FALSE),"")</f>
        <v/>
      </c>
      <c r="L15" s="174">
        <f>+_xlfn.XLOOKUP(J15,eSIGEF!I:I,eSIGEF!G:G,0)</f>
        <v>0</v>
      </c>
      <c r="M15" s="175">
        <f t="shared" si="1"/>
        <v>8515.3333333333339</v>
      </c>
      <c r="N15" s="182">
        <f t="shared" ref="N15:N17" si="4">+I15</f>
        <v>8515.3333333333339</v>
      </c>
    </row>
    <row r="16" spans="1:15" x14ac:dyDescent="0.25">
      <c r="A16" t="s">
        <v>300</v>
      </c>
      <c r="B16" s="173" t="s">
        <v>380</v>
      </c>
      <c r="C16" t="s">
        <v>88</v>
      </c>
      <c r="D16" s="173" t="s">
        <v>331</v>
      </c>
      <c r="E16" s="173" t="s">
        <v>259</v>
      </c>
      <c r="F16" s="173" t="s">
        <v>330</v>
      </c>
      <c r="H16" s="173" t="s">
        <v>418</v>
      </c>
      <c r="I16" s="174">
        <v>5302</v>
      </c>
      <c r="J16" t="str">
        <f t="shared" si="0"/>
        <v>18251510204</v>
      </c>
      <c r="K16" t="str">
        <f>IFERROR(VLOOKUP(J16,eSIGEF!$I$3:$I$75,1,FALSE),"")</f>
        <v/>
      </c>
      <c r="L16" s="174">
        <f>+_xlfn.XLOOKUP(J16,eSIGEF!I:I,eSIGEF!G:G,0)</f>
        <v>0</v>
      </c>
      <c r="M16" s="175">
        <f t="shared" si="1"/>
        <v>5302</v>
      </c>
      <c r="N16" s="182">
        <f t="shared" si="4"/>
        <v>5302</v>
      </c>
    </row>
    <row r="17" spans="1:15" x14ac:dyDescent="0.25">
      <c r="A17" t="s">
        <v>300</v>
      </c>
      <c r="B17" s="173" t="s">
        <v>380</v>
      </c>
      <c r="C17" t="s">
        <v>140</v>
      </c>
      <c r="D17" s="173" t="s">
        <v>332</v>
      </c>
      <c r="E17" s="173" t="s">
        <v>259</v>
      </c>
      <c r="F17" s="173" t="s">
        <v>330</v>
      </c>
      <c r="H17" s="173" t="s">
        <v>418</v>
      </c>
      <c r="I17" s="174">
        <v>482</v>
      </c>
      <c r="J17" t="str">
        <f t="shared" si="0"/>
        <v>18351510204</v>
      </c>
      <c r="K17" t="str">
        <f>IFERROR(VLOOKUP(J17,eSIGEF!$I$3:$I$75,1,FALSE),"")</f>
        <v/>
      </c>
      <c r="L17" s="174">
        <f>+_xlfn.XLOOKUP(J17,eSIGEF!I:I,eSIGEF!G:G,0)</f>
        <v>0</v>
      </c>
      <c r="M17" s="175">
        <f t="shared" si="1"/>
        <v>482</v>
      </c>
      <c r="N17" s="182">
        <f t="shared" si="4"/>
        <v>482</v>
      </c>
    </row>
    <row r="18" spans="1:15" x14ac:dyDescent="0.25">
      <c r="A18" t="s">
        <v>300</v>
      </c>
      <c r="B18" s="173" t="s">
        <v>381</v>
      </c>
      <c r="C18" t="s">
        <v>72</v>
      </c>
      <c r="D18" s="173" t="s">
        <v>330</v>
      </c>
      <c r="E18" s="173" t="s">
        <v>259</v>
      </c>
      <c r="F18" s="173" t="s">
        <v>330</v>
      </c>
      <c r="G18" s="173" t="s">
        <v>330</v>
      </c>
      <c r="H18" s="173" t="s">
        <v>418</v>
      </c>
      <c r="I18" s="174">
        <v>17994.666666666664</v>
      </c>
      <c r="J18" t="str">
        <f t="shared" si="0"/>
        <v>30151510204</v>
      </c>
      <c r="K18" t="str">
        <f>IFERROR(VLOOKUP(J18,eSIGEF!$I$3:$I$75,1,FALSE),"")</f>
        <v>30151510204</v>
      </c>
      <c r="L18" s="174">
        <f>+_xlfn.XLOOKUP(J18,eSIGEF!I:I,eSIGEF!G:G,0)</f>
        <v>6110</v>
      </c>
      <c r="M18" s="175">
        <f t="shared" si="1"/>
        <v>11884.666666666664</v>
      </c>
      <c r="N18" s="175">
        <f>+M18</f>
        <v>11884.666666666664</v>
      </c>
      <c r="O18" s="174"/>
    </row>
    <row r="19" spans="1:15" x14ac:dyDescent="0.25">
      <c r="A19" t="s">
        <v>300</v>
      </c>
      <c r="B19" s="173" t="s">
        <v>381</v>
      </c>
      <c r="C19" t="s">
        <v>88</v>
      </c>
      <c r="D19" s="173" t="s">
        <v>331</v>
      </c>
      <c r="E19" s="173" t="s">
        <v>259</v>
      </c>
      <c r="F19" s="173" t="s">
        <v>330</v>
      </c>
      <c r="G19" s="173" t="s">
        <v>330</v>
      </c>
      <c r="H19" s="173" t="s">
        <v>418</v>
      </c>
      <c r="I19" s="174">
        <v>70693.333333333343</v>
      </c>
      <c r="J19" t="str">
        <f t="shared" si="0"/>
        <v>38251510204</v>
      </c>
      <c r="K19" t="str">
        <f>IFERROR(VLOOKUP(J19,eSIGEF!$I$3:$I$75,1,FALSE),"")</f>
        <v>38251510204</v>
      </c>
      <c r="L19" s="174">
        <f>+_xlfn.XLOOKUP(J19,eSIGEF!I:I,eSIGEF!G:G,0)</f>
        <v>114680</v>
      </c>
      <c r="M19" s="175">
        <f t="shared" si="1"/>
        <v>-43986.666666666657</v>
      </c>
      <c r="O19" s="174">
        <f>-M19</f>
        <v>43986.666666666657</v>
      </c>
    </row>
    <row r="20" spans="1:15" x14ac:dyDescent="0.25">
      <c r="A20" t="s">
        <v>300</v>
      </c>
      <c r="B20" s="173" t="s">
        <v>381</v>
      </c>
      <c r="C20" t="s">
        <v>140</v>
      </c>
      <c r="D20" s="173" t="s">
        <v>332</v>
      </c>
      <c r="E20" s="173" t="s">
        <v>259</v>
      </c>
      <c r="F20" s="173" t="s">
        <v>330</v>
      </c>
      <c r="H20" s="173" t="s">
        <v>418</v>
      </c>
      <c r="I20" s="174">
        <v>6266</v>
      </c>
      <c r="J20" t="str">
        <f t="shared" si="0"/>
        <v>38351510204</v>
      </c>
      <c r="K20" t="str">
        <f>IFERROR(VLOOKUP(J20,eSIGEF!$I$3:$I$75,1,FALSE),"")</f>
        <v/>
      </c>
      <c r="L20" s="174">
        <f>+_xlfn.XLOOKUP(J20,eSIGEF!I:I,eSIGEF!G:G,0)</f>
        <v>0</v>
      </c>
      <c r="M20" s="175">
        <f t="shared" si="1"/>
        <v>6266</v>
      </c>
      <c r="N20" s="175">
        <f>+M20</f>
        <v>6266</v>
      </c>
      <c r="O20" s="174"/>
    </row>
    <row r="21" spans="1:15" x14ac:dyDescent="0.25">
      <c r="A21" t="s">
        <v>300</v>
      </c>
      <c r="B21" s="173" t="s">
        <v>381</v>
      </c>
      <c r="C21" t="s">
        <v>175</v>
      </c>
      <c r="D21" s="173" t="s">
        <v>262</v>
      </c>
      <c r="E21" s="173" t="s">
        <v>259</v>
      </c>
      <c r="F21" s="173" t="s">
        <v>330</v>
      </c>
      <c r="H21" s="173" t="s">
        <v>418</v>
      </c>
      <c r="I21" s="174">
        <v>2008.333333333333</v>
      </c>
      <c r="J21" t="str">
        <f t="shared" si="0"/>
        <v>38451510204</v>
      </c>
      <c r="K21" t="str">
        <f>IFERROR(VLOOKUP(J21,eSIGEF!$I$3:$I$75,1,FALSE),"")</f>
        <v/>
      </c>
      <c r="L21" s="174">
        <f>+_xlfn.XLOOKUP(J21,eSIGEF!I:I,eSIGEF!G:G,0)</f>
        <v>0</v>
      </c>
      <c r="M21" s="175">
        <f t="shared" si="1"/>
        <v>2008.333333333333</v>
      </c>
      <c r="N21" s="175">
        <f>+M21</f>
        <v>2008.333333333333</v>
      </c>
      <c r="O21" s="174"/>
    </row>
    <row r="22" spans="1:15" x14ac:dyDescent="0.25">
      <c r="A22" t="s">
        <v>300</v>
      </c>
      <c r="B22" s="173" t="s">
        <v>380</v>
      </c>
      <c r="C22" t="s">
        <v>72</v>
      </c>
      <c r="D22" s="173" t="s">
        <v>330</v>
      </c>
      <c r="E22" s="173" t="s">
        <v>259</v>
      </c>
      <c r="F22" s="173" t="s">
        <v>330</v>
      </c>
      <c r="H22" s="173" t="s">
        <v>419</v>
      </c>
      <c r="I22" s="174">
        <v>400</v>
      </c>
      <c r="J22" t="str">
        <f t="shared" si="0"/>
        <v>10151510304</v>
      </c>
      <c r="K22" t="str">
        <f>IFERROR(VLOOKUP(J22,eSIGEF!$I$3:$I$75,1,FALSE),"")</f>
        <v/>
      </c>
      <c r="L22" s="174">
        <f>+_xlfn.XLOOKUP(J22,eSIGEF!I:I,eSIGEF!G:G,0)</f>
        <v>0</v>
      </c>
      <c r="M22" s="175">
        <f t="shared" si="1"/>
        <v>400</v>
      </c>
      <c r="N22" s="182">
        <f t="shared" ref="N22:N25" si="5">+I22</f>
        <v>400</v>
      </c>
    </row>
    <row r="23" spans="1:15" x14ac:dyDescent="0.25">
      <c r="A23" t="s">
        <v>300</v>
      </c>
      <c r="B23" s="173" t="s">
        <v>380</v>
      </c>
      <c r="C23" t="s">
        <v>72</v>
      </c>
      <c r="D23" s="173" t="s">
        <v>330</v>
      </c>
      <c r="E23" s="173" t="s">
        <v>259</v>
      </c>
      <c r="F23" s="173" t="s">
        <v>330</v>
      </c>
      <c r="H23" s="173" t="s">
        <v>420</v>
      </c>
      <c r="I23" s="174">
        <v>1000</v>
      </c>
      <c r="J23" t="str">
        <f t="shared" si="0"/>
        <v>10151510306</v>
      </c>
      <c r="K23" t="str">
        <f>IFERROR(VLOOKUP(J23,eSIGEF!$I$3:$I$75,1,FALSE),"")</f>
        <v/>
      </c>
      <c r="L23" s="174">
        <f>+_xlfn.XLOOKUP(J23,eSIGEF!I:I,eSIGEF!G:G,0)</f>
        <v>0</v>
      </c>
      <c r="M23" s="175">
        <f t="shared" si="1"/>
        <v>1000</v>
      </c>
      <c r="N23" s="182">
        <f t="shared" si="5"/>
        <v>1000</v>
      </c>
    </row>
    <row r="24" spans="1:15" x14ac:dyDescent="0.25">
      <c r="A24" t="s">
        <v>300</v>
      </c>
      <c r="B24" s="173" t="s">
        <v>380</v>
      </c>
      <c r="C24" t="s">
        <v>72</v>
      </c>
      <c r="D24" s="173" t="s">
        <v>330</v>
      </c>
      <c r="E24" s="173" t="s">
        <v>259</v>
      </c>
      <c r="F24" s="173" t="s">
        <v>330</v>
      </c>
      <c r="H24" s="173" t="s">
        <v>421</v>
      </c>
      <c r="I24" s="174">
        <v>1000</v>
      </c>
      <c r="J24" t="str">
        <f t="shared" si="0"/>
        <v>10151510509</v>
      </c>
      <c r="K24" t="str">
        <f>IFERROR(VLOOKUP(J24,eSIGEF!$I$3:$I$75,1,FALSE),"")</f>
        <v/>
      </c>
      <c r="L24" s="174">
        <f>+_xlfn.XLOOKUP(J24,eSIGEF!I:I,eSIGEF!G:G,0)</f>
        <v>0</v>
      </c>
      <c r="M24" s="175">
        <f t="shared" si="1"/>
        <v>1000</v>
      </c>
      <c r="N24" s="182">
        <f t="shared" si="5"/>
        <v>1000</v>
      </c>
    </row>
    <row r="25" spans="1:15" x14ac:dyDescent="0.25">
      <c r="A25" t="s">
        <v>300</v>
      </c>
      <c r="B25" s="173" t="s">
        <v>380</v>
      </c>
      <c r="C25" t="s">
        <v>72</v>
      </c>
      <c r="D25" s="173" t="s">
        <v>330</v>
      </c>
      <c r="E25" s="173" t="s">
        <v>259</v>
      </c>
      <c r="F25" s="173" t="s">
        <v>330</v>
      </c>
      <c r="H25" s="173" t="s">
        <v>422</v>
      </c>
      <c r="I25" s="174">
        <v>48276</v>
      </c>
      <c r="J25" t="str">
        <f t="shared" si="0"/>
        <v>10151510510</v>
      </c>
      <c r="K25" t="str">
        <f>IFERROR(VLOOKUP(J25,eSIGEF!$I$3:$I$75,1,FALSE),"")</f>
        <v/>
      </c>
      <c r="L25" s="174">
        <f>+_xlfn.XLOOKUP(J25,eSIGEF!I:I,eSIGEF!G:G,0)</f>
        <v>0</v>
      </c>
      <c r="M25" s="175">
        <f t="shared" si="1"/>
        <v>48276</v>
      </c>
      <c r="N25" s="182">
        <f t="shared" si="5"/>
        <v>48276</v>
      </c>
    </row>
    <row r="26" spans="1:15" x14ac:dyDescent="0.25">
      <c r="A26" t="s">
        <v>300</v>
      </c>
      <c r="B26" s="173" t="s">
        <v>381</v>
      </c>
      <c r="C26" t="s">
        <v>72</v>
      </c>
      <c r="D26" s="173" t="s">
        <v>330</v>
      </c>
      <c r="E26" s="173" t="s">
        <v>259</v>
      </c>
      <c r="F26" s="173" t="s">
        <v>330</v>
      </c>
      <c r="H26" s="173" t="s">
        <v>422</v>
      </c>
      <c r="I26" s="174">
        <v>331256</v>
      </c>
      <c r="J26" t="str">
        <f t="shared" si="0"/>
        <v>30151510510</v>
      </c>
      <c r="K26" t="str">
        <f>IFERROR(VLOOKUP(J26,eSIGEF!$I$3:$I$75,1,FALSE),"")</f>
        <v/>
      </c>
      <c r="L26" s="174">
        <f>+_xlfn.XLOOKUP(J26,eSIGEF!I:I,eSIGEF!G:G,0)</f>
        <v>0</v>
      </c>
      <c r="M26" s="175">
        <f t="shared" si="1"/>
        <v>331256</v>
      </c>
      <c r="N26" s="175">
        <f>+M26</f>
        <v>331256</v>
      </c>
      <c r="O26" s="174"/>
    </row>
    <row r="27" spans="1:15" x14ac:dyDescent="0.25">
      <c r="A27" t="s">
        <v>300</v>
      </c>
      <c r="B27" s="173" t="s">
        <v>381</v>
      </c>
      <c r="C27" t="s">
        <v>88</v>
      </c>
      <c r="D27" s="173" t="s">
        <v>331</v>
      </c>
      <c r="E27" s="173" t="s">
        <v>259</v>
      </c>
      <c r="F27" s="173" t="s">
        <v>330</v>
      </c>
      <c r="G27" s="173" t="s">
        <v>330</v>
      </c>
      <c r="H27" s="173" t="s">
        <v>422</v>
      </c>
      <c r="I27" s="174">
        <v>78685</v>
      </c>
      <c r="J27" t="str">
        <f t="shared" si="0"/>
        <v>38251510510</v>
      </c>
      <c r="K27" t="str">
        <f>IFERROR(VLOOKUP(J27,eSIGEF!$I$3:$I$75,1,FALSE),"")</f>
        <v>38251510510</v>
      </c>
      <c r="L27" s="174">
        <f>+_xlfn.XLOOKUP(J27,eSIGEF!I:I,eSIGEF!G:G,0)</f>
        <v>251515.46</v>
      </c>
      <c r="M27" s="175">
        <f t="shared" si="1"/>
        <v>-172830.46</v>
      </c>
      <c r="O27" s="174">
        <f>-M27</f>
        <v>172830.46</v>
      </c>
    </row>
    <row r="28" spans="1:15" x14ac:dyDescent="0.25">
      <c r="A28" t="s">
        <v>300</v>
      </c>
      <c r="B28" s="173" t="s">
        <v>381</v>
      </c>
      <c r="C28" t="s">
        <v>140</v>
      </c>
      <c r="D28" s="173" t="s">
        <v>332</v>
      </c>
      <c r="E28" s="173" t="s">
        <v>259</v>
      </c>
      <c r="F28" s="173" t="s">
        <v>330</v>
      </c>
      <c r="H28" s="173" t="s">
        <v>422</v>
      </c>
      <c r="I28" s="174">
        <v>77172</v>
      </c>
      <c r="J28" t="str">
        <f t="shared" si="0"/>
        <v>38351510510</v>
      </c>
      <c r="K28" t="str">
        <f>IFERROR(VLOOKUP(J28,eSIGEF!$I$3:$I$75,1,FALSE),"")</f>
        <v/>
      </c>
      <c r="L28" s="174">
        <f>+_xlfn.XLOOKUP(J28,eSIGEF!I:I,eSIGEF!G:G,0)</f>
        <v>0</v>
      </c>
      <c r="M28" s="175">
        <f t="shared" si="1"/>
        <v>77172</v>
      </c>
      <c r="N28" s="175">
        <f>+M28</f>
        <v>77172</v>
      </c>
      <c r="O28" s="174"/>
    </row>
    <row r="29" spans="1:15" x14ac:dyDescent="0.25">
      <c r="A29" t="s">
        <v>300</v>
      </c>
      <c r="B29" s="173" t="s">
        <v>381</v>
      </c>
      <c r="C29" t="s">
        <v>175</v>
      </c>
      <c r="D29" s="173" t="s">
        <v>262</v>
      </c>
      <c r="E29" s="173" t="s">
        <v>259</v>
      </c>
      <c r="F29" s="173" t="s">
        <v>330</v>
      </c>
      <c r="H29" s="173" t="s">
        <v>422</v>
      </c>
      <c r="I29" s="174">
        <v>18525</v>
      </c>
      <c r="J29" t="str">
        <f t="shared" si="0"/>
        <v>38451510510</v>
      </c>
      <c r="K29" t="str">
        <f>IFERROR(VLOOKUP(J29,eSIGEF!$I$3:$I$75,1,FALSE),"")</f>
        <v/>
      </c>
      <c r="L29" s="174">
        <f>+_xlfn.XLOOKUP(J29,eSIGEF!I:I,eSIGEF!G:G,0)</f>
        <v>0</v>
      </c>
      <c r="M29" s="175">
        <f t="shared" si="1"/>
        <v>18525</v>
      </c>
      <c r="N29" s="175">
        <f>+M29</f>
        <v>18525</v>
      </c>
      <c r="O29" s="174"/>
    </row>
    <row r="30" spans="1:15" x14ac:dyDescent="0.25">
      <c r="A30" t="s">
        <v>300</v>
      </c>
      <c r="B30" s="173" t="s">
        <v>380</v>
      </c>
      <c r="C30" t="s">
        <v>72</v>
      </c>
      <c r="D30" s="173" t="s">
        <v>330</v>
      </c>
      <c r="E30" s="173" t="s">
        <v>259</v>
      </c>
      <c r="F30" s="173" t="s">
        <v>330</v>
      </c>
      <c r="H30" s="173" t="s">
        <v>388</v>
      </c>
      <c r="I30" s="174">
        <v>350</v>
      </c>
      <c r="J30" t="str">
        <f t="shared" si="0"/>
        <v>10151510512</v>
      </c>
      <c r="K30" t="str">
        <f>IFERROR(VLOOKUP(J30,eSIGEF!$I$3:$I$75,1,FALSE),"")</f>
        <v/>
      </c>
      <c r="L30" s="174">
        <f>+_xlfn.XLOOKUP(J30,eSIGEF!I:I,eSIGEF!G:G,0)</f>
        <v>0</v>
      </c>
      <c r="M30" s="175">
        <f t="shared" si="1"/>
        <v>350</v>
      </c>
      <c r="N30" s="182">
        <f t="shared" ref="N30:N31" si="6">+I30</f>
        <v>350</v>
      </c>
    </row>
    <row r="31" spans="1:15" x14ac:dyDescent="0.25">
      <c r="A31" t="s">
        <v>300</v>
      </c>
      <c r="B31" s="173" t="s">
        <v>380</v>
      </c>
      <c r="C31" t="s">
        <v>72</v>
      </c>
      <c r="D31" s="173" t="s">
        <v>330</v>
      </c>
      <c r="E31" s="173" t="s">
        <v>259</v>
      </c>
      <c r="F31" s="173" t="s">
        <v>330</v>
      </c>
      <c r="H31" s="173" t="s">
        <v>423</v>
      </c>
      <c r="I31" s="174">
        <v>350</v>
      </c>
      <c r="J31" t="str">
        <f t="shared" si="0"/>
        <v>10151510513</v>
      </c>
      <c r="K31" t="str">
        <f>IFERROR(VLOOKUP(J31,eSIGEF!$I$3:$I$75,1,FALSE),"")</f>
        <v/>
      </c>
      <c r="L31" s="174">
        <f>+_xlfn.XLOOKUP(J31,eSIGEF!I:I,eSIGEF!G:G,0)</f>
        <v>0</v>
      </c>
      <c r="M31" s="175">
        <f t="shared" si="1"/>
        <v>350</v>
      </c>
      <c r="N31" s="182">
        <f t="shared" si="6"/>
        <v>350</v>
      </c>
    </row>
    <row r="32" spans="1:15" x14ac:dyDescent="0.25">
      <c r="A32" t="s">
        <v>300</v>
      </c>
      <c r="B32" s="173" t="s">
        <v>381</v>
      </c>
      <c r="C32" t="s">
        <v>88</v>
      </c>
      <c r="D32" s="173" t="s">
        <v>331</v>
      </c>
      <c r="E32" s="173" t="s">
        <v>259</v>
      </c>
      <c r="F32" s="173" t="s">
        <v>330</v>
      </c>
      <c r="G32" s="173" t="s">
        <v>330</v>
      </c>
      <c r="H32" s="173" t="s">
        <v>384</v>
      </c>
      <c r="I32" s="174">
        <v>957044</v>
      </c>
      <c r="J32" t="str">
        <f t="shared" si="0"/>
        <v>38251510518</v>
      </c>
      <c r="K32" t="str">
        <f>IFERROR(VLOOKUP(J32,eSIGEF!$I$3:$I$75,1,FALSE),"")</f>
        <v>38251510518</v>
      </c>
      <c r="L32" s="174">
        <f>+_xlfn.XLOOKUP(J32,eSIGEF!I:I,eSIGEF!G:G,0)</f>
        <v>154431.57999999999</v>
      </c>
      <c r="M32" s="175">
        <f t="shared" si="1"/>
        <v>802612.42</v>
      </c>
      <c r="N32" s="175">
        <f>+M32</f>
        <v>802612.42</v>
      </c>
      <c r="O32" s="174"/>
    </row>
    <row r="33" spans="1:15" x14ac:dyDescent="0.25">
      <c r="A33" t="s">
        <v>300</v>
      </c>
      <c r="B33" s="173" t="s">
        <v>381</v>
      </c>
      <c r="C33" t="s">
        <v>140</v>
      </c>
      <c r="D33" s="173" t="s">
        <v>332</v>
      </c>
      <c r="E33" s="173" t="s">
        <v>259</v>
      </c>
      <c r="F33" s="173" t="s">
        <v>330</v>
      </c>
      <c r="H33" s="173" t="s">
        <v>384</v>
      </c>
      <c r="I33" s="174">
        <v>35880</v>
      </c>
      <c r="J33" t="str">
        <f t="shared" si="0"/>
        <v>38351510518</v>
      </c>
      <c r="K33" t="str">
        <f>IFERROR(VLOOKUP(J33,eSIGEF!$I$3:$I$75,1,FALSE),"")</f>
        <v/>
      </c>
      <c r="L33" s="174">
        <f>+_xlfn.XLOOKUP(J33,eSIGEF!I:I,eSIGEF!G:G,0)</f>
        <v>0</v>
      </c>
      <c r="M33" s="175">
        <f t="shared" si="1"/>
        <v>35880</v>
      </c>
      <c r="N33" s="175">
        <f>+M33</f>
        <v>35880</v>
      </c>
      <c r="O33" s="174"/>
    </row>
    <row r="34" spans="1:15" x14ac:dyDescent="0.25">
      <c r="A34" t="s">
        <v>300</v>
      </c>
      <c r="B34" s="173" t="s">
        <v>381</v>
      </c>
      <c r="C34" t="s">
        <v>175</v>
      </c>
      <c r="D34" s="173" t="s">
        <v>262</v>
      </c>
      <c r="E34" s="173" t="s">
        <v>259</v>
      </c>
      <c r="F34" s="173" t="s">
        <v>330</v>
      </c>
      <c r="H34" s="173" t="s">
        <v>384</v>
      </c>
      <c r="I34" s="174">
        <v>19040</v>
      </c>
      <c r="J34" t="str">
        <f t="shared" si="0"/>
        <v>38451510518</v>
      </c>
      <c r="K34" t="str">
        <f>IFERROR(VLOOKUP(J34,eSIGEF!$I$3:$I$75,1,FALSE),"")</f>
        <v/>
      </c>
      <c r="L34" s="174">
        <f>+_xlfn.XLOOKUP(J34,eSIGEF!I:I,eSIGEF!G:G,0)</f>
        <v>0</v>
      </c>
      <c r="M34" s="175">
        <f t="shared" si="1"/>
        <v>19040</v>
      </c>
      <c r="N34" s="175">
        <f>+M34</f>
        <v>19040</v>
      </c>
      <c r="O34" s="174"/>
    </row>
    <row r="35" spans="1:15" x14ac:dyDescent="0.25">
      <c r="A35" t="s">
        <v>300</v>
      </c>
      <c r="B35" s="173" t="s">
        <v>380</v>
      </c>
      <c r="C35" t="s">
        <v>72</v>
      </c>
      <c r="D35" s="173" t="s">
        <v>330</v>
      </c>
      <c r="E35" s="173" t="s">
        <v>259</v>
      </c>
      <c r="F35" s="173" t="s">
        <v>330</v>
      </c>
      <c r="H35" s="173" t="s">
        <v>424</v>
      </c>
      <c r="I35" s="174">
        <v>27625.08195</v>
      </c>
      <c r="J35" t="str">
        <f t="shared" ref="J35:J66" si="7">+CONCATENATE(B35,D35,E35,H35)</f>
        <v>10151510601</v>
      </c>
      <c r="K35" t="str">
        <f>IFERROR(VLOOKUP(J35,eSIGEF!$I$3:$I$75,1,FALSE),"")</f>
        <v/>
      </c>
      <c r="L35" s="174">
        <f>+_xlfn.XLOOKUP(J35,eSIGEF!I:I,eSIGEF!G:G,0)</f>
        <v>0</v>
      </c>
      <c r="M35" s="175">
        <f t="shared" si="1"/>
        <v>27625.08195</v>
      </c>
      <c r="N35" s="182">
        <f t="shared" ref="N35:N37" si="8">+I35</f>
        <v>27625.08195</v>
      </c>
    </row>
    <row r="36" spans="1:15" x14ac:dyDescent="0.25">
      <c r="A36" t="s">
        <v>300</v>
      </c>
      <c r="B36" s="173" t="s">
        <v>380</v>
      </c>
      <c r="C36" t="s">
        <v>88</v>
      </c>
      <c r="D36" s="173" t="s">
        <v>331</v>
      </c>
      <c r="E36" s="173" t="s">
        <v>259</v>
      </c>
      <c r="F36" s="173" t="s">
        <v>330</v>
      </c>
      <c r="H36" s="173" t="s">
        <v>424</v>
      </c>
      <c r="I36" s="174">
        <v>24747.821999999993</v>
      </c>
      <c r="J36" t="str">
        <f t="shared" si="7"/>
        <v>18251510601</v>
      </c>
      <c r="K36" t="str">
        <f>IFERROR(VLOOKUP(J36,eSIGEF!$I$3:$I$75,1,FALSE),"")</f>
        <v/>
      </c>
      <c r="L36" s="174">
        <f>+_xlfn.XLOOKUP(J36,eSIGEF!I:I,eSIGEF!G:G,0)</f>
        <v>0</v>
      </c>
      <c r="M36" s="175">
        <f t="shared" si="1"/>
        <v>24747.821999999993</v>
      </c>
      <c r="N36" s="182">
        <f t="shared" si="8"/>
        <v>24747.821999999993</v>
      </c>
    </row>
    <row r="37" spans="1:15" x14ac:dyDescent="0.25">
      <c r="A37" t="s">
        <v>300</v>
      </c>
      <c r="B37" s="173" t="s">
        <v>380</v>
      </c>
      <c r="C37" t="s">
        <v>140</v>
      </c>
      <c r="D37" s="173" t="s">
        <v>332</v>
      </c>
      <c r="E37" s="173" t="s">
        <v>259</v>
      </c>
      <c r="F37" s="173" t="s">
        <v>330</v>
      </c>
      <c r="H37" s="173" t="s">
        <v>424</v>
      </c>
      <c r="I37" s="174">
        <v>4773.0060000000003</v>
      </c>
      <c r="J37" t="str">
        <f t="shared" si="7"/>
        <v>18351510601</v>
      </c>
      <c r="K37" t="str">
        <f>IFERROR(VLOOKUP(J37,eSIGEF!$I$3:$I$75,1,FALSE),"")</f>
        <v/>
      </c>
      <c r="L37" s="174">
        <f>+_xlfn.XLOOKUP(J37,eSIGEF!I:I,eSIGEF!G:G,0)</f>
        <v>0</v>
      </c>
      <c r="M37" s="175">
        <f t="shared" si="1"/>
        <v>4773.0060000000003</v>
      </c>
      <c r="N37" s="182">
        <f t="shared" si="8"/>
        <v>4773.0060000000003</v>
      </c>
    </row>
    <row r="38" spans="1:15" x14ac:dyDescent="0.25">
      <c r="A38" t="s">
        <v>300</v>
      </c>
      <c r="B38" s="173" t="s">
        <v>381</v>
      </c>
      <c r="C38" t="s">
        <v>72</v>
      </c>
      <c r="D38" s="173" t="s">
        <v>330</v>
      </c>
      <c r="E38" s="173" t="s">
        <v>259</v>
      </c>
      <c r="F38" s="173" t="s">
        <v>330</v>
      </c>
      <c r="G38" s="173" t="s">
        <v>330</v>
      </c>
      <c r="H38" s="173" t="s">
        <v>424</v>
      </c>
      <c r="I38" s="174">
        <v>31966.204000000002</v>
      </c>
      <c r="J38" t="str">
        <f t="shared" si="7"/>
        <v>30151510601</v>
      </c>
      <c r="K38" t="str">
        <f>IFERROR(VLOOKUP(J38,eSIGEF!$I$3:$I$75,1,FALSE),"")</f>
        <v>30151510601</v>
      </c>
      <c r="L38" s="174">
        <f>+_xlfn.XLOOKUP(J38,eSIGEF!I:I,eSIGEF!G:G,0)</f>
        <v>22381</v>
      </c>
      <c r="M38" s="175">
        <f t="shared" si="1"/>
        <v>9585.2040000000015</v>
      </c>
      <c r="N38" s="175">
        <f>+M38</f>
        <v>9585.2040000000015</v>
      </c>
      <c r="O38" s="174"/>
    </row>
    <row r="39" spans="1:15" x14ac:dyDescent="0.25">
      <c r="A39" t="s">
        <v>300</v>
      </c>
      <c r="B39" s="173" t="s">
        <v>381</v>
      </c>
      <c r="C39" t="s">
        <v>88</v>
      </c>
      <c r="D39" s="173" t="s">
        <v>331</v>
      </c>
      <c r="E39" s="173" t="s">
        <v>259</v>
      </c>
      <c r="F39" s="173" t="s">
        <v>330</v>
      </c>
      <c r="G39" s="173" t="s">
        <v>330</v>
      </c>
      <c r="H39" s="173" t="s">
        <v>424</v>
      </c>
      <c r="I39" s="174">
        <v>95162.628499999933</v>
      </c>
      <c r="J39" t="str">
        <f t="shared" si="7"/>
        <v>38251510601</v>
      </c>
      <c r="K39" t="str">
        <f>IFERROR(VLOOKUP(J39,eSIGEF!$I$3:$I$75,1,FALSE),"")</f>
        <v>38251510601</v>
      </c>
      <c r="L39" s="174">
        <f>+_xlfn.XLOOKUP(J39,eSIGEF!I:I,eSIGEF!G:G,0)</f>
        <v>389354.93</v>
      </c>
      <c r="M39" s="175">
        <f t="shared" si="1"/>
        <v>-294192.30150000006</v>
      </c>
      <c r="O39" s="174">
        <f>-M39</f>
        <v>294192.30150000006</v>
      </c>
    </row>
    <row r="40" spans="1:15" x14ac:dyDescent="0.25">
      <c r="A40" t="s">
        <v>300</v>
      </c>
      <c r="B40" s="173" t="s">
        <v>381</v>
      </c>
      <c r="C40" t="s">
        <v>140</v>
      </c>
      <c r="D40" s="173" t="s">
        <v>332</v>
      </c>
      <c r="E40" s="173" t="s">
        <v>259</v>
      </c>
      <c r="F40" s="173" t="s">
        <v>330</v>
      </c>
      <c r="H40" s="173" t="s">
        <v>424</v>
      </c>
      <c r="I40" s="174">
        <v>10730.117999999999</v>
      </c>
      <c r="J40" t="str">
        <f t="shared" si="7"/>
        <v>38351510601</v>
      </c>
      <c r="K40" t="str">
        <f>IFERROR(VLOOKUP(J40,eSIGEF!$I$3:$I$75,1,FALSE),"")</f>
        <v/>
      </c>
      <c r="L40" s="174">
        <f>+_xlfn.XLOOKUP(J40,eSIGEF!I:I,eSIGEF!G:G,0)</f>
        <v>0</v>
      </c>
      <c r="M40" s="175">
        <f t="shared" si="1"/>
        <v>10730.117999999999</v>
      </c>
      <c r="N40" s="175">
        <f>+M40</f>
        <v>10730.117999999999</v>
      </c>
      <c r="O40" s="174"/>
    </row>
    <row r="41" spans="1:15" x14ac:dyDescent="0.25">
      <c r="A41" t="s">
        <v>300</v>
      </c>
      <c r="B41" s="173" t="s">
        <v>381</v>
      </c>
      <c r="C41" t="s">
        <v>175</v>
      </c>
      <c r="D41" s="173" t="s">
        <v>262</v>
      </c>
      <c r="E41" s="173" t="s">
        <v>259</v>
      </c>
      <c r="F41" s="173" t="s">
        <v>330</v>
      </c>
      <c r="H41" s="173" t="s">
        <v>424</v>
      </c>
      <c r="I41" s="174">
        <v>4114.6124999999993</v>
      </c>
      <c r="J41" t="str">
        <f t="shared" si="7"/>
        <v>38451510601</v>
      </c>
      <c r="K41" t="str">
        <f>IFERROR(VLOOKUP(J41,eSIGEF!$I$3:$I$75,1,FALSE),"")</f>
        <v/>
      </c>
      <c r="L41" s="174">
        <f>+_xlfn.XLOOKUP(J41,eSIGEF!I:I,eSIGEF!G:G,0)</f>
        <v>0</v>
      </c>
      <c r="M41" s="175">
        <f t="shared" si="1"/>
        <v>4114.6124999999993</v>
      </c>
      <c r="N41" s="175">
        <f>+M41</f>
        <v>4114.6124999999993</v>
      </c>
      <c r="O41" s="174"/>
    </row>
    <row r="42" spans="1:15" x14ac:dyDescent="0.25">
      <c r="A42" t="s">
        <v>300</v>
      </c>
      <c r="B42" s="173" t="s">
        <v>380</v>
      </c>
      <c r="C42" t="s">
        <v>72</v>
      </c>
      <c r="D42" s="173" t="s">
        <v>330</v>
      </c>
      <c r="E42" s="173" t="s">
        <v>259</v>
      </c>
      <c r="F42" s="173" t="s">
        <v>330</v>
      </c>
      <c r="H42" s="173" t="s">
        <v>425</v>
      </c>
      <c r="I42" s="174">
        <v>24534.983090000002</v>
      </c>
      <c r="J42" t="str">
        <f t="shared" si="7"/>
        <v>10151510602</v>
      </c>
      <c r="K42" t="str">
        <f>IFERROR(VLOOKUP(J42,eSIGEF!$I$3:$I$75,1,FALSE),"")</f>
        <v/>
      </c>
      <c r="L42" s="174">
        <f>+_xlfn.XLOOKUP(J42,eSIGEF!I:I,eSIGEF!G:G,0)</f>
        <v>0</v>
      </c>
      <c r="M42" s="175">
        <f t="shared" si="1"/>
        <v>24534.983090000002</v>
      </c>
      <c r="N42" s="182">
        <f t="shared" ref="N42:N44" si="9">+I42</f>
        <v>24534.983090000002</v>
      </c>
    </row>
    <row r="43" spans="1:15" x14ac:dyDescent="0.25">
      <c r="A43" t="s">
        <v>300</v>
      </c>
      <c r="B43" s="173" t="s">
        <v>380</v>
      </c>
      <c r="C43" t="s">
        <v>88</v>
      </c>
      <c r="D43" s="173" t="s">
        <v>331</v>
      </c>
      <c r="E43" s="173" t="s">
        <v>259</v>
      </c>
      <c r="F43" s="173" t="s">
        <v>330</v>
      </c>
      <c r="H43" s="173" t="s">
        <v>425</v>
      </c>
      <c r="I43" s="174">
        <v>22529.984399999998</v>
      </c>
      <c r="J43" t="str">
        <f t="shared" si="7"/>
        <v>18251510602</v>
      </c>
      <c r="K43" t="str">
        <f>IFERROR(VLOOKUP(J43,eSIGEF!$I$3:$I$75,1,FALSE),"")</f>
        <v/>
      </c>
      <c r="L43" s="174">
        <f>+_xlfn.XLOOKUP(J43,eSIGEF!I:I,eSIGEF!G:G,0)</f>
        <v>0</v>
      </c>
      <c r="M43" s="175">
        <f t="shared" si="1"/>
        <v>22529.984399999998</v>
      </c>
      <c r="N43" s="182">
        <f t="shared" si="9"/>
        <v>22529.984399999998</v>
      </c>
    </row>
    <row r="44" spans="1:15" x14ac:dyDescent="0.25">
      <c r="A44" t="s">
        <v>300</v>
      </c>
      <c r="B44" s="173" t="s">
        <v>380</v>
      </c>
      <c r="C44" t="s">
        <v>140</v>
      </c>
      <c r="D44" s="173" t="s">
        <v>332</v>
      </c>
      <c r="E44" s="173" t="s">
        <v>259</v>
      </c>
      <c r="F44" s="173" t="s">
        <v>330</v>
      </c>
      <c r="H44" s="173" t="s">
        <v>425</v>
      </c>
      <c r="I44" s="174">
        <v>4345.2611999999999</v>
      </c>
      <c r="J44" t="str">
        <f t="shared" si="7"/>
        <v>18351510602</v>
      </c>
      <c r="K44" t="str">
        <f>IFERROR(VLOOKUP(J44,eSIGEF!$I$3:$I$75,1,FALSE),"")</f>
        <v/>
      </c>
      <c r="L44" s="174">
        <f>+_xlfn.XLOOKUP(J44,eSIGEF!I:I,eSIGEF!G:G,0)</f>
        <v>0</v>
      </c>
      <c r="M44" s="175">
        <f t="shared" si="1"/>
        <v>4345.2611999999999</v>
      </c>
      <c r="N44" s="182">
        <f t="shared" si="9"/>
        <v>4345.2611999999999</v>
      </c>
    </row>
    <row r="45" spans="1:15" x14ac:dyDescent="0.25">
      <c r="A45" t="s">
        <v>300</v>
      </c>
      <c r="B45" s="173" t="s">
        <v>381</v>
      </c>
      <c r="C45" t="s">
        <v>72</v>
      </c>
      <c r="D45" s="173" t="s">
        <v>330</v>
      </c>
      <c r="E45" s="173" t="s">
        <v>259</v>
      </c>
      <c r="F45" s="173" t="s">
        <v>330</v>
      </c>
      <c r="G45" s="173" t="s">
        <v>330</v>
      </c>
      <c r="H45" s="173" t="s">
        <v>425</v>
      </c>
      <c r="I45" s="174">
        <v>27593.624800000005</v>
      </c>
      <c r="J45" t="str">
        <f t="shared" si="7"/>
        <v>30151510602</v>
      </c>
      <c r="K45" t="str">
        <f>IFERROR(VLOOKUP(J45,eSIGEF!$I$3:$I$75,1,FALSE),"")</f>
        <v>30151510602</v>
      </c>
      <c r="L45" s="174">
        <f>+_xlfn.XLOOKUP(J45,eSIGEF!I:I,eSIGEF!G:G,0)</f>
        <v>18614.060000000001</v>
      </c>
      <c r="M45" s="175">
        <f t="shared" si="1"/>
        <v>8979.5648000000037</v>
      </c>
      <c r="N45" s="175">
        <f>+M45</f>
        <v>8979.5648000000037</v>
      </c>
      <c r="O45" s="174"/>
    </row>
    <row r="46" spans="1:15" x14ac:dyDescent="0.25">
      <c r="A46" t="s">
        <v>300</v>
      </c>
      <c r="B46" s="173" t="s">
        <v>381</v>
      </c>
      <c r="C46" t="s">
        <v>88</v>
      </c>
      <c r="D46" s="173" t="s">
        <v>331</v>
      </c>
      <c r="E46" s="173" t="s">
        <v>259</v>
      </c>
      <c r="F46" s="173" t="s">
        <v>330</v>
      </c>
      <c r="G46" s="173" t="s">
        <v>330</v>
      </c>
      <c r="H46" s="173" t="s">
        <v>425</v>
      </c>
      <c r="I46" s="174">
        <v>86276.225699999894</v>
      </c>
      <c r="J46" t="str">
        <f t="shared" si="7"/>
        <v>38251510602</v>
      </c>
      <c r="K46" t="str">
        <f>IFERROR(VLOOKUP(J46,eSIGEF!$I$3:$I$75,1,FALSE),"")</f>
        <v>38251510602</v>
      </c>
      <c r="L46" s="174">
        <f>+_xlfn.XLOOKUP(J46,eSIGEF!I:I,eSIGEF!G:G,0)</f>
        <v>348913</v>
      </c>
      <c r="M46" s="175">
        <f t="shared" si="1"/>
        <v>-262636.77430000011</v>
      </c>
      <c r="O46" s="174">
        <f>-M46</f>
        <v>262636.77430000011</v>
      </c>
    </row>
    <row r="47" spans="1:15" x14ac:dyDescent="0.25">
      <c r="A47" t="s">
        <v>300</v>
      </c>
      <c r="B47" s="173" t="s">
        <v>381</v>
      </c>
      <c r="C47" t="s">
        <v>140</v>
      </c>
      <c r="D47" s="173" t="s">
        <v>332</v>
      </c>
      <c r="E47" s="173" t="s">
        <v>259</v>
      </c>
      <c r="F47" s="173" t="s">
        <v>330</v>
      </c>
      <c r="H47" s="173" t="s">
        <v>425</v>
      </c>
      <c r="I47" s="174">
        <v>9417.2315999999992</v>
      </c>
      <c r="J47" t="str">
        <f t="shared" si="7"/>
        <v>38351510602</v>
      </c>
      <c r="K47" t="str">
        <f>IFERROR(VLOOKUP(J47,eSIGEF!$I$3:$I$75,1,FALSE),"")</f>
        <v/>
      </c>
      <c r="L47" s="174">
        <f>+_xlfn.XLOOKUP(J47,eSIGEF!I:I,eSIGEF!G:G,0)</f>
        <v>0</v>
      </c>
      <c r="M47" s="175">
        <f t="shared" si="1"/>
        <v>9417.2315999999992</v>
      </c>
      <c r="N47" s="175">
        <f>+M47</f>
        <v>9417.2315999999992</v>
      </c>
      <c r="O47" s="174"/>
    </row>
    <row r="48" spans="1:15" x14ac:dyDescent="0.25">
      <c r="A48" t="s">
        <v>300</v>
      </c>
      <c r="B48" s="173" t="s">
        <v>381</v>
      </c>
      <c r="C48" t="s">
        <v>175</v>
      </c>
      <c r="D48" s="173" t="s">
        <v>262</v>
      </c>
      <c r="E48" s="173" t="s">
        <v>259</v>
      </c>
      <c r="F48" s="173" t="s">
        <v>330</v>
      </c>
      <c r="H48" s="173" t="s">
        <v>425</v>
      </c>
      <c r="I48" s="174">
        <v>3633.9625000000001</v>
      </c>
      <c r="J48" t="str">
        <f t="shared" si="7"/>
        <v>38451510602</v>
      </c>
      <c r="K48" t="str">
        <f>IFERROR(VLOOKUP(J48,eSIGEF!$I$3:$I$75,1,FALSE),"")</f>
        <v/>
      </c>
      <c r="L48" s="174">
        <f>+_xlfn.XLOOKUP(J48,eSIGEF!I:I,eSIGEF!G:G,0)</f>
        <v>0</v>
      </c>
      <c r="M48" s="175">
        <f t="shared" si="1"/>
        <v>3633.9625000000001</v>
      </c>
      <c r="N48" s="175">
        <f>+M48</f>
        <v>3633.9625000000001</v>
      </c>
      <c r="O48" s="174"/>
    </row>
    <row r="49" spans="1:15" x14ac:dyDescent="0.25">
      <c r="A49" t="s">
        <v>300</v>
      </c>
      <c r="B49" s="173" t="s">
        <v>381</v>
      </c>
      <c r="C49" t="s">
        <v>88</v>
      </c>
      <c r="D49" s="173" t="s">
        <v>331</v>
      </c>
      <c r="E49" s="173" t="s">
        <v>259</v>
      </c>
      <c r="F49" s="173" t="s">
        <v>330</v>
      </c>
      <c r="H49" s="173" t="s">
        <v>426</v>
      </c>
      <c r="I49" s="174">
        <v>1932.7474666667231</v>
      </c>
      <c r="J49" t="str">
        <f t="shared" si="7"/>
        <v>38251510707</v>
      </c>
      <c r="K49" t="str">
        <f>IFERROR(VLOOKUP(J49,eSIGEF!$I$3:$I$75,1,FALSE),"")</f>
        <v/>
      </c>
      <c r="L49" s="174">
        <f>+_xlfn.XLOOKUP(J49,eSIGEF!I:I,eSIGEF!G:G,0)</f>
        <v>0</v>
      </c>
      <c r="M49" s="175">
        <f t="shared" si="1"/>
        <v>1932.7474666667231</v>
      </c>
      <c r="N49" s="175">
        <f>+M49</f>
        <v>1932.7474666667231</v>
      </c>
      <c r="O49" s="174"/>
    </row>
    <row r="50" spans="1:15" x14ac:dyDescent="0.25">
      <c r="A50" t="s">
        <v>300</v>
      </c>
      <c r="B50" s="173" t="s">
        <v>381</v>
      </c>
      <c r="C50" t="s">
        <v>140</v>
      </c>
      <c r="D50" s="173" t="s">
        <v>332</v>
      </c>
      <c r="E50" s="173" t="s">
        <v>259</v>
      </c>
      <c r="F50" s="173" t="s">
        <v>330</v>
      </c>
      <c r="H50" s="173" t="s">
        <v>426</v>
      </c>
      <c r="I50" s="174">
        <v>1932.7474666667231</v>
      </c>
      <c r="J50" t="str">
        <f t="shared" si="7"/>
        <v>38351510707</v>
      </c>
      <c r="K50" t="str">
        <f>IFERROR(VLOOKUP(J50,eSIGEF!$I$3:$I$75,1,FALSE),"")</f>
        <v/>
      </c>
      <c r="L50" s="174">
        <f>+_xlfn.XLOOKUP(J50,eSIGEF!I:I,eSIGEF!G:G,0)</f>
        <v>0</v>
      </c>
      <c r="M50" s="175">
        <f t="shared" si="1"/>
        <v>1932.7474666667231</v>
      </c>
      <c r="N50" s="175">
        <f>+M50</f>
        <v>1932.7474666667231</v>
      </c>
      <c r="O50" s="174"/>
    </row>
    <row r="51" spans="1:15" x14ac:dyDescent="0.25">
      <c r="A51" t="s">
        <v>300</v>
      </c>
      <c r="B51" s="173" t="s">
        <v>381</v>
      </c>
      <c r="C51" t="s">
        <v>175</v>
      </c>
      <c r="D51" s="173" t="s">
        <v>262</v>
      </c>
      <c r="E51" s="173" t="s">
        <v>259</v>
      </c>
      <c r="F51" s="173" t="s">
        <v>330</v>
      </c>
      <c r="H51" s="173" t="s">
        <v>426</v>
      </c>
      <c r="I51" s="174">
        <v>1932.7474666667231</v>
      </c>
      <c r="J51" t="str">
        <f t="shared" si="7"/>
        <v>38451510707</v>
      </c>
      <c r="K51" t="str">
        <f>IFERROR(VLOOKUP(J51,eSIGEF!$I$3:$I$75,1,FALSE),"")</f>
        <v/>
      </c>
      <c r="L51" s="174">
        <f>+_xlfn.XLOOKUP(J51,eSIGEF!I:I,eSIGEF!G:G,0)</f>
        <v>0</v>
      </c>
      <c r="M51" s="175">
        <f t="shared" si="1"/>
        <v>1932.7474666667231</v>
      </c>
      <c r="N51" s="175">
        <f>+M51</f>
        <v>1932.7474666667231</v>
      </c>
      <c r="O51" s="174"/>
    </row>
    <row r="52" spans="1:15" x14ac:dyDescent="0.25">
      <c r="A52" t="s">
        <v>300</v>
      </c>
      <c r="B52" s="173" t="s">
        <v>380</v>
      </c>
      <c r="C52" t="s">
        <v>72</v>
      </c>
      <c r="D52" s="173" t="s">
        <v>330</v>
      </c>
      <c r="E52" s="173" t="s">
        <v>216</v>
      </c>
      <c r="F52" s="173" t="s">
        <v>330</v>
      </c>
      <c r="G52" s="173" t="s">
        <v>330</v>
      </c>
      <c r="H52" s="173" t="s">
        <v>427</v>
      </c>
      <c r="I52" s="174">
        <v>3681.82</v>
      </c>
      <c r="J52" t="str">
        <f t="shared" si="7"/>
        <v>10153530101</v>
      </c>
      <c r="K52" t="str">
        <f>IFERROR(VLOOKUP(J52,eSIGEF!$I$3:$I$75,1,FALSE),"")</f>
        <v>10153530101</v>
      </c>
      <c r="L52" s="174">
        <f>+_xlfn.XLOOKUP(J52,eSIGEF!I:I,eSIGEF!G:G,0)</f>
        <v>3750</v>
      </c>
      <c r="M52" s="175">
        <f t="shared" si="1"/>
        <v>-68.179999999999836</v>
      </c>
      <c r="O52" s="175">
        <f>-M52</f>
        <v>68.179999999999836</v>
      </c>
    </row>
    <row r="53" spans="1:15" x14ac:dyDescent="0.25">
      <c r="A53" t="s">
        <v>300</v>
      </c>
      <c r="B53" s="173" t="s">
        <v>380</v>
      </c>
      <c r="C53" t="s">
        <v>72</v>
      </c>
      <c r="D53" s="173" t="s">
        <v>330</v>
      </c>
      <c r="E53" s="173" t="s">
        <v>216</v>
      </c>
      <c r="F53" s="173" t="s">
        <v>330</v>
      </c>
      <c r="G53" s="173" t="s">
        <v>330</v>
      </c>
      <c r="H53" s="173" t="s">
        <v>428</v>
      </c>
      <c r="I53" s="174">
        <v>6913.6</v>
      </c>
      <c r="J53" t="str">
        <f t="shared" si="7"/>
        <v>10153530104</v>
      </c>
      <c r="K53" t="str">
        <f>IFERROR(VLOOKUP(J53,eSIGEF!$I$3:$I$75,1,FALSE),"")</f>
        <v>10153530104</v>
      </c>
      <c r="L53" s="174">
        <f>+_xlfn.XLOOKUP(J53,eSIGEF!I:I,eSIGEF!G:G,0)</f>
        <v>2600</v>
      </c>
      <c r="M53" s="175">
        <f t="shared" si="1"/>
        <v>4313.6000000000004</v>
      </c>
      <c r="N53" s="175">
        <f>+M53</f>
        <v>4313.6000000000004</v>
      </c>
    </row>
    <row r="54" spans="1:15" x14ac:dyDescent="0.25">
      <c r="A54" t="s">
        <v>300</v>
      </c>
      <c r="B54" s="173" t="s">
        <v>380</v>
      </c>
      <c r="C54" t="s">
        <v>72</v>
      </c>
      <c r="D54" s="173" t="s">
        <v>330</v>
      </c>
      <c r="E54" s="173" t="s">
        <v>216</v>
      </c>
      <c r="F54" s="173" t="s">
        <v>330</v>
      </c>
      <c r="G54" s="173" t="s">
        <v>330</v>
      </c>
      <c r="H54" s="173" t="s">
        <v>429</v>
      </c>
      <c r="I54" s="174">
        <v>960</v>
      </c>
      <c r="J54" t="str">
        <f t="shared" si="7"/>
        <v>10153530105</v>
      </c>
      <c r="K54" t="str">
        <f>IFERROR(VLOOKUP(J54,eSIGEF!$I$3:$I$75,1,FALSE),"")</f>
        <v>10153530105</v>
      </c>
      <c r="L54" s="174">
        <f>+_xlfn.XLOOKUP(J54,eSIGEF!I:I,eSIGEF!G:G,0)</f>
        <v>11875</v>
      </c>
      <c r="M54" s="175">
        <f t="shared" si="1"/>
        <v>-10915</v>
      </c>
      <c r="O54" s="175">
        <f>-M54</f>
        <v>10915</v>
      </c>
    </row>
    <row r="55" spans="1:15" x14ac:dyDescent="0.25">
      <c r="A55" t="s">
        <v>300</v>
      </c>
      <c r="B55" s="173" t="s">
        <v>380</v>
      </c>
      <c r="C55" t="s">
        <v>88</v>
      </c>
      <c r="D55" s="173" t="s">
        <v>331</v>
      </c>
      <c r="E55" s="173" t="s">
        <v>216</v>
      </c>
      <c r="F55" s="173" t="s">
        <v>330</v>
      </c>
      <c r="G55" s="173" t="s">
        <v>330</v>
      </c>
      <c r="H55" s="173" t="s">
        <v>395</v>
      </c>
      <c r="I55" s="174">
        <v>15864.04</v>
      </c>
      <c r="J55" t="str">
        <f t="shared" si="7"/>
        <v>18253530204</v>
      </c>
      <c r="K55" t="str">
        <f>IFERROR(VLOOKUP(J55,eSIGEF!$I$3:$I$75,1,FALSE),"")</f>
        <v>18253530204</v>
      </c>
      <c r="L55" s="174">
        <f>+_xlfn.XLOOKUP(J55,eSIGEF!I:I,eSIGEF!G:G,0)</f>
        <v>1500</v>
      </c>
      <c r="M55" s="175">
        <f t="shared" si="1"/>
        <v>14364.04</v>
      </c>
      <c r="N55" s="175">
        <f>+M55</f>
        <v>14364.04</v>
      </c>
    </row>
    <row r="56" spans="1:15" x14ac:dyDescent="0.25">
      <c r="A56" t="s">
        <v>300</v>
      </c>
      <c r="B56" s="173" t="s">
        <v>380</v>
      </c>
      <c r="C56" t="s">
        <v>140</v>
      </c>
      <c r="D56" s="173" t="s">
        <v>332</v>
      </c>
      <c r="E56" s="173" t="s">
        <v>216</v>
      </c>
      <c r="F56" s="173" t="s">
        <v>330</v>
      </c>
      <c r="G56" s="173" t="s">
        <v>457</v>
      </c>
      <c r="H56" s="173" t="s">
        <v>395</v>
      </c>
      <c r="I56" s="174">
        <v>31400</v>
      </c>
      <c r="J56" t="str">
        <f t="shared" si="7"/>
        <v>18353530204</v>
      </c>
      <c r="K56" t="str">
        <f>IFERROR(VLOOKUP(J56,eSIGEF!$I$3:$I$75,1,FALSE),"")</f>
        <v>18353530204</v>
      </c>
      <c r="L56" s="174">
        <f>+_xlfn.XLOOKUP(J56,eSIGEF!I:I,eSIGEF!G:G,0)</f>
        <v>5000</v>
      </c>
      <c r="M56" s="175">
        <f t="shared" si="1"/>
        <v>26400</v>
      </c>
      <c r="N56" s="175">
        <f t="shared" ref="N56:N66" si="10">+M56</f>
        <v>26400</v>
      </c>
    </row>
    <row r="57" spans="1:15" x14ac:dyDescent="0.25">
      <c r="A57" t="s">
        <v>300</v>
      </c>
      <c r="B57" s="173" t="s">
        <v>380</v>
      </c>
      <c r="C57" t="s">
        <v>175</v>
      </c>
      <c r="D57" s="173" t="s">
        <v>262</v>
      </c>
      <c r="E57" s="173" t="s">
        <v>216</v>
      </c>
      <c r="F57" s="173" t="s">
        <v>330</v>
      </c>
      <c r="H57" s="173" t="s">
        <v>395</v>
      </c>
      <c r="I57" s="174">
        <v>6239</v>
      </c>
      <c r="J57" t="str">
        <f t="shared" si="7"/>
        <v>18453530204</v>
      </c>
      <c r="K57" t="str">
        <f>IFERROR(VLOOKUP(J57,eSIGEF!$I$3:$I$75,1,FALSE),"")</f>
        <v/>
      </c>
      <c r="L57" s="174">
        <f>+_xlfn.XLOOKUP(J57,eSIGEF!I:I,eSIGEF!G:G,0)</f>
        <v>0</v>
      </c>
      <c r="M57" s="175">
        <f t="shared" si="1"/>
        <v>6239</v>
      </c>
      <c r="N57" s="175">
        <f t="shared" si="10"/>
        <v>6239</v>
      </c>
    </row>
    <row r="58" spans="1:15" x14ac:dyDescent="0.25">
      <c r="A58" t="s">
        <v>300</v>
      </c>
      <c r="B58" s="173" t="s">
        <v>392</v>
      </c>
      <c r="C58" t="s">
        <v>72</v>
      </c>
      <c r="D58" s="173" t="s">
        <v>330</v>
      </c>
      <c r="E58" s="173" t="s">
        <v>216</v>
      </c>
      <c r="F58" s="173" t="s">
        <v>330</v>
      </c>
      <c r="H58" s="173" t="s">
        <v>396</v>
      </c>
      <c r="I58" s="174">
        <v>6000</v>
      </c>
      <c r="J58" t="str">
        <f t="shared" si="7"/>
        <v>20153530207</v>
      </c>
      <c r="K58" t="str">
        <f>IFERROR(VLOOKUP(J58,eSIGEF!$I$3:$I$75,1,FALSE),"")</f>
        <v/>
      </c>
      <c r="L58" s="174">
        <f>+_xlfn.XLOOKUP(J58,eSIGEF!I:I,eSIGEF!G:G,0)</f>
        <v>0</v>
      </c>
      <c r="M58" s="175">
        <f t="shared" si="1"/>
        <v>6000</v>
      </c>
      <c r="N58" s="175">
        <f t="shared" si="10"/>
        <v>6000</v>
      </c>
    </row>
    <row r="59" spans="1:15" x14ac:dyDescent="0.25">
      <c r="A59" t="s">
        <v>300</v>
      </c>
      <c r="B59" s="173" t="s">
        <v>380</v>
      </c>
      <c r="C59" t="s">
        <v>72</v>
      </c>
      <c r="D59" s="173" t="s">
        <v>330</v>
      </c>
      <c r="E59" s="173" t="s">
        <v>216</v>
      </c>
      <c r="F59" s="173" t="s">
        <v>330</v>
      </c>
      <c r="G59" s="173" t="s">
        <v>330</v>
      </c>
      <c r="H59" s="173" t="s">
        <v>430</v>
      </c>
      <c r="I59" s="174">
        <v>22854.48</v>
      </c>
      <c r="J59" t="str">
        <f t="shared" si="7"/>
        <v>10153530208</v>
      </c>
      <c r="K59" t="str">
        <f>IFERROR(VLOOKUP(J59,eSIGEF!$I$3:$I$75,1,FALSE),"")</f>
        <v>10153530208</v>
      </c>
      <c r="L59" s="174">
        <f>+_xlfn.XLOOKUP(J59,eSIGEF!I:I,eSIGEF!G:G,0)</f>
        <v>2500</v>
      </c>
      <c r="M59" s="175">
        <f t="shared" si="1"/>
        <v>20354.48</v>
      </c>
      <c r="N59" s="175">
        <f t="shared" si="10"/>
        <v>20354.48</v>
      </c>
    </row>
    <row r="60" spans="1:15" x14ac:dyDescent="0.25">
      <c r="A60" t="s">
        <v>300</v>
      </c>
      <c r="B60" s="173" t="s">
        <v>380</v>
      </c>
      <c r="C60" t="s">
        <v>88</v>
      </c>
      <c r="D60" s="173" t="s">
        <v>331</v>
      </c>
      <c r="E60" s="173" t="s">
        <v>216</v>
      </c>
      <c r="F60" s="173" t="s">
        <v>330</v>
      </c>
      <c r="H60" s="173" t="s">
        <v>430</v>
      </c>
      <c r="I60" s="174">
        <v>20792</v>
      </c>
      <c r="J60" t="str">
        <f t="shared" si="7"/>
        <v>18253530208</v>
      </c>
      <c r="K60" t="str">
        <f>IFERROR(VLOOKUP(J60,eSIGEF!$I$3:$I$75,1,FALSE),"")</f>
        <v/>
      </c>
      <c r="L60" s="174">
        <f>+_xlfn.XLOOKUP(J60,eSIGEF!I:I,eSIGEF!G:G,0)</f>
        <v>0</v>
      </c>
      <c r="M60" s="175">
        <f t="shared" si="1"/>
        <v>20792</v>
      </c>
      <c r="N60" s="175">
        <f t="shared" si="10"/>
        <v>20792</v>
      </c>
    </row>
    <row r="61" spans="1:15" x14ac:dyDescent="0.25">
      <c r="A61" t="s">
        <v>300</v>
      </c>
      <c r="B61" s="173" t="s">
        <v>380</v>
      </c>
      <c r="C61" t="s">
        <v>72</v>
      </c>
      <c r="D61" s="173" t="s">
        <v>330</v>
      </c>
      <c r="E61" s="173" t="s">
        <v>216</v>
      </c>
      <c r="F61" s="173" t="s">
        <v>330</v>
      </c>
      <c r="G61" s="173" t="s">
        <v>330</v>
      </c>
      <c r="H61" s="173" t="s">
        <v>431</v>
      </c>
      <c r="I61" s="174">
        <v>22742.12</v>
      </c>
      <c r="J61" t="str">
        <f t="shared" si="7"/>
        <v>10153530209</v>
      </c>
      <c r="K61" t="str">
        <f>IFERROR(VLOOKUP(J61,eSIGEF!$I$3:$I$75,1,FALSE),"")</f>
        <v>10153530209</v>
      </c>
      <c r="L61" s="174">
        <f>+_xlfn.XLOOKUP(J61,eSIGEF!I:I,eSIGEF!G:G,0)</f>
        <v>3200</v>
      </c>
      <c r="M61" s="175">
        <f t="shared" si="1"/>
        <v>19542.12</v>
      </c>
      <c r="N61" s="175">
        <f t="shared" si="10"/>
        <v>19542.12</v>
      </c>
    </row>
    <row r="62" spans="1:15" x14ac:dyDescent="0.25">
      <c r="A62" t="s">
        <v>300</v>
      </c>
      <c r="B62" s="173" t="s">
        <v>380</v>
      </c>
      <c r="C62" t="s">
        <v>88</v>
      </c>
      <c r="D62" s="173" t="s">
        <v>331</v>
      </c>
      <c r="E62" s="173" t="s">
        <v>216</v>
      </c>
      <c r="F62" s="173" t="s">
        <v>330</v>
      </c>
      <c r="H62" s="173" t="s">
        <v>431</v>
      </c>
      <c r="I62" s="174">
        <v>29142.140000000003</v>
      </c>
      <c r="J62" t="str">
        <f t="shared" si="7"/>
        <v>18253530209</v>
      </c>
      <c r="K62" t="str">
        <f>IFERROR(VLOOKUP(J62,eSIGEF!$I$3:$I$75,1,FALSE),"")</f>
        <v/>
      </c>
      <c r="L62" s="174">
        <f>+_xlfn.XLOOKUP(J62,eSIGEF!I:I,eSIGEF!G:G,0)</f>
        <v>0</v>
      </c>
      <c r="M62" s="175">
        <f t="shared" si="1"/>
        <v>29142.140000000003</v>
      </c>
      <c r="N62" s="175">
        <f t="shared" si="10"/>
        <v>29142.140000000003</v>
      </c>
    </row>
    <row r="63" spans="1:15" x14ac:dyDescent="0.25">
      <c r="A63" t="s">
        <v>300</v>
      </c>
      <c r="B63" s="173" t="s">
        <v>380</v>
      </c>
      <c r="C63" t="s">
        <v>72</v>
      </c>
      <c r="D63" s="173" t="s">
        <v>330</v>
      </c>
      <c r="E63" s="173" t="s">
        <v>216</v>
      </c>
      <c r="F63" s="173" t="s">
        <v>330</v>
      </c>
      <c r="G63" s="173" t="s">
        <v>330</v>
      </c>
      <c r="H63" s="173" t="s">
        <v>432</v>
      </c>
      <c r="I63" s="174">
        <v>2607</v>
      </c>
      <c r="J63" t="str">
        <f t="shared" si="7"/>
        <v>10153530210</v>
      </c>
      <c r="K63" t="str">
        <f>IFERROR(VLOOKUP(J63,eSIGEF!$I$3:$I$75,1,FALSE),"")</f>
        <v>10153530210</v>
      </c>
      <c r="L63" s="174">
        <f>+_xlfn.XLOOKUP(J63,eSIGEF!I:I,eSIGEF!G:G,0)</f>
        <v>2000</v>
      </c>
      <c r="M63" s="175">
        <f t="shared" si="1"/>
        <v>607</v>
      </c>
      <c r="N63" s="175">
        <f t="shared" si="10"/>
        <v>607</v>
      </c>
    </row>
    <row r="64" spans="1:15" x14ac:dyDescent="0.25">
      <c r="A64" t="s">
        <v>300</v>
      </c>
      <c r="B64" s="173" t="s">
        <v>380</v>
      </c>
      <c r="C64" t="s">
        <v>140</v>
      </c>
      <c r="D64" s="173" t="s">
        <v>332</v>
      </c>
      <c r="E64" s="173" t="s">
        <v>216</v>
      </c>
      <c r="F64" s="173" t="s">
        <v>330</v>
      </c>
      <c r="H64" s="173" t="s">
        <v>433</v>
      </c>
      <c r="I64" s="174">
        <v>8600</v>
      </c>
      <c r="J64" t="str">
        <f t="shared" si="7"/>
        <v>18353530222</v>
      </c>
      <c r="K64" t="str">
        <f>IFERROR(VLOOKUP(J64,eSIGEF!$I$3:$I$75,1,FALSE),"")</f>
        <v/>
      </c>
      <c r="L64" s="174">
        <f>+_xlfn.XLOOKUP(J64,eSIGEF!I:I,eSIGEF!G:G,0)</f>
        <v>0</v>
      </c>
      <c r="M64" s="175">
        <f t="shared" si="1"/>
        <v>8600</v>
      </c>
      <c r="N64" s="175">
        <f t="shared" si="10"/>
        <v>8600</v>
      </c>
    </row>
    <row r="65" spans="1:15" x14ac:dyDescent="0.25">
      <c r="A65" t="s">
        <v>300</v>
      </c>
      <c r="B65" s="173" t="s">
        <v>380</v>
      </c>
      <c r="C65" t="s">
        <v>140</v>
      </c>
      <c r="D65" s="173" t="s">
        <v>332</v>
      </c>
      <c r="E65" s="173" t="s">
        <v>216</v>
      </c>
      <c r="F65" s="173" t="s">
        <v>330</v>
      </c>
      <c r="G65" s="173" t="s">
        <v>457</v>
      </c>
      <c r="H65" s="173" t="s">
        <v>434</v>
      </c>
      <c r="I65" s="174">
        <v>7510</v>
      </c>
      <c r="J65" t="str">
        <f t="shared" si="7"/>
        <v>18353530239</v>
      </c>
      <c r="K65" t="str">
        <f>IFERROR(VLOOKUP(J65,eSIGEF!$I$3:$I$75,1,FALSE),"")</f>
        <v>18353530239</v>
      </c>
      <c r="L65" s="174">
        <f>+_xlfn.XLOOKUP(J65,eSIGEF!I:I,eSIGEF!G:G,0)</f>
        <v>2400</v>
      </c>
      <c r="M65" s="175">
        <f t="shared" si="1"/>
        <v>5110</v>
      </c>
      <c r="N65" s="175">
        <f t="shared" si="10"/>
        <v>5110</v>
      </c>
    </row>
    <row r="66" spans="1:15" x14ac:dyDescent="0.25">
      <c r="A66" t="s">
        <v>300</v>
      </c>
      <c r="B66" s="173" t="s">
        <v>380</v>
      </c>
      <c r="C66" t="s">
        <v>88</v>
      </c>
      <c r="D66" s="173" t="s">
        <v>331</v>
      </c>
      <c r="E66" s="173" t="s">
        <v>216</v>
      </c>
      <c r="F66" s="173" t="s">
        <v>330</v>
      </c>
      <c r="H66" s="173" t="s">
        <v>398</v>
      </c>
      <c r="I66" s="174">
        <v>9754.5</v>
      </c>
      <c r="J66" t="str">
        <f t="shared" si="7"/>
        <v>18253530249</v>
      </c>
      <c r="K66" t="str">
        <f>IFERROR(VLOOKUP(J66,eSIGEF!$I$3:$I$75,1,FALSE),"")</f>
        <v/>
      </c>
      <c r="L66" s="174">
        <f>+_xlfn.XLOOKUP(J66,eSIGEF!I:I,eSIGEF!G:G,0)</f>
        <v>0</v>
      </c>
      <c r="M66" s="175">
        <f t="shared" si="1"/>
        <v>9754.5</v>
      </c>
      <c r="N66" s="175">
        <f t="shared" si="10"/>
        <v>9754.5</v>
      </c>
    </row>
    <row r="67" spans="1:15" x14ac:dyDescent="0.25">
      <c r="A67" t="s">
        <v>300</v>
      </c>
      <c r="B67" s="173" t="s">
        <v>380</v>
      </c>
      <c r="C67" t="s">
        <v>72</v>
      </c>
      <c r="D67" s="173" t="s">
        <v>330</v>
      </c>
      <c r="E67" s="173" t="s">
        <v>216</v>
      </c>
      <c r="F67" s="173" t="s">
        <v>330</v>
      </c>
      <c r="G67" s="173" t="s">
        <v>330</v>
      </c>
      <c r="H67" s="173" t="s">
        <v>435</v>
      </c>
      <c r="I67" s="174">
        <v>500</v>
      </c>
      <c r="J67" t="str">
        <f t="shared" ref="J67:J98" si="11">+CONCATENATE(B67,D67,E67,H67)</f>
        <v>10153530255</v>
      </c>
      <c r="K67" t="str">
        <f>IFERROR(VLOOKUP(J67,eSIGEF!$I$3:$I$75,1,FALSE),"")</f>
        <v>10153530255</v>
      </c>
      <c r="L67" s="174">
        <f>+_xlfn.XLOOKUP(J67,eSIGEF!I:I,eSIGEF!G:G,0)</f>
        <v>1500</v>
      </c>
      <c r="M67" s="175">
        <f t="shared" ref="M67:M107" si="12">+I67-L67</f>
        <v>-1000</v>
      </c>
      <c r="O67" s="175">
        <f>-M67</f>
        <v>1000</v>
      </c>
    </row>
    <row r="68" spans="1:15" x14ac:dyDescent="0.25">
      <c r="A68" t="s">
        <v>300</v>
      </c>
      <c r="B68" s="173" t="s">
        <v>392</v>
      </c>
      <c r="C68" t="s">
        <v>72</v>
      </c>
      <c r="D68" s="173" t="s">
        <v>330</v>
      </c>
      <c r="E68" s="173" t="s">
        <v>216</v>
      </c>
      <c r="F68" s="173" t="s">
        <v>330</v>
      </c>
      <c r="G68" s="173" t="s">
        <v>330</v>
      </c>
      <c r="H68" s="173" t="s">
        <v>435</v>
      </c>
      <c r="I68" s="174">
        <v>5000</v>
      </c>
      <c r="J68" t="str">
        <f t="shared" si="11"/>
        <v>20153530255</v>
      </c>
      <c r="K68" t="str">
        <f>IFERROR(VLOOKUP(J68,eSIGEF!$I$3:$I$75,1,FALSE),"")</f>
        <v>20153530255</v>
      </c>
      <c r="L68" s="174">
        <f>+_xlfn.XLOOKUP(J68,eSIGEF!I:I,eSIGEF!G:G,0)</f>
        <v>530</v>
      </c>
      <c r="M68" s="175">
        <f t="shared" si="12"/>
        <v>4470</v>
      </c>
      <c r="N68" s="175">
        <f t="shared" ref="N68:N71" si="13">+M68</f>
        <v>4470</v>
      </c>
    </row>
    <row r="69" spans="1:15" x14ac:dyDescent="0.25">
      <c r="A69" t="s">
        <v>300</v>
      </c>
      <c r="B69" s="173" t="s">
        <v>380</v>
      </c>
      <c r="C69" t="s">
        <v>72</v>
      </c>
      <c r="D69" s="173" t="s">
        <v>330</v>
      </c>
      <c r="E69" s="173" t="s">
        <v>216</v>
      </c>
      <c r="F69" s="173" t="s">
        <v>330</v>
      </c>
      <c r="G69" s="173" t="s">
        <v>330</v>
      </c>
      <c r="H69" s="173" t="s">
        <v>399</v>
      </c>
      <c r="I69" s="174">
        <v>10660</v>
      </c>
      <c r="J69" t="str">
        <f t="shared" si="11"/>
        <v>10153530301</v>
      </c>
      <c r="K69" t="str">
        <f>IFERROR(VLOOKUP(J69,eSIGEF!$I$3:$I$75,1,FALSE),"")</f>
        <v>10153530301</v>
      </c>
      <c r="L69" s="174">
        <f>+_xlfn.XLOOKUP(J69,eSIGEF!I:I,eSIGEF!G:G,0)</f>
        <v>1500</v>
      </c>
      <c r="M69" s="175">
        <f t="shared" si="12"/>
        <v>9160</v>
      </c>
      <c r="N69" s="175">
        <f t="shared" si="13"/>
        <v>9160</v>
      </c>
    </row>
    <row r="70" spans="1:15" x14ac:dyDescent="0.25">
      <c r="A70" t="s">
        <v>300</v>
      </c>
      <c r="B70" s="173" t="s">
        <v>380</v>
      </c>
      <c r="C70" t="s">
        <v>72</v>
      </c>
      <c r="D70" s="173" t="s">
        <v>330</v>
      </c>
      <c r="E70" s="173" t="s">
        <v>216</v>
      </c>
      <c r="F70" s="173" t="s">
        <v>330</v>
      </c>
      <c r="G70" s="173" t="s">
        <v>330</v>
      </c>
      <c r="H70" s="173" t="s">
        <v>436</v>
      </c>
      <c r="I70" s="174">
        <v>10793.96</v>
      </c>
      <c r="J70" t="str">
        <f t="shared" si="11"/>
        <v>10153530302</v>
      </c>
      <c r="K70" t="str">
        <f>IFERROR(VLOOKUP(J70,eSIGEF!$I$3:$I$75,1,FALSE),"")</f>
        <v>10153530302</v>
      </c>
      <c r="L70" s="174">
        <f>+_xlfn.XLOOKUP(J70,eSIGEF!I:I,eSIGEF!G:G,0)</f>
        <v>1500</v>
      </c>
      <c r="M70" s="175">
        <f t="shared" si="12"/>
        <v>9293.9599999999991</v>
      </c>
      <c r="N70" s="175">
        <f t="shared" si="13"/>
        <v>9293.9599999999991</v>
      </c>
    </row>
    <row r="71" spans="1:15" x14ac:dyDescent="0.25">
      <c r="A71" t="s">
        <v>300</v>
      </c>
      <c r="B71" s="173" t="s">
        <v>380</v>
      </c>
      <c r="C71" t="s">
        <v>72</v>
      </c>
      <c r="D71" s="173" t="s">
        <v>330</v>
      </c>
      <c r="E71" s="173" t="s">
        <v>216</v>
      </c>
      <c r="F71" s="173" t="s">
        <v>330</v>
      </c>
      <c r="G71" s="173" t="s">
        <v>330</v>
      </c>
      <c r="H71" s="173" t="s">
        <v>437</v>
      </c>
      <c r="I71" s="174">
        <v>5000</v>
      </c>
      <c r="J71" t="str">
        <f t="shared" si="11"/>
        <v>10153530303</v>
      </c>
      <c r="K71" t="str">
        <f>IFERROR(VLOOKUP(J71,eSIGEF!$I$3:$I$75,1,FALSE),"")</f>
        <v>10153530303</v>
      </c>
      <c r="L71" s="174">
        <f>+_xlfn.XLOOKUP(J71,eSIGEF!I:I,eSIGEF!G:G,0)</f>
        <v>1500</v>
      </c>
      <c r="M71" s="175">
        <f t="shared" si="12"/>
        <v>3500</v>
      </c>
      <c r="N71" s="175">
        <f t="shared" si="13"/>
        <v>3500</v>
      </c>
    </row>
    <row r="72" spans="1:15" x14ac:dyDescent="0.25">
      <c r="A72" t="s">
        <v>300</v>
      </c>
      <c r="B72" s="173" t="s">
        <v>380</v>
      </c>
      <c r="C72" t="s">
        <v>72</v>
      </c>
      <c r="D72" s="173" t="s">
        <v>330</v>
      </c>
      <c r="E72" s="173" t="s">
        <v>216</v>
      </c>
      <c r="F72" s="173" t="s">
        <v>330</v>
      </c>
      <c r="G72" s="173" t="s">
        <v>330</v>
      </c>
      <c r="H72" s="173" t="s">
        <v>438</v>
      </c>
      <c r="I72" s="174">
        <v>500</v>
      </c>
      <c r="J72" t="str">
        <f t="shared" si="11"/>
        <v>10153530304</v>
      </c>
      <c r="K72" t="str">
        <f>IFERROR(VLOOKUP(J72,eSIGEF!$I$3:$I$75,1,FALSE),"")</f>
        <v>10153530304</v>
      </c>
      <c r="L72" s="174">
        <f>+_xlfn.XLOOKUP(J72,eSIGEF!I:I,eSIGEF!G:G,0)</f>
        <v>5000</v>
      </c>
      <c r="M72" s="175">
        <f t="shared" si="12"/>
        <v>-4500</v>
      </c>
      <c r="O72" s="175">
        <f>-M72</f>
        <v>4500</v>
      </c>
    </row>
    <row r="73" spans="1:15" x14ac:dyDescent="0.25">
      <c r="A73" t="s">
        <v>300</v>
      </c>
      <c r="B73" s="173" t="s">
        <v>380</v>
      </c>
      <c r="C73" t="s">
        <v>72</v>
      </c>
      <c r="D73" s="173" t="s">
        <v>330</v>
      </c>
      <c r="E73" s="173" t="s">
        <v>216</v>
      </c>
      <c r="F73" s="173" t="s">
        <v>330</v>
      </c>
      <c r="G73" s="173" t="s">
        <v>330</v>
      </c>
      <c r="H73" s="173" t="s">
        <v>439</v>
      </c>
      <c r="I73" s="174">
        <v>8496</v>
      </c>
      <c r="J73" t="str">
        <f t="shared" si="11"/>
        <v>10153530306</v>
      </c>
      <c r="K73" t="str">
        <f>IFERROR(VLOOKUP(J73,eSIGEF!$I$3:$I$75,1,FALSE),"")</f>
        <v>10153530306</v>
      </c>
      <c r="L73" s="174">
        <f>+_xlfn.XLOOKUP(J73,eSIGEF!I:I,eSIGEF!G:G,0)</f>
        <v>5000</v>
      </c>
      <c r="M73" s="175">
        <f t="shared" si="12"/>
        <v>3496</v>
      </c>
      <c r="N73" s="175">
        <f t="shared" ref="N73:N81" si="14">+M73</f>
        <v>3496</v>
      </c>
    </row>
    <row r="74" spans="1:15" x14ac:dyDescent="0.25">
      <c r="A74" t="s">
        <v>300</v>
      </c>
      <c r="B74" s="173" t="s">
        <v>380</v>
      </c>
      <c r="C74" t="s">
        <v>72</v>
      </c>
      <c r="D74" s="173" t="s">
        <v>330</v>
      </c>
      <c r="E74" s="173" t="s">
        <v>216</v>
      </c>
      <c r="F74" s="173" t="s">
        <v>330</v>
      </c>
      <c r="G74" s="173" t="s">
        <v>330</v>
      </c>
      <c r="H74" s="173" t="s">
        <v>440</v>
      </c>
      <c r="I74" s="174">
        <v>28000</v>
      </c>
      <c r="J74" t="str">
        <f t="shared" si="11"/>
        <v>10153530402</v>
      </c>
      <c r="K74" t="str">
        <f>IFERROR(VLOOKUP(J74,eSIGEF!$I$3:$I$75,1,FALSE),"")</f>
        <v>10153530402</v>
      </c>
      <c r="L74" s="174">
        <f>+_xlfn.XLOOKUP(J74,eSIGEF!I:I,eSIGEF!G:G,0)</f>
        <v>12500</v>
      </c>
      <c r="M74" s="175">
        <f t="shared" si="12"/>
        <v>15500</v>
      </c>
      <c r="N74" s="175">
        <f t="shared" si="14"/>
        <v>15500</v>
      </c>
    </row>
    <row r="75" spans="1:15" x14ac:dyDescent="0.25">
      <c r="A75" t="s">
        <v>300</v>
      </c>
      <c r="B75" s="173" t="s">
        <v>380</v>
      </c>
      <c r="C75" t="s">
        <v>88</v>
      </c>
      <c r="D75" s="173" t="s">
        <v>331</v>
      </c>
      <c r="E75" s="173" t="s">
        <v>216</v>
      </c>
      <c r="F75" s="173" t="s">
        <v>330</v>
      </c>
      <c r="H75" s="173" t="s">
        <v>440</v>
      </c>
      <c r="I75" s="174">
        <v>1595</v>
      </c>
      <c r="J75" t="str">
        <f t="shared" si="11"/>
        <v>18253530402</v>
      </c>
      <c r="K75" t="str">
        <f>IFERROR(VLOOKUP(J75,eSIGEF!$I$3:$I$75,1,FALSE),"")</f>
        <v/>
      </c>
      <c r="L75" s="174">
        <f>+_xlfn.XLOOKUP(J75,eSIGEF!I:I,eSIGEF!G:G,0)</f>
        <v>0</v>
      </c>
      <c r="M75" s="175">
        <f t="shared" si="12"/>
        <v>1595</v>
      </c>
      <c r="N75" s="175">
        <f t="shared" si="14"/>
        <v>1595</v>
      </c>
    </row>
    <row r="76" spans="1:15" x14ac:dyDescent="0.25">
      <c r="A76" t="s">
        <v>300</v>
      </c>
      <c r="B76" s="173" t="s">
        <v>392</v>
      </c>
      <c r="C76" t="s">
        <v>72</v>
      </c>
      <c r="D76" s="173" t="s">
        <v>330</v>
      </c>
      <c r="E76" s="173" t="s">
        <v>216</v>
      </c>
      <c r="F76" s="173" t="s">
        <v>330</v>
      </c>
      <c r="H76" s="173" t="s">
        <v>440</v>
      </c>
      <c r="I76" s="174">
        <v>6000</v>
      </c>
      <c r="J76" t="str">
        <f t="shared" si="11"/>
        <v>20153530402</v>
      </c>
      <c r="K76" t="str">
        <f>IFERROR(VLOOKUP(J76,eSIGEF!$I$3:$I$75,1,FALSE),"")</f>
        <v/>
      </c>
      <c r="L76" s="174">
        <f>+_xlfn.XLOOKUP(J76,eSIGEF!I:I,eSIGEF!G:G,0)</f>
        <v>0</v>
      </c>
      <c r="M76" s="175">
        <f t="shared" si="12"/>
        <v>6000</v>
      </c>
      <c r="N76" s="175">
        <f t="shared" si="14"/>
        <v>6000</v>
      </c>
    </row>
    <row r="77" spans="1:15" x14ac:dyDescent="0.25">
      <c r="A77" t="s">
        <v>300</v>
      </c>
      <c r="B77" s="173" t="s">
        <v>380</v>
      </c>
      <c r="C77" t="s">
        <v>72</v>
      </c>
      <c r="D77" s="173" t="s">
        <v>330</v>
      </c>
      <c r="E77" s="173" t="s">
        <v>216</v>
      </c>
      <c r="F77" s="173" t="s">
        <v>330</v>
      </c>
      <c r="G77" s="173" t="s">
        <v>330</v>
      </c>
      <c r="H77" s="173" t="s">
        <v>441</v>
      </c>
      <c r="I77" s="174">
        <v>9000</v>
      </c>
      <c r="J77" t="str">
        <f t="shared" si="11"/>
        <v>10153530404</v>
      </c>
      <c r="K77" t="str">
        <f>IFERROR(VLOOKUP(J77,eSIGEF!$I$3:$I$75,1,FALSE),"")</f>
        <v>10153530404</v>
      </c>
      <c r="L77" s="174">
        <f>+_xlfn.XLOOKUP(J77,eSIGEF!I:I,eSIGEF!G:G,0)</f>
        <v>6000</v>
      </c>
      <c r="M77" s="175">
        <f t="shared" si="12"/>
        <v>3000</v>
      </c>
      <c r="N77" s="175">
        <f t="shared" si="14"/>
        <v>3000</v>
      </c>
    </row>
    <row r="78" spans="1:15" x14ac:dyDescent="0.25">
      <c r="A78" t="s">
        <v>300</v>
      </c>
      <c r="B78" s="173" t="s">
        <v>380</v>
      </c>
      <c r="C78" t="s">
        <v>88</v>
      </c>
      <c r="D78" s="173" t="s">
        <v>331</v>
      </c>
      <c r="E78" s="173" t="s">
        <v>216</v>
      </c>
      <c r="F78" s="173" t="s">
        <v>330</v>
      </c>
      <c r="H78" s="173" t="s">
        <v>441</v>
      </c>
      <c r="I78" s="174">
        <v>800</v>
      </c>
      <c r="J78" t="str">
        <f t="shared" si="11"/>
        <v>18253530404</v>
      </c>
      <c r="K78" t="str">
        <f>IFERROR(VLOOKUP(J78,eSIGEF!$I$3:$I$75,1,FALSE),"")</f>
        <v/>
      </c>
      <c r="L78" s="174">
        <f>+_xlfn.XLOOKUP(J78,eSIGEF!I:I,eSIGEF!G:G,0)</f>
        <v>0</v>
      </c>
      <c r="M78" s="175">
        <f t="shared" si="12"/>
        <v>800</v>
      </c>
      <c r="N78" s="175">
        <f t="shared" si="14"/>
        <v>800</v>
      </c>
    </row>
    <row r="79" spans="1:15" x14ac:dyDescent="0.25">
      <c r="A79" t="s">
        <v>300</v>
      </c>
      <c r="B79" s="173" t="s">
        <v>380</v>
      </c>
      <c r="C79" t="s">
        <v>72</v>
      </c>
      <c r="D79" s="173" t="s">
        <v>330</v>
      </c>
      <c r="E79" s="173" t="s">
        <v>216</v>
      </c>
      <c r="F79" s="173" t="s">
        <v>330</v>
      </c>
      <c r="G79" s="173" t="s">
        <v>330</v>
      </c>
      <c r="H79" s="173" t="s">
        <v>442</v>
      </c>
      <c r="I79" s="174">
        <v>13500</v>
      </c>
      <c r="J79" t="str">
        <f t="shared" si="11"/>
        <v>10153530405</v>
      </c>
      <c r="K79" t="str">
        <f>IFERROR(VLOOKUP(J79,eSIGEF!$I$3:$I$75,1,FALSE),"")</f>
        <v>10153530405</v>
      </c>
      <c r="L79" s="174">
        <f>+_xlfn.XLOOKUP(J79,eSIGEF!I:I,eSIGEF!G:G,0)</f>
        <v>6000</v>
      </c>
      <c r="M79" s="175">
        <f t="shared" si="12"/>
        <v>7500</v>
      </c>
      <c r="N79" s="175">
        <f t="shared" si="14"/>
        <v>7500</v>
      </c>
    </row>
    <row r="80" spans="1:15" x14ac:dyDescent="0.25">
      <c r="A80" t="s">
        <v>300</v>
      </c>
      <c r="B80" s="173" t="s">
        <v>380</v>
      </c>
      <c r="C80" t="s">
        <v>88</v>
      </c>
      <c r="D80" s="173" t="s">
        <v>331</v>
      </c>
      <c r="E80" s="173" t="s">
        <v>216</v>
      </c>
      <c r="F80" s="173" t="s">
        <v>330</v>
      </c>
      <c r="H80" s="173" t="s">
        <v>442</v>
      </c>
      <c r="I80" s="174">
        <v>1500</v>
      </c>
      <c r="J80" t="str">
        <f t="shared" si="11"/>
        <v>18253530405</v>
      </c>
      <c r="K80" t="str">
        <f>IFERROR(VLOOKUP(J80,eSIGEF!$I$3:$I$75,1,FALSE),"")</f>
        <v/>
      </c>
      <c r="L80" s="174">
        <f>+_xlfn.XLOOKUP(J80,eSIGEF!I:I,eSIGEF!G:G,0)</f>
        <v>0</v>
      </c>
      <c r="M80" s="175">
        <f t="shared" si="12"/>
        <v>1500</v>
      </c>
      <c r="N80" s="175">
        <f t="shared" si="14"/>
        <v>1500</v>
      </c>
    </row>
    <row r="81" spans="1:15" x14ac:dyDescent="0.25">
      <c r="A81" t="s">
        <v>300</v>
      </c>
      <c r="B81" s="173" t="s">
        <v>392</v>
      </c>
      <c r="C81" t="s">
        <v>72</v>
      </c>
      <c r="D81" s="173" t="s">
        <v>330</v>
      </c>
      <c r="E81" s="173" t="s">
        <v>216</v>
      </c>
      <c r="F81" s="173" t="s">
        <v>330</v>
      </c>
      <c r="H81" s="173" t="s">
        <v>402</v>
      </c>
      <c r="I81" s="174">
        <v>3000</v>
      </c>
      <c r="J81" t="str">
        <f t="shared" si="11"/>
        <v>20153530601</v>
      </c>
      <c r="K81" t="str">
        <f>IFERROR(VLOOKUP(J81,eSIGEF!$I$3:$I$75,1,FALSE),"")</f>
        <v/>
      </c>
      <c r="L81" s="174">
        <f>+_xlfn.XLOOKUP(J81,eSIGEF!I:I,eSIGEF!G:G,0)</f>
        <v>0</v>
      </c>
      <c r="M81" s="175">
        <f t="shared" si="12"/>
        <v>3000</v>
      </c>
      <c r="N81" s="175">
        <f t="shared" si="14"/>
        <v>3000</v>
      </c>
    </row>
    <row r="82" spans="1:15" x14ac:dyDescent="0.25">
      <c r="A82" t="s">
        <v>300</v>
      </c>
      <c r="B82" s="173" t="s">
        <v>380</v>
      </c>
      <c r="C82" t="s">
        <v>140</v>
      </c>
      <c r="D82" s="173" t="s">
        <v>332</v>
      </c>
      <c r="E82" s="173" t="s">
        <v>216</v>
      </c>
      <c r="F82" s="173" t="s">
        <v>330</v>
      </c>
      <c r="G82" s="173" t="s">
        <v>462</v>
      </c>
      <c r="H82" s="173" t="s">
        <v>443</v>
      </c>
      <c r="I82" s="174">
        <v>28034</v>
      </c>
      <c r="J82" t="str">
        <f t="shared" si="11"/>
        <v>18353530606</v>
      </c>
      <c r="K82" t="str">
        <f>IFERROR(VLOOKUP(J82,eSIGEF!$I$3:$I$75,1,FALSE),"")</f>
        <v>18353530606</v>
      </c>
      <c r="L82" s="190">
        <f>+_xlfn.XLOOKUP(J82,eSIGEF!I:I,eSIGEF!G:G,0)</f>
        <v>260312.81</v>
      </c>
      <c r="M82" s="175">
        <f t="shared" si="12"/>
        <v>-232278.81</v>
      </c>
      <c r="O82" s="175">
        <f t="shared" ref="O82:O83" si="15">-M82</f>
        <v>232278.81</v>
      </c>
    </row>
    <row r="83" spans="1:15" x14ac:dyDescent="0.25">
      <c r="A83" t="s">
        <v>300</v>
      </c>
      <c r="B83" s="173" t="s">
        <v>380</v>
      </c>
      <c r="C83" t="s">
        <v>88</v>
      </c>
      <c r="D83" s="173" t="s">
        <v>331</v>
      </c>
      <c r="E83" s="173" t="s">
        <v>216</v>
      </c>
      <c r="F83" s="173" t="s">
        <v>330</v>
      </c>
      <c r="G83" s="173" t="s">
        <v>330</v>
      </c>
      <c r="H83" s="173" t="s">
        <v>404</v>
      </c>
      <c r="I83" s="174">
        <v>440</v>
      </c>
      <c r="J83" t="str">
        <f t="shared" si="11"/>
        <v>18253530702</v>
      </c>
      <c r="K83" t="str">
        <f>IFERROR(VLOOKUP(J83,eSIGEF!$I$3:$I$75,1,FALSE),"")</f>
        <v>18253530702</v>
      </c>
      <c r="L83" s="174">
        <f>+_xlfn.XLOOKUP(J83,eSIGEF!I:I,eSIGEF!G:G,0)</f>
        <v>15281</v>
      </c>
      <c r="M83" s="175">
        <f t="shared" si="12"/>
        <v>-14841</v>
      </c>
      <c r="O83" s="175">
        <f t="shared" si="15"/>
        <v>14841</v>
      </c>
    </row>
    <row r="84" spans="1:15" x14ac:dyDescent="0.25">
      <c r="A84" t="s">
        <v>300</v>
      </c>
      <c r="B84" s="173" t="s">
        <v>380</v>
      </c>
      <c r="C84" t="s">
        <v>140</v>
      </c>
      <c r="D84" s="173" t="s">
        <v>332</v>
      </c>
      <c r="E84" s="173" t="s">
        <v>216</v>
      </c>
      <c r="F84" s="173" t="s">
        <v>330</v>
      </c>
      <c r="G84" s="173" t="s">
        <v>457</v>
      </c>
      <c r="H84" s="173" t="s">
        <v>404</v>
      </c>
      <c r="I84" s="174">
        <v>159583.20000000001</v>
      </c>
      <c r="J84" t="str">
        <f t="shared" si="11"/>
        <v>18353530702</v>
      </c>
      <c r="K84" t="str">
        <f>IFERROR(VLOOKUP(J84,eSIGEF!$I$3:$I$75,1,FALSE),"")</f>
        <v>18353530702</v>
      </c>
      <c r="L84" s="174">
        <f>+_xlfn.XLOOKUP(J84,eSIGEF!I:I,eSIGEF!G:G,0)</f>
        <v>500</v>
      </c>
      <c r="M84" s="175">
        <f t="shared" si="12"/>
        <v>159083.20000000001</v>
      </c>
      <c r="N84" s="175">
        <f t="shared" ref="N84:N90" si="16">+M84</f>
        <v>159083.20000000001</v>
      </c>
    </row>
    <row r="85" spans="1:15" x14ac:dyDescent="0.25">
      <c r="A85" t="s">
        <v>300</v>
      </c>
      <c r="B85" s="173" t="s">
        <v>380</v>
      </c>
      <c r="C85" t="s">
        <v>88</v>
      </c>
      <c r="D85" s="173" t="s">
        <v>331</v>
      </c>
      <c r="E85" s="173" t="s">
        <v>216</v>
      </c>
      <c r="F85" s="173" t="s">
        <v>330</v>
      </c>
      <c r="H85" s="173" t="s">
        <v>405</v>
      </c>
      <c r="I85" s="174">
        <v>5470</v>
      </c>
      <c r="J85" t="str">
        <f t="shared" si="11"/>
        <v>18253530704</v>
      </c>
      <c r="K85" t="str">
        <f>IFERROR(VLOOKUP(J85,eSIGEF!$I$3:$I$75,1,FALSE),"")</f>
        <v/>
      </c>
      <c r="L85" s="174">
        <f>+_xlfn.XLOOKUP(J85,eSIGEF!I:I,eSIGEF!G:G,0)</f>
        <v>0</v>
      </c>
      <c r="M85" s="175">
        <f t="shared" si="12"/>
        <v>5470</v>
      </c>
      <c r="N85" s="175">
        <f t="shared" si="16"/>
        <v>5470</v>
      </c>
    </row>
    <row r="86" spans="1:15" x14ac:dyDescent="0.25">
      <c r="A86" t="s">
        <v>300</v>
      </c>
      <c r="B86" s="173" t="s">
        <v>380</v>
      </c>
      <c r="C86" t="s">
        <v>72</v>
      </c>
      <c r="D86" s="173" t="s">
        <v>330</v>
      </c>
      <c r="E86" s="173" t="s">
        <v>216</v>
      </c>
      <c r="F86" s="173" t="s">
        <v>330</v>
      </c>
      <c r="G86" s="173" t="s">
        <v>330</v>
      </c>
      <c r="H86" s="173" t="s">
        <v>444</v>
      </c>
      <c r="I86" s="174">
        <v>600</v>
      </c>
      <c r="J86" t="str">
        <f t="shared" si="11"/>
        <v>10153530802</v>
      </c>
      <c r="K86" t="str">
        <f>IFERROR(VLOOKUP(J86,eSIGEF!$I$3:$I$75,1,FALSE),"")</f>
        <v>10153530802</v>
      </c>
      <c r="L86" s="174">
        <f>+_xlfn.XLOOKUP(J86,eSIGEF!I:I,eSIGEF!G:G,0)</f>
        <v>800</v>
      </c>
      <c r="M86" s="175">
        <f t="shared" si="12"/>
        <v>-200</v>
      </c>
      <c r="N86" s="189">
        <v>0</v>
      </c>
      <c r="O86" s="175">
        <v>200</v>
      </c>
    </row>
    <row r="87" spans="1:15" x14ac:dyDescent="0.25">
      <c r="A87" t="s">
        <v>300</v>
      </c>
      <c r="B87" s="173" t="s">
        <v>380</v>
      </c>
      <c r="C87" t="s">
        <v>72</v>
      </c>
      <c r="D87" s="173" t="s">
        <v>330</v>
      </c>
      <c r="E87" s="173" t="s">
        <v>216</v>
      </c>
      <c r="F87" s="173" t="s">
        <v>330</v>
      </c>
      <c r="G87" s="173" t="s">
        <v>330</v>
      </c>
      <c r="H87" s="173" t="s">
        <v>445</v>
      </c>
      <c r="I87" s="174">
        <v>9667.7000000000007</v>
      </c>
      <c r="J87" t="str">
        <f t="shared" si="11"/>
        <v>10153530804</v>
      </c>
      <c r="K87" t="str">
        <f>IFERROR(VLOOKUP(J87,eSIGEF!$I$3:$I$75,1,FALSE),"")</f>
        <v>10153530804</v>
      </c>
      <c r="L87" s="174">
        <f>+_xlfn.XLOOKUP(J87,eSIGEF!I:I,eSIGEF!G:G,0)</f>
        <v>4000</v>
      </c>
      <c r="M87" s="175">
        <f t="shared" si="12"/>
        <v>5667.7000000000007</v>
      </c>
      <c r="N87" s="175">
        <f t="shared" si="16"/>
        <v>5667.7000000000007</v>
      </c>
    </row>
    <row r="88" spans="1:15" x14ac:dyDescent="0.25">
      <c r="A88" t="s">
        <v>300</v>
      </c>
      <c r="B88" s="173" t="s">
        <v>380</v>
      </c>
      <c r="C88" t="s">
        <v>72</v>
      </c>
      <c r="D88" s="173" t="s">
        <v>330</v>
      </c>
      <c r="E88" s="173" t="s">
        <v>216</v>
      </c>
      <c r="F88" s="173" t="s">
        <v>330</v>
      </c>
      <c r="G88" s="173" t="s">
        <v>330</v>
      </c>
      <c r="H88" s="173" t="s">
        <v>408</v>
      </c>
      <c r="I88" s="174">
        <v>7800</v>
      </c>
      <c r="J88" t="str">
        <f t="shared" si="11"/>
        <v>10153530807</v>
      </c>
      <c r="K88" t="str">
        <f>IFERROR(VLOOKUP(J88,eSIGEF!$I$3:$I$75,1,FALSE),"")</f>
        <v>10153530807</v>
      </c>
      <c r="L88" s="174">
        <f>+_xlfn.XLOOKUP(J88,eSIGEF!I:I,eSIGEF!G:G,0)</f>
        <v>6000</v>
      </c>
      <c r="M88" s="175">
        <f t="shared" si="12"/>
        <v>1800</v>
      </c>
      <c r="N88" s="175">
        <f t="shared" si="16"/>
        <v>1800</v>
      </c>
    </row>
    <row r="89" spans="1:15" x14ac:dyDescent="0.25">
      <c r="A89" t="s">
        <v>300</v>
      </c>
      <c r="B89" s="173" t="s">
        <v>392</v>
      </c>
      <c r="C89" t="s">
        <v>72</v>
      </c>
      <c r="D89" s="173" t="s">
        <v>330</v>
      </c>
      <c r="E89" s="173" t="s">
        <v>216</v>
      </c>
      <c r="F89" s="173" t="s">
        <v>330</v>
      </c>
      <c r="H89" s="173" t="s">
        <v>408</v>
      </c>
      <c r="I89" s="174">
        <v>3200</v>
      </c>
      <c r="J89" t="str">
        <f t="shared" si="11"/>
        <v>20153530807</v>
      </c>
      <c r="K89" t="str">
        <f>IFERROR(VLOOKUP(J89,eSIGEF!$I$3:$I$75,1,FALSE),"")</f>
        <v/>
      </c>
      <c r="L89" s="174">
        <f>+_xlfn.XLOOKUP(J89,eSIGEF!I:I,eSIGEF!G:G,0)</f>
        <v>0</v>
      </c>
      <c r="M89" s="175">
        <f t="shared" si="12"/>
        <v>3200</v>
      </c>
      <c r="N89" s="175">
        <f t="shared" si="16"/>
        <v>3200</v>
      </c>
    </row>
    <row r="90" spans="1:15" x14ac:dyDescent="0.25">
      <c r="A90" t="s">
        <v>300</v>
      </c>
      <c r="B90" s="173" t="s">
        <v>392</v>
      </c>
      <c r="C90" t="s">
        <v>72</v>
      </c>
      <c r="D90" s="173" t="s">
        <v>330</v>
      </c>
      <c r="E90" s="173" t="s">
        <v>216</v>
      </c>
      <c r="F90" s="173" t="s">
        <v>330</v>
      </c>
      <c r="H90" s="173" t="s">
        <v>410</v>
      </c>
      <c r="I90" s="174">
        <v>500</v>
      </c>
      <c r="J90" t="str">
        <f t="shared" si="11"/>
        <v>20153530811</v>
      </c>
      <c r="K90" t="str">
        <f>IFERROR(VLOOKUP(J90,eSIGEF!$I$3:$I$75,1,FALSE),"")</f>
        <v/>
      </c>
      <c r="L90" s="174">
        <f>+_xlfn.XLOOKUP(J90,eSIGEF!I:I,eSIGEF!G:G,0)</f>
        <v>0</v>
      </c>
      <c r="M90" s="175">
        <f t="shared" si="12"/>
        <v>500</v>
      </c>
      <c r="N90" s="175">
        <f t="shared" si="16"/>
        <v>500</v>
      </c>
    </row>
    <row r="91" spans="1:15" x14ac:dyDescent="0.25">
      <c r="A91" t="s">
        <v>300</v>
      </c>
      <c r="B91" s="173" t="s">
        <v>380</v>
      </c>
      <c r="C91" t="s">
        <v>88</v>
      </c>
      <c r="D91" s="173" t="s">
        <v>331</v>
      </c>
      <c r="E91" s="173" t="s">
        <v>216</v>
      </c>
      <c r="F91" s="173" t="s">
        <v>330</v>
      </c>
      <c r="G91" s="173" t="s">
        <v>330</v>
      </c>
      <c r="H91" s="173" t="s">
        <v>446</v>
      </c>
      <c r="I91" s="174">
        <v>1581</v>
      </c>
      <c r="J91" t="str">
        <f t="shared" si="11"/>
        <v>18253530812</v>
      </c>
      <c r="K91" t="str">
        <f>IFERROR(VLOOKUP(J91,eSIGEF!$I$3:$I$75,1,FALSE),"")</f>
        <v>18253530812</v>
      </c>
      <c r="L91" s="174">
        <f>+_xlfn.XLOOKUP(J91,eSIGEF!I:I,eSIGEF!G:G,0)</f>
        <v>2000</v>
      </c>
      <c r="M91" s="175">
        <f t="shared" si="12"/>
        <v>-419</v>
      </c>
      <c r="O91" s="175">
        <f>-M91</f>
        <v>419</v>
      </c>
    </row>
    <row r="92" spans="1:15" x14ac:dyDescent="0.25">
      <c r="A92" t="s">
        <v>300</v>
      </c>
      <c r="B92" s="173" t="s">
        <v>380</v>
      </c>
      <c r="C92" t="s">
        <v>175</v>
      </c>
      <c r="D92" s="173" t="s">
        <v>262</v>
      </c>
      <c r="E92" s="173" t="s">
        <v>216</v>
      </c>
      <c r="F92" s="173" t="s">
        <v>330</v>
      </c>
      <c r="H92" s="173" t="s">
        <v>446</v>
      </c>
      <c r="I92" s="174">
        <v>5000</v>
      </c>
      <c r="J92" t="str">
        <f t="shared" si="11"/>
        <v>18453530812</v>
      </c>
      <c r="K92" t="str">
        <f>IFERROR(VLOOKUP(J92,eSIGEF!$I$3:$I$75,1,FALSE),"")</f>
        <v/>
      </c>
      <c r="L92" s="174">
        <f>+_xlfn.XLOOKUP(J92,eSIGEF!I:I,eSIGEF!G:G,0)</f>
        <v>0</v>
      </c>
      <c r="M92" s="175">
        <f t="shared" si="12"/>
        <v>5000</v>
      </c>
      <c r="N92" s="175">
        <f t="shared" ref="N92:N98" si="17">+M92</f>
        <v>5000</v>
      </c>
    </row>
    <row r="93" spans="1:15" x14ac:dyDescent="0.25">
      <c r="A93" t="s">
        <v>300</v>
      </c>
      <c r="B93" s="173" t="s">
        <v>380</v>
      </c>
      <c r="C93" t="s">
        <v>72</v>
      </c>
      <c r="D93" s="173" t="s">
        <v>330</v>
      </c>
      <c r="E93" s="173" t="s">
        <v>216</v>
      </c>
      <c r="F93" s="173" t="s">
        <v>330</v>
      </c>
      <c r="H93" s="173" t="s">
        <v>414</v>
      </c>
      <c r="I93" s="174">
        <v>181.3</v>
      </c>
      <c r="J93" t="str">
        <f t="shared" si="11"/>
        <v>10153531403</v>
      </c>
      <c r="K93" t="str">
        <f>IFERROR(VLOOKUP(J93,eSIGEF!$I$3:$I$75,1,FALSE),"")</f>
        <v/>
      </c>
      <c r="L93" s="174">
        <f>+_xlfn.XLOOKUP(J93,eSIGEF!I:I,eSIGEF!G:G,0)</f>
        <v>0</v>
      </c>
      <c r="M93" s="175">
        <f t="shared" si="12"/>
        <v>181.3</v>
      </c>
      <c r="N93" s="175">
        <f t="shared" si="17"/>
        <v>181.3</v>
      </c>
    </row>
    <row r="94" spans="1:15" x14ac:dyDescent="0.25">
      <c r="A94" t="s">
        <v>300</v>
      </c>
      <c r="B94" s="173" t="s">
        <v>380</v>
      </c>
      <c r="C94" t="s">
        <v>72</v>
      </c>
      <c r="D94" s="173" t="s">
        <v>330</v>
      </c>
      <c r="E94" s="173" t="s">
        <v>216</v>
      </c>
      <c r="F94" s="173" t="s">
        <v>330</v>
      </c>
      <c r="H94" s="173" t="s">
        <v>447</v>
      </c>
      <c r="I94" s="174">
        <v>192.5</v>
      </c>
      <c r="J94" t="str">
        <f t="shared" si="11"/>
        <v>10153531404</v>
      </c>
      <c r="K94" t="str">
        <f>IFERROR(VLOOKUP(J94,eSIGEF!$I$3:$I$75,1,FALSE),"")</f>
        <v/>
      </c>
      <c r="L94" s="174">
        <f>+_xlfn.XLOOKUP(J94,eSIGEF!I:I,eSIGEF!G:G,0)</f>
        <v>0</v>
      </c>
      <c r="M94" s="175">
        <f t="shared" si="12"/>
        <v>192.5</v>
      </c>
      <c r="N94" s="175">
        <f t="shared" si="17"/>
        <v>192.5</v>
      </c>
    </row>
    <row r="95" spans="1:15" x14ac:dyDescent="0.25">
      <c r="A95" t="s">
        <v>300</v>
      </c>
      <c r="B95" s="173" t="s">
        <v>380</v>
      </c>
      <c r="C95" t="s">
        <v>72</v>
      </c>
      <c r="D95" s="173" t="s">
        <v>330</v>
      </c>
      <c r="E95" s="173" t="s">
        <v>216</v>
      </c>
      <c r="F95" s="173" t="s">
        <v>330</v>
      </c>
      <c r="H95" s="173" t="s">
        <v>448</v>
      </c>
      <c r="I95" s="174">
        <v>13.8</v>
      </c>
      <c r="J95" t="str">
        <f t="shared" si="11"/>
        <v>10153531406</v>
      </c>
      <c r="K95" t="str">
        <f>IFERROR(VLOOKUP(J95,eSIGEF!$I$3:$I$75,1,FALSE),"")</f>
        <v/>
      </c>
      <c r="L95" s="174">
        <f>+_xlfn.XLOOKUP(J95,eSIGEF!I:I,eSIGEF!G:G,0)</f>
        <v>0</v>
      </c>
      <c r="M95" s="175">
        <f t="shared" si="12"/>
        <v>13.8</v>
      </c>
      <c r="N95" s="175">
        <f t="shared" si="17"/>
        <v>13.8</v>
      </c>
    </row>
    <row r="96" spans="1:15" x14ac:dyDescent="0.25">
      <c r="A96" t="s">
        <v>300</v>
      </c>
      <c r="B96" s="173" t="s">
        <v>380</v>
      </c>
      <c r="C96" t="s">
        <v>140</v>
      </c>
      <c r="D96" s="173" t="s">
        <v>332</v>
      </c>
      <c r="E96" s="173" t="s">
        <v>216</v>
      </c>
      <c r="F96" s="173" t="s">
        <v>330</v>
      </c>
      <c r="H96" s="173" t="s">
        <v>448</v>
      </c>
      <c r="I96" s="174">
        <v>1031.22</v>
      </c>
      <c r="J96" t="str">
        <f t="shared" si="11"/>
        <v>18353531406</v>
      </c>
      <c r="K96" t="str">
        <f>IFERROR(VLOOKUP(J96,eSIGEF!$I$3:$I$75,1,FALSE),"")</f>
        <v/>
      </c>
      <c r="L96" s="174">
        <f>+_xlfn.XLOOKUP(J96,eSIGEF!I:I,eSIGEF!G:G,0)</f>
        <v>0</v>
      </c>
      <c r="M96" s="175">
        <f t="shared" si="12"/>
        <v>1031.22</v>
      </c>
      <c r="N96" s="175">
        <f t="shared" si="17"/>
        <v>1031.22</v>
      </c>
    </row>
    <row r="97" spans="1:15" x14ac:dyDescent="0.25">
      <c r="A97" t="s">
        <v>300</v>
      </c>
      <c r="B97" s="173" t="s">
        <v>380</v>
      </c>
      <c r="C97" t="s">
        <v>140</v>
      </c>
      <c r="D97" s="173" t="s">
        <v>332</v>
      </c>
      <c r="E97" s="173" t="s">
        <v>216</v>
      </c>
      <c r="F97" s="173" t="s">
        <v>330</v>
      </c>
      <c r="H97" s="173" t="s">
        <v>449</v>
      </c>
      <c r="I97" s="174">
        <v>1285</v>
      </c>
      <c r="J97" t="str">
        <f t="shared" si="11"/>
        <v>18353531407</v>
      </c>
      <c r="K97" t="str">
        <f>IFERROR(VLOOKUP(J97,eSIGEF!$I$3:$I$75,1,FALSE),"")</f>
        <v/>
      </c>
      <c r="L97" s="174">
        <f>+_xlfn.XLOOKUP(J97,eSIGEF!I:I,eSIGEF!G:G,0)</f>
        <v>0</v>
      </c>
      <c r="M97" s="175">
        <f t="shared" si="12"/>
        <v>1285</v>
      </c>
      <c r="N97" s="175">
        <f t="shared" si="17"/>
        <v>1285</v>
      </c>
    </row>
    <row r="98" spans="1:15" x14ac:dyDescent="0.25">
      <c r="A98" t="s">
        <v>300</v>
      </c>
      <c r="B98" s="173" t="s">
        <v>380</v>
      </c>
      <c r="C98" t="s">
        <v>72</v>
      </c>
      <c r="D98" s="173" t="s">
        <v>330</v>
      </c>
      <c r="E98" s="173" t="s">
        <v>260</v>
      </c>
      <c r="F98" s="173" t="s">
        <v>330</v>
      </c>
      <c r="G98" s="173" t="s">
        <v>330</v>
      </c>
      <c r="H98" s="173" t="s">
        <v>450</v>
      </c>
      <c r="I98" s="174">
        <v>3900</v>
      </c>
      <c r="J98" t="str">
        <f t="shared" si="11"/>
        <v>10157570102</v>
      </c>
      <c r="K98" t="str">
        <f>IFERROR(VLOOKUP(J98,eSIGEF!$I$3:$I$75,1,FALSE),"")</f>
        <v>10157570102</v>
      </c>
      <c r="L98" s="174">
        <f>+_xlfn.XLOOKUP(J98,eSIGEF!I:I,eSIGEF!G:G,0)</f>
        <v>3000</v>
      </c>
      <c r="M98" s="175">
        <f t="shared" si="12"/>
        <v>900</v>
      </c>
      <c r="N98" s="175">
        <f t="shared" si="17"/>
        <v>900</v>
      </c>
    </row>
    <row r="99" spans="1:15" x14ac:dyDescent="0.25">
      <c r="A99" t="s">
        <v>300</v>
      </c>
      <c r="B99" s="173" t="s">
        <v>380</v>
      </c>
      <c r="C99" t="s">
        <v>72</v>
      </c>
      <c r="D99" s="173" t="s">
        <v>330</v>
      </c>
      <c r="E99" s="173" t="s">
        <v>260</v>
      </c>
      <c r="F99" s="173" t="s">
        <v>330</v>
      </c>
      <c r="G99" s="173" t="s">
        <v>330</v>
      </c>
      <c r="H99" s="173" t="s">
        <v>451</v>
      </c>
      <c r="I99" s="174">
        <v>500</v>
      </c>
      <c r="J99" t="str">
        <f t="shared" ref="J99:J130" si="18">+CONCATENATE(B99,D99,E99,H99)</f>
        <v>10157570201</v>
      </c>
      <c r="K99" t="str">
        <f>IFERROR(VLOOKUP(J99,eSIGEF!$I$3:$I$75,1,FALSE),"")</f>
        <v>10157570201</v>
      </c>
      <c r="L99" s="174">
        <f>+_xlfn.XLOOKUP(J99,eSIGEF!I:I,eSIGEF!G:G,0)</f>
        <v>90077.119999999995</v>
      </c>
      <c r="M99" s="175">
        <f t="shared" si="12"/>
        <v>-89577.12</v>
      </c>
      <c r="O99" s="175">
        <f>-M99</f>
        <v>89577.12</v>
      </c>
    </row>
    <row r="100" spans="1:15" x14ac:dyDescent="0.25">
      <c r="A100" t="s">
        <v>300</v>
      </c>
      <c r="B100" s="173" t="s">
        <v>380</v>
      </c>
      <c r="C100" t="s">
        <v>88</v>
      </c>
      <c r="D100" s="173" t="s">
        <v>331</v>
      </c>
      <c r="E100" s="173" t="s">
        <v>260</v>
      </c>
      <c r="F100" s="173" t="s">
        <v>330</v>
      </c>
      <c r="G100" s="173" t="s">
        <v>330</v>
      </c>
      <c r="H100" s="173" t="s">
        <v>451</v>
      </c>
      <c r="I100" s="174">
        <v>41491.949999999997</v>
      </c>
      <c r="J100" t="str">
        <f t="shared" si="18"/>
        <v>18257570201</v>
      </c>
      <c r="K100" t="str">
        <f>IFERROR(VLOOKUP(J100,eSIGEF!$I$3:$I$75,1,FALSE),"")</f>
        <v>18257570201</v>
      </c>
      <c r="L100" s="174">
        <f>+_xlfn.XLOOKUP(J100,eSIGEF!I:I,eSIGEF!G:G,0)</f>
        <v>1701.01</v>
      </c>
      <c r="M100" s="175">
        <f t="shared" si="12"/>
        <v>39790.939999999995</v>
      </c>
      <c r="N100" s="175">
        <f t="shared" ref="N100:N106" si="19">+M100</f>
        <v>39790.939999999995</v>
      </c>
    </row>
    <row r="101" spans="1:15" x14ac:dyDescent="0.25">
      <c r="A101" t="s">
        <v>300</v>
      </c>
      <c r="B101" s="173" t="s">
        <v>380</v>
      </c>
      <c r="C101" t="s">
        <v>88</v>
      </c>
      <c r="D101" s="173" t="s">
        <v>331</v>
      </c>
      <c r="E101" s="173" t="s">
        <v>262</v>
      </c>
      <c r="F101" s="173" t="s">
        <v>330</v>
      </c>
      <c r="H101" s="173" t="s">
        <v>452</v>
      </c>
      <c r="I101" s="174">
        <v>7182</v>
      </c>
      <c r="J101" t="str">
        <f t="shared" si="18"/>
        <v>18284840103</v>
      </c>
      <c r="K101" t="str">
        <f>IFERROR(VLOOKUP(J101,eSIGEF!$I$3:$I$75,1,FALSE),"")</f>
        <v/>
      </c>
      <c r="L101" s="174">
        <f>+_xlfn.XLOOKUP(J101,eSIGEF!I:I,eSIGEF!G:G,0)</f>
        <v>0</v>
      </c>
      <c r="M101" s="175">
        <f t="shared" si="12"/>
        <v>7182</v>
      </c>
      <c r="N101" s="175">
        <f t="shared" si="19"/>
        <v>7182</v>
      </c>
    </row>
    <row r="102" spans="1:15" x14ac:dyDescent="0.25">
      <c r="A102" t="s">
        <v>300</v>
      </c>
      <c r="B102" s="173" t="s">
        <v>392</v>
      </c>
      <c r="C102" t="s">
        <v>72</v>
      </c>
      <c r="D102" s="173" t="s">
        <v>330</v>
      </c>
      <c r="E102" s="173" t="s">
        <v>262</v>
      </c>
      <c r="F102" s="173" t="s">
        <v>330</v>
      </c>
      <c r="H102" s="173" t="s">
        <v>452</v>
      </c>
      <c r="I102" s="174">
        <v>1500</v>
      </c>
      <c r="J102" t="str">
        <f t="shared" si="18"/>
        <v>20184840103</v>
      </c>
      <c r="K102" t="str">
        <f>IFERROR(VLOOKUP(J102,eSIGEF!$I$3:$I$75,1,FALSE),"")</f>
        <v/>
      </c>
      <c r="L102" s="174">
        <f>+_xlfn.XLOOKUP(J102,eSIGEF!I:I,eSIGEF!G:G,0)</f>
        <v>0</v>
      </c>
      <c r="M102" s="175">
        <f t="shared" si="12"/>
        <v>1500</v>
      </c>
      <c r="N102" s="175">
        <f t="shared" si="19"/>
        <v>1500</v>
      </c>
    </row>
    <row r="103" spans="1:15" x14ac:dyDescent="0.25">
      <c r="A103" t="s">
        <v>300</v>
      </c>
      <c r="B103" s="173" t="s">
        <v>380</v>
      </c>
      <c r="C103" t="s">
        <v>72</v>
      </c>
      <c r="D103" s="173" t="s">
        <v>330</v>
      </c>
      <c r="E103" s="173" t="s">
        <v>262</v>
      </c>
      <c r="F103" s="173" t="s">
        <v>330</v>
      </c>
      <c r="H103" s="173" t="s">
        <v>453</v>
      </c>
      <c r="I103" s="174">
        <v>416</v>
      </c>
      <c r="J103" t="str">
        <f t="shared" si="18"/>
        <v>10184840104</v>
      </c>
      <c r="K103" t="str">
        <f>IFERROR(VLOOKUP(J103,eSIGEF!$I$3:$I$75,1,FALSE),"")</f>
        <v/>
      </c>
      <c r="L103" s="174">
        <f>+_xlfn.XLOOKUP(J103,eSIGEF!I:I,eSIGEF!G:G,0)</f>
        <v>0</v>
      </c>
      <c r="M103" s="175">
        <f t="shared" si="12"/>
        <v>416</v>
      </c>
      <c r="N103" s="175">
        <f t="shared" si="19"/>
        <v>416</v>
      </c>
    </row>
    <row r="104" spans="1:15" x14ac:dyDescent="0.25">
      <c r="A104" t="s">
        <v>300</v>
      </c>
      <c r="B104" s="173" t="s">
        <v>380</v>
      </c>
      <c r="C104" t="s">
        <v>140</v>
      </c>
      <c r="D104" s="173" t="s">
        <v>332</v>
      </c>
      <c r="E104" s="173" t="s">
        <v>262</v>
      </c>
      <c r="F104" s="173" t="s">
        <v>330</v>
      </c>
      <c r="H104" s="173" t="s">
        <v>453</v>
      </c>
      <c r="I104" s="174">
        <v>3539.48</v>
      </c>
      <c r="J104" t="str">
        <f t="shared" si="18"/>
        <v>18384840104</v>
      </c>
      <c r="K104" t="str">
        <f>IFERROR(VLOOKUP(J104,eSIGEF!$I$3:$I$75,1,FALSE),"")</f>
        <v/>
      </c>
      <c r="L104" s="174">
        <f>+_xlfn.XLOOKUP(J104,eSIGEF!I:I,eSIGEF!G:G,0)</f>
        <v>0</v>
      </c>
      <c r="M104" s="175">
        <f t="shared" si="12"/>
        <v>3539.48</v>
      </c>
      <c r="N104" s="175">
        <f t="shared" si="19"/>
        <v>3539.48</v>
      </c>
    </row>
    <row r="105" spans="1:15" x14ac:dyDescent="0.25">
      <c r="A105" t="s">
        <v>300</v>
      </c>
      <c r="B105" s="173" t="s">
        <v>380</v>
      </c>
      <c r="C105" t="s">
        <v>88</v>
      </c>
      <c r="D105" s="173" t="s">
        <v>331</v>
      </c>
      <c r="E105" s="173" t="s">
        <v>262</v>
      </c>
      <c r="F105" s="173" t="s">
        <v>330</v>
      </c>
      <c r="H105" s="173" t="s">
        <v>454</v>
      </c>
      <c r="I105" s="174">
        <v>9551.6</v>
      </c>
      <c r="J105" t="str">
        <f t="shared" si="18"/>
        <v>18284840107</v>
      </c>
      <c r="K105" t="str">
        <f>IFERROR(VLOOKUP(J105,eSIGEF!$I$3:$I$75,1,FALSE),"")</f>
        <v/>
      </c>
      <c r="L105" s="174">
        <f>+_xlfn.XLOOKUP(J105,eSIGEF!I:I,eSIGEF!G:G,0)</f>
        <v>0</v>
      </c>
      <c r="M105" s="175">
        <f t="shared" si="12"/>
        <v>9551.6</v>
      </c>
      <c r="N105" s="175">
        <f t="shared" si="19"/>
        <v>9551.6</v>
      </c>
    </row>
    <row r="106" spans="1:15" x14ac:dyDescent="0.25">
      <c r="A106" t="s">
        <v>300</v>
      </c>
      <c r="B106" s="173" t="s">
        <v>380</v>
      </c>
      <c r="C106" t="s">
        <v>88</v>
      </c>
      <c r="D106" s="173" t="s">
        <v>331</v>
      </c>
      <c r="E106" s="173" t="s">
        <v>262</v>
      </c>
      <c r="F106" s="173" t="s">
        <v>330</v>
      </c>
      <c r="H106" s="173" t="s">
        <v>455</v>
      </c>
      <c r="I106" s="174">
        <v>496.4</v>
      </c>
      <c r="J106" t="str">
        <f t="shared" si="18"/>
        <v>18284840113</v>
      </c>
      <c r="K106" t="str">
        <f>IFERROR(VLOOKUP(J106,eSIGEF!$I$3:$I$75,1,FALSE),"")</f>
        <v/>
      </c>
      <c r="L106" s="174">
        <f>+_xlfn.XLOOKUP(J106,eSIGEF!I:I,eSIGEF!G:G,0)</f>
        <v>0</v>
      </c>
      <c r="M106" s="175">
        <f t="shared" si="12"/>
        <v>496.4</v>
      </c>
      <c r="N106" s="175">
        <f t="shared" si="19"/>
        <v>496.4</v>
      </c>
    </row>
    <row r="107" spans="1:15" x14ac:dyDescent="0.25">
      <c r="A107" t="s">
        <v>300</v>
      </c>
      <c r="B107" s="173" t="s">
        <v>380</v>
      </c>
      <c r="C107" t="s">
        <v>88</v>
      </c>
      <c r="D107" s="173" t="s">
        <v>331</v>
      </c>
      <c r="E107" s="173" t="s">
        <v>261</v>
      </c>
      <c r="F107" s="173" t="s">
        <v>330</v>
      </c>
      <c r="H107" s="173" t="s">
        <v>202</v>
      </c>
      <c r="I107" s="174">
        <v>147327.19</v>
      </c>
      <c r="J107" t="str">
        <f t="shared" si="18"/>
        <v>18258580208</v>
      </c>
      <c r="K107" t="str">
        <f>IFERROR(VLOOKUP(J107,eSIGEF!$I$3:$I$75,1,FALSE),"")</f>
        <v>18258580208</v>
      </c>
      <c r="L107" s="174">
        <f>+_xlfn.XLOOKUP(J107,eSIGEF!I:I,eSIGEF!G:G,0)</f>
        <v>190000</v>
      </c>
      <c r="M107" s="175">
        <f t="shared" si="12"/>
        <v>-42672.81</v>
      </c>
      <c r="O107" s="175">
        <f>-M107</f>
        <v>42672.81</v>
      </c>
    </row>
    <row r="108" spans="1:15" s="180" customFormat="1" x14ac:dyDescent="0.25">
      <c r="A108" s="180" t="s">
        <v>378</v>
      </c>
      <c r="B108" s="186" t="s">
        <v>381</v>
      </c>
      <c r="C108" s="180" t="s">
        <v>72</v>
      </c>
      <c r="D108" s="186" t="s">
        <v>330</v>
      </c>
      <c r="E108" s="186" t="s">
        <v>259</v>
      </c>
      <c r="F108" s="186"/>
      <c r="G108" s="186" t="s">
        <v>330</v>
      </c>
      <c r="H108" s="186" t="s">
        <v>385</v>
      </c>
      <c r="I108" s="173"/>
      <c r="J108" s="180" t="str">
        <f t="shared" si="18"/>
        <v>30151510105</v>
      </c>
      <c r="K108" s="180" t="s">
        <v>334</v>
      </c>
      <c r="L108" s="181">
        <f>+_xlfn.XLOOKUP(K108,eSIGEF!I:I,eSIGEF!G:G,0)</f>
        <v>72720</v>
      </c>
      <c r="O108" s="181">
        <f>+L108</f>
        <v>72720</v>
      </c>
    </row>
    <row r="109" spans="1:15" x14ac:dyDescent="0.25">
      <c r="A109" t="s">
        <v>378</v>
      </c>
      <c r="B109" s="173" t="s">
        <v>381</v>
      </c>
      <c r="C109" t="s">
        <v>72</v>
      </c>
      <c r="D109" s="173" t="s">
        <v>330</v>
      </c>
      <c r="E109" s="173" t="s">
        <v>259</v>
      </c>
      <c r="G109" s="173" t="s">
        <v>330</v>
      </c>
      <c r="H109" s="173" t="s">
        <v>386</v>
      </c>
      <c r="I109" s="173"/>
      <c r="J109" t="str">
        <f t="shared" si="18"/>
        <v>30151510106</v>
      </c>
      <c r="K109" t="s">
        <v>335</v>
      </c>
      <c r="L109" s="174">
        <f>+_xlfn.XLOOKUP(K109,eSIGEF!I:I,eSIGEF!G:G,0)</f>
        <v>33036.720000000001</v>
      </c>
      <c r="O109" s="181">
        <f>+L109</f>
        <v>33036.720000000001</v>
      </c>
    </row>
    <row r="110" spans="1:15" x14ac:dyDescent="0.25">
      <c r="A110" t="s">
        <v>378</v>
      </c>
      <c r="B110" s="173" t="s">
        <v>381</v>
      </c>
      <c r="C110" t="s">
        <v>88</v>
      </c>
      <c r="D110" s="173" t="s">
        <v>331</v>
      </c>
      <c r="E110" s="173" t="s">
        <v>259</v>
      </c>
      <c r="G110" s="173" t="s">
        <v>330</v>
      </c>
      <c r="H110" s="173" t="s">
        <v>387</v>
      </c>
      <c r="I110" s="173"/>
      <c r="J110" t="str">
        <f t="shared" si="18"/>
        <v>38251510108</v>
      </c>
      <c r="K110" t="s">
        <v>336</v>
      </c>
      <c r="L110" s="174">
        <f>+_xlfn.XLOOKUP(K110,eSIGEF!I:I,eSIGEF!G:G,0)</f>
        <v>380448</v>
      </c>
      <c r="O110" s="181">
        <f>+L110</f>
        <v>380448</v>
      </c>
    </row>
    <row r="111" spans="1:15" x14ac:dyDescent="0.25">
      <c r="A111" t="s">
        <v>378</v>
      </c>
      <c r="B111" s="173" t="s">
        <v>381</v>
      </c>
      <c r="C111" t="s">
        <v>88</v>
      </c>
      <c r="D111" s="173" t="s">
        <v>331</v>
      </c>
      <c r="E111" s="173" t="s">
        <v>259</v>
      </c>
      <c r="G111" s="173" t="s">
        <v>330</v>
      </c>
      <c r="H111" s="173" t="s">
        <v>388</v>
      </c>
      <c r="I111" s="173"/>
      <c r="J111" t="str">
        <f t="shared" si="18"/>
        <v>38251510512</v>
      </c>
      <c r="K111" t="s">
        <v>337</v>
      </c>
      <c r="L111" s="174">
        <f>+_xlfn.XLOOKUP(K111,eSIGEF!I:I,eSIGEF!G:G,0)</f>
        <v>7319.29</v>
      </c>
      <c r="O111" s="181">
        <f>+L111</f>
        <v>7319.29</v>
      </c>
    </row>
    <row r="112" spans="1:15" x14ac:dyDescent="0.25">
      <c r="A112" t="s">
        <v>378</v>
      </c>
      <c r="B112" s="173" t="s">
        <v>380</v>
      </c>
      <c r="C112" t="s">
        <v>88</v>
      </c>
      <c r="D112" s="173" t="s">
        <v>331</v>
      </c>
      <c r="E112" s="173" t="s">
        <v>259</v>
      </c>
      <c r="G112" s="173" t="s">
        <v>330</v>
      </c>
      <c r="H112" s="173" t="s">
        <v>384</v>
      </c>
      <c r="I112" s="173"/>
      <c r="J112" t="str">
        <f t="shared" si="18"/>
        <v>18251510518</v>
      </c>
      <c r="K112" t="s">
        <v>338</v>
      </c>
      <c r="L112" s="174">
        <f>+_xlfn.XLOOKUP(K112,eSIGEF!I:I,eSIGEF!G:G,0)</f>
        <v>737973.5</v>
      </c>
      <c r="O112" s="182">
        <f>+L112</f>
        <v>737973.5</v>
      </c>
    </row>
    <row r="113" spans="1:15" x14ac:dyDescent="0.25">
      <c r="A113" t="s">
        <v>378</v>
      </c>
      <c r="B113" s="173" t="s">
        <v>392</v>
      </c>
      <c r="C113" t="s">
        <v>140</v>
      </c>
      <c r="D113" s="173" t="s">
        <v>332</v>
      </c>
      <c r="E113" s="173" t="s">
        <v>216</v>
      </c>
      <c r="G113" s="173" t="s">
        <v>457</v>
      </c>
      <c r="H113" s="173" t="s">
        <v>393</v>
      </c>
      <c r="I113" s="173"/>
      <c r="J113" t="str">
        <f t="shared" si="18"/>
        <v>28353530202</v>
      </c>
      <c r="K113" t="s">
        <v>339</v>
      </c>
      <c r="L113" s="174">
        <f>+_xlfn.XLOOKUP(K113,eSIGEF!I:I,eSIGEF!G:G,0)</f>
        <v>1500</v>
      </c>
      <c r="O113" s="182">
        <f t="shared" ref="O113:O140" si="20">+L113</f>
        <v>1500</v>
      </c>
    </row>
    <row r="114" spans="1:15" x14ac:dyDescent="0.25">
      <c r="A114" t="s">
        <v>378</v>
      </c>
      <c r="B114" s="173" t="s">
        <v>380</v>
      </c>
      <c r="C114" t="s">
        <v>72</v>
      </c>
      <c r="D114" s="173" t="s">
        <v>330</v>
      </c>
      <c r="E114" s="173" t="s">
        <v>216</v>
      </c>
      <c r="G114" s="173" t="s">
        <v>330</v>
      </c>
      <c r="H114" s="173" t="s">
        <v>394</v>
      </c>
      <c r="I114" s="173"/>
      <c r="J114" t="str">
        <f t="shared" si="18"/>
        <v>10153530203</v>
      </c>
      <c r="K114" t="s">
        <v>340</v>
      </c>
      <c r="L114" s="174">
        <f>+_xlfn.XLOOKUP(K114,eSIGEF!I:I,eSIGEF!G:G,0)</f>
        <v>600</v>
      </c>
      <c r="O114" s="182">
        <f t="shared" si="20"/>
        <v>600</v>
      </c>
    </row>
    <row r="115" spans="1:15" x14ac:dyDescent="0.25">
      <c r="A115" t="s">
        <v>378</v>
      </c>
      <c r="B115" s="173" t="s">
        <v>380</v>
      </c>
      <c r="C115" t="s">
        <v>72</v>
      </c>
      <c r="D115" s="173" t="s">
        <v>330</v>
      </c>
      <c r="E115" s="173" t="s">
        <v>216</v>
      </c>
      <c r="G115" s="173" t="s">
        <v>330</v>
      </c>
      <c r="H115" s="173" t="s">
        <v>395</v>
      </c>
      <c r="I115" s="173"/>
      <c r="J115" t="str">
        <f t="shared" si="18"/>
        <v>10153530204</v>
      </c>
      <c r="K115" t="s">
        <v>341</v>
      </c>
      <c r="L115" s="174">
        <f>+_xlfn.XLOOKUP(K115,eSIGEF!I:I,eSIGEF!G:G,0)</f>
        <v>3700</v>
      </c>
      <c r="O115" s="182">
        <f t="shared" si="20"/>
        <v>3700</v>
      </c>
    </row>
    <row r="116" spans="1:15" x14ac:dyDescent="0.25">
      <c r="A116" t="s">
        <v>378</v>
      </c>
      <c r="B116" s="173" t="s">
        <v>380</v>
      </c>
      <c r="C116" t="s">
        <v>72</v>
      </c>
      <c r="D116" s="173" t="s">
        <v>330</v>
      </c>
      <c r="E116" s="173" t="s">
        <v>216</v>
      </c>
      <c r="G116" s="173" t="s">
        <v>330</v>
      </c>
      <c r="H116" s="173" t="s">
        <v>396</v>
      </c>
      <c r="I116" s="173"/>
      <c r="J116" t="str">
        <f t="shared" si="18"/>
        <v>10153530207</v>
      </c>
      <c r="K116" t="s">
        <v>342</v>
      </c>
      <c r="L116" s="174">
        <f>+_xlfn.XLOOKUP(K116,eSIGEF!I:I,eSIGEF!G:G,0)</f>
        <v>2000</v>
      </c>
      <c r="O116" s="182">
        <f t="shared" si="20"/>
        <v>2000</v>
      </c>
    </row>
    <row r="117" spans="1:15" x14ac:dyDescent="0.25">
      <c r="A117" t="s">
        <v>378</v>
      </c>
      <c r="B117" s="173" t="s">
        <v>380</v>
      </c>
      <c r="C117" t="s">
        <v>72</v>
      </c>
      <c r="D117" s="173" t="s">
        <v>330</v>
      </c>
      <c r="E117" s="173" t="s">
        <v>216</v>
      </c>
      <c r="G117" s="173" t="s">
        <v>330</v>
      </c>
      <c r="H117" s="173" t="s">
        <v>397</v>
      </c>
      <c r="I117" s="173"/>
      <c r="J117" t="str">
        <f t="shared" si="18"/>
        <v>10153530226</v>
      </c>
      <c r="K117" t="s">
        <v>343</v>
      </c>
      <c r="L117" s="174">
        <f>+_xlfn.XLOOKUP(K117,eSIGEF!I:I,eSIGEF!G:G,0)</f>
        <v>2000</v>
      </c>
      <c r="O117" s="182">
        <f t="shared" si="20"/>
        <v>2000</v>
      </c>
    </row>
    <row r="118" spans="1:15" x14ac:dyDescent="0.25">
      <c r="A118" t="s">
        <v>378</v>
      </c>
      <c r="B118" s="173" t="s">
        <v>380</v>
      </c>
      <c r="C118" t="s">
        <v>72</v>
      </c>
      <c r="D118" s="173" t="s">
        <v>330</v>
      </c>
      <c r="E118" s="173" t="s">
        <v>216</v>
      </c>
      <c r="G118" s="173" t="s">
        <v>330</v>
      </c>
      <c r="H118" s="173" t="s">
        <v>398</v>
      </c>
      <c r="I118" s="173"/>
      <c r="J118" t="str">
        <f t="shared" si="18"/>
        <v>10153530249</v>
      </c>
      <c r="K118" t="s">
        <v>344</v>
      </c>
      <c r="L118" s="174">
        <f>+_xlfn.XLOOKUP(K118,eSIGEF!I:I,eSIGEF!G:G,0)</f>
        <v>1500</v>
      </c>
      <c r="O118" s="182">
        <f t="shared" si="20"/>
        <v>1500</v>
      </c>
    </row>
    <row r="119" spans="1:15" x14ac:dyDescent="0.25">
      <c r="A119" t="s">
        <v>378</v>
      </c>
      <c r="B119" s="173" t="s">
        <v>380</v>
      </c>
      <c r="C119" t="s">
        <v>140</v>
      </c>
      <c r="D119" s="173" t="s">
        <v>332</v>
      </c>
      <c r="E119" s="173" t="s">
        <v>216</v>
      </c>
      <c r="G119" s="173" t="s">
        <v>457</v>
      </c>
      <c r="H119" s="173" t="s">
        <v>398</v>
      </c>
      <c r="I119" s="173"/>
      <c r="J119" t="str">
        <f t="shared" si="18"/>
        <v>18353530249</v>
      </c>
      <c r="K119" t="s">
        <v>345</v>
      </c>
      <c r="L119" s="174">
        <f>+_xlfn.XLOOKUP(K119,eSIGEF!I:I,eSIGEF!G:G,0)</f>
        <v>1500</v>
      </c>
      <c r="O119" s="182">
        <f t="shared" si="20"/>
        <v>1500</v>
      </c>
    </row>
    <row r="120" spans="1:15" x14ac:dyDescent="0.25">
      <c r="A120" t="s">
        <v>378</v>
      </c>
      <c r="B120" s="173" t="s">
        <v>392</v>
      </c>
      <c r="C120" t="s">
        <v>72</v>
      </c>
      <c r="D120" s="173" t="s">
        <v>330</v>
      </c>
      <c r="E120" s="173" t="s">
        <v>216</v>
      </c>
      <c r="G120" s="173" t="s">
        <v>330</v>
      </c>
      <c r="H120" s="173" t="s">
        <v>399</v>
      </c>
      <c r="I120" s="173"/>
      <c r="J120" t="str">
        <f t="shared" si="18"/>
        <v>20153530301</v>
      </c>
      <c r="K120" t="s">
        <v>346</v>
      </c>
      <c r="L120" s="174">
        <f>+_xlfn.XLOOKUP(K120,eSIGEF!I:I,eSIGEF!G:G,0)</f>
        <v>160</v>
      </c>
      <c r="O120" s="182">
        <f t="shared" si="20"/>
        <v>160</v>
      </c>
    </row>
    <row r="121" spans="1:15" x14ac:dyDescent="0.25">
      <c r="A121" t="s">
        <v>378</v>
      </c>
      <c r="B121" s="173" t="s">
        <v>380</v>
      </c>
      <c r="C121" t="s">
        <v>72</v>
      </c>
      <c r="D121" s="173" t="s">
        <v>330</v>
      </c>
      <c r="E121" s="173" t="s">
        <v>216</v>
      </c>
      <c r="G121" s="173" t="s">
        <v>330</v>
      </c>
      <c r="H121" s="173" t="s">
        <v>400</v>
      </c>
      <c r="I121" s="173"/>
      <c r="J121" t="str">
        <f t="shared" si="18"/>
        <v>10153530403</v>
      </c>
      <c r="K121" t="s">
        <v>347</v>
      </c>
      <c r="L121" s="174">
        <f>+_xlfn.XLOOKUP(K121,eSIGEF!I:I,eSIGEF!G:G,0)</f>
        <v>1500</v>
      </c>
      <c r="O121" s="182">
        <f t="shared" si="20"/>
        <v>1500</v>
      </c>
    </row>
    <row r="122" spans="1:15" x14ac:dyDescent="0.25">
      <c r="A122" t="s">
        <v>378</v>
      </c>
      <c r="B122" s="173" t="s">
        <v>380</v>
      </c>
      <c r="C122" t="s">
        <v>72</v>
      </c>
      <c r="D122" s="173" t="s">
        <v>330</v>
      </c>
      <c r="E122" s="173" t="s">
        <v>216</v>
      </c>
      <c r="G122" s="173" t="s">
        <v>330</v>
      </c>
      <c r="H122" s="173" t="s">
        <v>401</v>
      </c>
      <c r="I122" s="173"/>
      <c r="J122" t="str">
        <f t="shared" si="18"/>
        <v>10153530502</v>
      </c>
      <c r="K122" t="s">
        <v>348</v>
      </c>
      <c r="L122" s="174">
        <f>+_xlfn.XLOOKUP(K122,eSIGEF!I:I,eSIGEF!G:G,0)</f>
        <v>3000</v>
      </c>
      <c r="O122" s="182">
        <f t="shared" si="20"/>
        <v>3000</v>
      </c>
    </row>
    <row r="123" spans="1:15" x14ac:dyDescent="0.25">
      <c r="A123" t="s">
        <v>378</v>
      </c>
      <c r="B123" s="173" t="s">
        <v>380</v>
      </c>
      <c r="C123" t="s">
        <v>72</v>
      </c>
      <c r="D123" s="173" t="s">
        <v>330</v>
      </c>
      <c r="E123" s="173" t="s">
        <v>216</v>
      </c>
      <c r="G123" s="173" t="s">
        <v>330</v>
      </c>
      <c r="H123" s="173" t="s">
        <v>402</v>
      </c>
      <c r="I123" s="173"/>
      <c r="J123" t="str">
        <f t="shared" si="18"/>
        <v>10153530601</v>
      </c>
      <c r="K123" t="s">
        <v>349</v>
      </c>
      <c r="L123" s="174">
        <f>+_xlfn.XLOOKUP(K123,eSIGEF!I:I,eSIGEF!G:G,0)</f>
        <v>3000</v>
      </c>
      <c r="O123" s="182">
        <f t="shared" si="20"/>
        <v>3000</v>
      </c>
    </row>
    <row r="124" spans="1:15" x14ac:dyDescent="0.25">
      <c r="A124" t="s">
        <v>378</v>
      </c>
      <c r="B124" s="173" t="s">
        <v>380</v>
      </c>
      <c r="C124" t="s">
        <v>72</v>
      </c>
      <c r="D124" s="173" t="s">
        <v>330</v>
      </c>
      <c r="E124" s="173" t="s">
        <v>216</v>
      </c>
      <c r="G124" s="173" t="s">
        <v>330</v>
      </c>
      <c r="H124" s="173" t="s">
        <v>403</v>
      </c>
      <c r="I124" s="173"/>
      <c r="J124" t="str">
        <f t="shared" si="18"/>
        <v>10153530612</v>
      </c>
      <c r="K124" t="s">
        <v>350</v>
      </c>
      <c r="L124" s="174">
        <f>+_xlfn.XLOOKUP(K124,eSIGEF!I:I,eSIGEF!G:G,0)</f>
        <v>3000</v>
      </c>
      <c r="O124" s="182">
        <f t="shared" si="20"/>
        <v>3000</v>
      </c>
    </row>
    <row r="125" spans="1:15" x14ac:dyDescent="0.25">
      <c r="A125" t="s">
        <v>378</v>
      </c>
      <c r="B125" s="173" t="s">
        <v>392</v>
      </c>
      <c r="C125" t="s">
        <v>88</v>
      </c>
      <c r="D125" s="173" t="s">
        <v>331</v>
      </c>
      <c r="E125" s="173" t="s">
        <v>216</v>
      </c>
      <c r="G125" s="173" t="s">
        <v>330</v>
      </c>
      <c r="H125" s="173" t="s">
        <v>403</v>
      </c>
      <c r="I125" s="173"/>
      <c r="J125" t="str">
        <f t="shared" si="18"/>
        <v>28253530612</v>
      </c>
      <c r="K125" t="s">
        <v>351</v>
      </c>
      <c r="L125" s="174">
        <f>+_xlfn.XLOOKUP(K125,eSIGEF!I:I,eSIGEF!G:G,0)</f>
        <v>13010</v>
      </c>
      <c r="O125" s="182">
        <f t="shared" si="20"/>
        <v>13010</v>
      </c>
    </row>
    <row r="126" spans="1:15" x14ac:dyDescent="0.25">
      <c r="A126" t="s">
        <v>378</v>
      </c>
      <c r="B126" s="173" t="s">
        <v>380</v>
      </c>
      <c r="C126" t="s">
        <v>72</v>
      </c>
      <c r="D126" s="173" t="s">
        <v>330</v>
      </c>
      <c r="E126" s="173" t="s">
        <v>216</v>
      </c>
      <c r="G126" s="173" t="s">
        <v>330</v>
      </c>
      <c r="H126" s="173" t="s">
        <v>404</v>
      </c>
      <c r="I126" s="173"/>
      <c r="J126" t="str">
        <f t="shared" si="18"/>
        <v>10153530702</v>
      </c>
      <c r="K126" t="s">
        <v>352</v>
      </c>
      <c r="L126" s="174">
        <f>+_xlfn.XLOOKUP(K126,eSIGEF!I:I,eSIGEF!G:G,0)</f>
        <v>16500</v>
      </c>
      <c r="O126" s="182">
        <f t="shared" si="20"/>
        <v>16500</v>
      </c>
    </row>
    <row r="127" spans="1:15" x14ac:dyDescent="0.25">
      <c r="A127" t="s">
        <v>378</v>
      </c>
      <c r="B127" s="173" t="s">
        <v>380</v>
      </c>
      <c r="C127" t="s">
        <v>72</v>
      </c>
      <c r="D127" s="173" t="s">
        <v>330</v>
      </c>
      <c r="E127" s="173" t="s">
        <v>216</v>
      </c>
      <c r="G127" s="173" t="s">
        <v>330</v>
      </c>
      <c r="H127" s="173" t="s">
        <v>405</v>
      </c>
      <c r="I127" s="173"/>
      <c r="J127" t="str">
        <f t="shared" si="18"/>
        <v>10153530704</v>
      </c>
      <c r="K127" t="s">
        <v>353</v>
      </c>
      <c r="L127" s="174">
        <f>+_xlfn.XLOOKUP(K127,eSIGEF!I:I,eSIGEF!G:G,0)</f>
        <v>8800</v>
      </c>
      <c r="O127" s="182">
        <f t="shared" si="20"/>
        <v>8800</v>
      </c>
    </row>
    <row r="128" spans="1:15" x14ac:dyDescent="0.25">
      <c r="A128" t="s">
        <v>378</v>
      </c>
      <c r="B128" s="173" t="s">
        <v>380</v>
      </c>
      <c r="C128" t="s">
        <v>72</v>
      </c>
      <c r="D128" s="173" t="s">
        <v>330</v>
      </c>
      <c r="E128" s="173" t="s">
        <v>216</v>
      </c>
      <c r="G128" s="173" t="s">
        <v>330</v>
      </c>
      <c r="H128" s="173" t="s">
        <v>406</v>
      </c>
      <c r="I128" s="173"/>
      <c r="J128" t="str">
        <f t="shared" si="18"/>
        <v>10153530801</v>
      </c>
      <c r="K128" t="s">
        <v>354</v>
      </c>
      <c r="L128" s="174">
        <f>+_xlfn.XLOOKUP(K128,eSIGEF!I:I,eSIGEF!G:G,0)</f>
        <v>1000</v>
      </c>
      <c r="O128" s="182">
        <f t="shared" si="20"/>
        <v>1000</v>
      </c>
    </row>
    <row r="129" spans="1:15" x14ac:dyDescent="0.25">
      <c r="A129" t="s">
        <v>378</v>
      </c>
      <c r="B129" s="173" t="s">
        <v>380</v>
      </c>
      <c r="C129" t="s">
        <v>88</v>
      </c>
      <c r="D129" s="173" t="s">
        <v>331</v>
      </c>
      <c r="E129" s="173" t="s">
        <v>216</v>
      </c>
      <c r="G129" s="173" t="s">
        <v>330</v>
      </c>
      <c r="H129" s="173" t="s">
        <v>406</v>
      </c>
      <c r="I129" s="173"/>
      <c r="J129" t="str">
        <f t="shared" si="18"/>
        <v>18253530801</v>
      </c>
      <c r="K129" t="s">
        <v>355</v>
      </c>
      <c r="L129" s="174">
        <f>+_xlfn.XLOOKUP(K129,eSIGEF!I:I,eSIGEF!G:G,0)</f>
        <v>1200</v>
      </c>
      <c r="O129" s="182">
        <f t="shared" si="20"/>
        <v>1200</v>
      </c>
    </row>
    <row r="130" spans="1:15" x14ac:dyDescent="0.25">
      <c r="A130" t="s">
        <v>378</v>
      </c>
      <c r="B130" s="173" t="s">
        <v>380</v>
      </c>
      <c r="C130" t="s">
        <v>72</v>
      </c>
      <c r="D130" s="173" t="s">
        <v>330</v>
      </c>
      <c r="E130" s="173" t="s">
        <v>216</v>
      </c>
      <c r="G130" s="173" t="s">
        <v>330</v>
      </c>
      <c r="H130" s="173" t="s">
        <v>407</v>
      </c>
      <c r="I130" s="173"/>
      <c r="J130" t="str">
        <f t="shared" si="18"/>
        <v>10153530805</v>
      </c>
      <c r="K130" t="s">
        <v>356</v>
      </c>
      <c r="L130" s="174">
        <f>+_xlfn.XLOOKUP(K130,eSIGEF!I:I,eSIGEF!G:G,0)</f>
        <v>2000</v>
      </c>
      <c r="O130" s="182">
        <f t="shared" si="20"/>
        <v>2000</v>
      </c>
    </row>
    <row r="131" spans="1:15" x14ac:dyDescent="0.25">
      <c r="A131" t="s">
        <v>378</v>
      </c>
      <c r="B131" s="173" t="s">
        <v>380</v>
      </c>
      <c r="C131" t="s">
        <v>140</v>
      </c>
      <c r="D131" s="173" t="s">
        <v>332</v>
      </c>
      <c r="E131" s="173" t="s">
        <v>216</v>
      </c>
      <c r="G131" s="173" t="s">
        <v>457</v>
      </c>
      <c r="H131" s="173" t="s">
        <v>408</v>
      </c>
      <c r="I131" s="173"/>
      <c r="J131" t="str">
        <f t="shared" ref="J131:J140" si="21">+CONCATENATE(B131,D131,E131,H131)</f>
        <v>18353530807</v>
      </c>
      <c r="K131" t="s">
        <v>357</v>
      </c>
      <c r="L131" s="174">
        <f>+_xlfn.XLOOKUP(K131,eSIGEF!I:I,eSIGEF!G:G,0)</f>
        <v>1500</v>
      </c>
      <c r="O131" s="182">
        <f t="shared" si="20"/>
        <v>1500</v>
      </c>
    </row>
    <row r="132" spans="1:15" x14ac:dyDescent="0.25">
      <c r="A132" t="s">
        <v>378</v>
      </c>
      <c r="B132" s="173" t="s">
        <v>392</v>
      </c>
      <c r="C132" t="s">
        <v>140</v>
      </c>
      <c r="D132" s="173" t="s">
        <v>332</v>
      </c>
      <c r="E132" s="173" t="s">
        <v>216</v>
      </c>
      <c r="G132" s="173" t="s">
        <v>457</v>
      </c>
      <c r="H132" s="173" t="s">
        <v>408</v>
      </c>
      <c r="I132" s="173"/>
      <c r="J132" t="str">
        <f t="shared" si="21"/>
        <v>28353530807</v>
      </c>
      <c r="K132" t="s">
        <v>358</v>
      </c>
      <c r="L132" s="174">
        <f>+_xlfn.XLOOKUP(K132,eSIGEF!I:I,eSIGEF!G:G,0)</f>
        <v>10000</v>
      </c>
      <c r="O132" s="182">
        <f t="shared" si="20"/>
        <v>10000</v>
      </c>
    </row>
    <row r="133" spans="1:15" x14ac:dyDescent="0.25">
      <c r="A133" t="s">
        <v>378</v>
      </c>
      <c r="B133" s="173" t="s">
        <v>380</v>
      </c>
      <c r="C133" t="s">
        <v>72</v>
      </c>
      <c r="D133" s="173" t="s">
        <v>330</v>
      </c>
      <c r="E133" s="173" t="s">
        <v>216</v>
      </c>
      <c r="G133" s="173" t="s">
        <v>330</v>
      </c>
      <c r="H133" s="173" t="s">
        <v>409</v>
      </c>
      <c r="I133" s="173"/>
      <c r="J133" t="str">
        <f t="shared" si="21"/>
        <v>10153530809</v>
      </c>
      <c r="K133" t="s">
        <v>359</v>
      </c>
      <c r="L133" s="174">
        <f>+_xlfn.XLOOKUP(K133,eSIGEF!I:I,eSIGEF!G:G,0)</f>
        <v>1993.06</v>
      </c>
      <c r="O133" s="182">
        <f t="shared" si="20"/>
        <v>1993.06</v>
      </c>
    </row>
    <row r="134" spans="1:15" x14ac:dyDescent="0.25">
      <c r="A134" t="s">
        <v>378</v>
      </c>
      <c r="B134" s="173" t="s">
        <v>380</v>
      </c>
      <c r="C134" t="s">
        <v>72</v>
      </c>
      <c r="D134" s="173" t="s">
        <v>330</v>
      </c>
      <c r="E134" s="173" t="s">
        <v>216</v>
      </c>
      <c r="G134" s="173" t="s">
        <v>330</v>
      </c>
      <c r="H134" s="173" t="s">
        <v>410</v>
      </c>
      <c r="I134" s="173"/>
      <c r="J134" t="str">
        <f t="shared" si="21"/>
        <v>10153530811</v>
      </c>
      <c r="K134" t="s">
        <v>360</v>
      </c>
      <c r="L134" s="174">
        <f>+_xlfn.XLOOKUP(K134,eSIGEF!I:I,eSIGEF!G:G,0)</f>
        <v>1000</v>
      </c>
      <c r="O134" s="182">
        <f t="shared" si="20"/>
        <v>1000</v>
      </c>
    </row>
    <row r="135" spans="1:15" x14ac:dyDescent="0.25">
      <c r="A135" t="s">
        <v>378</v>
      </c>
      <c r="B135" s="173" t="s">
        <v>380</v>
      </c>
      <c r="C135" t="s">
        <v>72</v>
      </c>
      <c r="D135" s="173" t="s">
        <v>330</v>
      </c>
      <c r="E135" s="173" t="s">
        <v>216</v>
      </c>
      <c r="G135" s="173" t="s">
        <v>330</v>
      </c>
      <c r="H135" s="173" t="s">
        <v>411</v>
      </c>
      <c r="I135" s="173"/>
      <c r="J135" t="str">
        <f t="shared" si="21"/>
        <v>10153530813</v>
      </c>
      <c r="K135" t="s">
        <v>361</v>
      </c>
      <c r="L135" s="174">
        <f>+_xlfn.XLOOKUP(K135,eSIGEF!I:I,eSIGEF!G:G,0)</f>
        <v>2000</v>
      </c>
      <c r="O135" s="182">
        <f t="shared" si="20"/>
        <v>2000</v>
      </c>
    </row>
    <row r="136" spans="1:15" x14ac:dyDescent="0.25">
      <c r="A136" t="s">
        <v>378</v>
      </c>
      <c r="B136" s="173" t="s">
        <v>380</v>
      </c>
      <c r="C136" t="s">
        <v>72</v>
      </c>
      <c r="D136" s="173" t="s">
        <v>330</v>
      </c>
      <c r="E136" s="173" t="s">
        <v>216</v>
      </c>
      <c r="G136" s="173" t="s">
        <v>330</v>
      </c>
      <c r="H136" s="173" t="s">
        <v>412</v>
      </c>
      <c r="I136" s="173"/>
      <c r="J136" t="str">
        <f t="shared" si="21"/>
        <v>10153530826</v>
      </c>
      <c r="K136" t="s">
        <v>362</v>
      </c>
      <c r="L136" s="174">
        <f>+_xlfn.XLOOKUP(K136,eSIGEF!I:I,eSIGEF!G:G,0)</f>
        <v>2500</v>
      </c>
      <c r="O136" s="182">
        <f t="shared" si="20"/>
        <v>2500</v>
      </c>
    </row>
    <row r="137" spans="1:15" x14ac:dyDescent="0.25">
      <c r="A137" t="s">
        <v>378</v>
      </c>
      <c r="B137" s="173" t="s">
        <v>380</v>
      </c>
      <c r="C137" t="s">
        <v>140</v>
      </c>
      <c r="D137" s="173" t="s">
        <v>332</v>
      </c>
      <c r="E137" s="173" t="s">
        <v>216</v>
      </c>
      <c r="G137" s="173" t="s">
        <v>457</v>
      </c>
      <c r="H137" s="173" t="s">
        <v>413</v>
      </c>
      <c r="I137" s="173"/>
      <c r="J137" t="str">
        <f t="shared" si="21"/>
        <v>18353530829</v>
      </c>
      <c r="K137" t="s">
        <v>363</v>
      </c>
      <c r="L137" s="174">
        <f>+_xlfn.XLOOKUP(K137,eSIGEF!I:I,eSIGEF!G:G,0)</f>
        <v>1500</v>
      </c>
      <c r="O137" s="182">
        <f t="shared" si="20"/>
        <v>1500</v>
      </c>
    </row>
    <row r="138" spans="1:15" x14ac:dyDescent="0.25">
      <c r="A138" t="s">
        <v>378</v>
      </c>
      <c r="B138" s="173" t="s">
        <v>380</v>
      </c>
      <c r="C138" t="s">
        <v>88</v>
      </c>
      <c r="D138" s="173" t="s">
        <v>331</v>
      </c>
      <c r="E138" s="173" t="s">
        <v>216</v>
      </c>
      <c r="G138" s="173" t="s">
        <v>330</v>
      </c>
      <c r="H138" s="173" t="s">
        <v>414</v>
      </c>
      <c r="I138" s="173"/>
      <c r="J138" t="str">
        <f t="shared" si="21"/>
        <v>18253531403</v>
      </c>
      <c r="K138" t="s">
        <v>364</v>
      </c>
      <c r="L138" s="174">
        <f>+_xlfn.XLOOKUP(K138,eSIGEF!I:I,eSIGEF!G:G,0)</f>
        <v>100</v>
      </c>
      <c r="O138" s="182">
        <f t="shared" si="20"/>
        <v>100</v>
      </c>
    </row>
    <row r="139" spans="1:15" x14ac:dyDescent="0.25">
      <c r="A139" t="s">
        <v>378</v>
      </c>
      <c r="B139" s="173" t="s">
        <v>380</v>
      </c>
      <c r="C139" t="s">
        <v>88</v>
      </c>
      <c r="D139" s="173" t="s">
        <v>331</v>
      </c>
      <c r="E139" s="173" t="s">
        <v>216</v>
      </c>
      <c r="G139" s="173" t="s">
        <v>330</v>
      </c>
      <c r="H139" s="173" t="s">
        <v>415</v>
      </c>
      <c r="I139" s="173"/>
      <c r="J139" t="str">
        <f t="shared" si="21"/>
        <v>18253531408</v>
      </c>
      <c r="K139" t="s">
        <v>365</v>
      </c>
      <c r="L139" s="174">
        <f>+_xlfn.XLOOKUP(K139,eSIGEF!I:I,eSIGEF!G:G,0)</f>
        <v>2500</v>
      </c>
      <c r="O139" s="182">
        <f t="shared" si="20"/>
        <v>2500</v>
      </c>
    </row>
    <row r="140" spans="1:15" x14ac:dyDescent="0.25">
      <c r="A140" t="s">
        <v>378</v>
      </c>
      <c r="B140" s="173" t="s">
        <v>380</v>
      </c>
      <c r="C140" t="s">
        <v>72</v>
      </c>
      <c r="D140" s="173" t="s">
        <v>330</v>
      </c>
      <c r="E140" s="173" t="s">
        <v>260</v>
      </c>
      <c r="G140" s="173" t="s">
        <v>330</v>
      </c>
      <c r="H140" s="173" t="s">
        <v>416</v>
      </c>
      <c r="I140" s="173"/>
      <c r="J140" t="str">
        <f t="shared" si="21"/>
        <v>10157570206</v>
      </c>
      <c r="K140" t="s">
        <v>366</v>
      </c>
      <c r="L140" s="174">
        <f>+_xlfn.XLOOKUP(K140,eSIGEF!I:I,eSIGEF!G:G,0)</f>
        <v>1300</v>
      </c>
      <c r="O140" s="182">
        <f t="shared" si="20"/>
        <v>1300</v>
      </c>
    </row>
    <row r="141" spans="1:15" x14ac:dyDescent="0.25">
      <c r="O141" s="174"/>
    </row>
  </sheetData>
  <autoFilter ref="A2:P140" xr:uid="{15675550-D2A6-4077-91AB-6BD39D94FE7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51A9-06E1-46E1-85F6-5C6FE3307051}">
  <dimension ref="A3:C18"/>
  <sheetViews>
    <sheetView workbookViewId="0">
      <selection activeCell="B10" sqref="B10"/>
    </sheetView>
  </sheetViews>
  <sheetFormatPr baseColWidth="10" defaultRowHeight="15" x14ac:dyDescent="0.25"/>
  <cols>
    <col min="1" max="1" width="57.7109375" bestFit="1" customWidth="1"/>
    <col min="2" max="2" width="23" bestFit="1" customWidth="1"/>
  </cols>
  <sheetData>
    <row r="3" spans="1:3" x14ac:dyDescent="0.25">
      <c r="A3" s="117" t="s">
        <v>257</v>
      </c>
      <c r="B3" t="s">
        <v>285</v>
      </c>
      <c r="C3" t="s">
        <v>269</v>
      </c>
    </row>
    <row r="4" spans="1:3" x14ac:dyDescent="0.25">
      <c r="A4" s="118" t="s">
        <v>75</v>
      </c>
      <c r="B4" s="119">
        <v>234184.82</v>
      </c>
      <c r="C4" s="121" t="e">
        <f>GETPIVOTDATA("PRESUPUESTO PRIORIZADO",$A$3,"UNIDAD RESPONSABLE N2","Dirección Administrativa")/$B$18*100/100</f>
        <v>#REF!</v>
      </c>
    </row>
    <row r="5" spans="1:3" x14ac:dyDescent="0.25">
      <c r="A5" s="118" t="s">
        <v>212</v>
      </c>
      <c r="B5" s="119">
        <v>42853</v>
      </c>
      <c r="C5" s="121" t="e">
        <f>GETPIVOTDATA("PRESUPUESTO PRIORIZADO",$A$3,"UNIDAD RESPONSABLE N2","Dirección de Bibliotecas y Centros de Documentación")/B18*100/100</f>
        <v>#REF!</v>
      </c>
    </row>
    <row r="6" spans="1:3" x14ac:dyDescent="0.25">
      <c r="A6" s="118" t="s">
        <v>200</v>
      </c>
      <c r="B6" s="119">
        <v>190400.14</v>
      </c>
      <c r="C6" s="121" t="e">
        <f>GETPIVOTDATA("PRESUPUESTO PRIORIZADO",$A$3,"UNIDAD RESPONSABLE N2","Dirección de Bienestar Universitario Intercultural y Comunitario")/B$18*100/100</f>
        <v>#REF!</v>
      </c>
    </row>
    <row r="7" spans="1:3" x14ac:dyDescent="0.25">
      <c r="A7" s="118" t="s">
        <v>185</v>
      </c>
      <c r="B7" s="119">
        <v>31618.54</v>
      </c>
      <c r="C7" s="121" t="e">
        <f>GETPIVOTDATA("PRESUPUESTO PRIORIZADO",$A$3,"UNIDAD RESPONSABLE N2","Dirección de Comunicación")/B18*100/100</f>
        <v>#REF!</v>
      </c>
    </row>
    <row r="8" spans="1:3" x14ac:dyDescent="0.25">
      <c r="A8" s="118" t="s">
        <v>138</v>
      </c>
      <c r="B8" s="119">
        <v>126751.8</v>
      </c>
      <c r="C8" s="121" t="e">
        <f>GETPIVOTDATA("PRESUPUESTO PRIORIZADO",$A$3,"UNIDAD RESPONSABLE N2","Dirección de Tecnologías de la Información y Comunicación")/B18*100/100</f>
        <v>#REF!</v>
      </c>
    </row>
    <row r="9" spans="1:3" x14ac:dyDescent="0.25">
      <c r="A9" s="118" t="s">
        <v>224</v>
      </c>
      <c r="B9" s="119">
        <v>11239</v>
      </c>
      <c r="C9" s="121" t="e">
        <f>GETPIVOTDATA("PRESUPUESTO PRIORIZADO",$A$3,"UNIDAD RESPONSABLE N2","Dirección de Vinculación con la Sociedad")/B18*100/100</f>
        <v>#REF!</v>
      </c>
    </row>
    <row r="10" spans="1:3" x14ac:dyDescent="0.25">
      <c r="A10" s="118" t="s">
        <v>250</v>
      </c>
      <c r="B10" s="119">
        <v>13600</v>
      </c>
      <c r="C10" s="121" t="e">
        <f>GETPIVOTDATA("PRESUPUESTO PRIORIZADO",$A$3,"UNIDAD RESPONSABLE N2","Dirección Editorial y de Publicaciones")/B18*100/100</f>
        <v>#REF!</v>
      </c>
    </row>
    <row r="11" spans="1:3" x14ac:dyDescent="0.25">
      <c r="A11" s="118" t="s">
        <v>153</v>
      </c>
      <c r="B11" s="119">
        <v>3000</v>
      </c>
      <c r="C11" s="121" t="e">
        <f>GETPIVOTDATA("PRESUPUESTO PRIORIZADO",$A$3,"UNIDAD RESPONSABLE N2","Dirección Financiera")/B18*100/100</f>
        <v>#REF!</v>
      </c>
    </row>
    <row r="12" spans="1:3" x14ac:dyDescent="0.25">
      <c r="A12" s="118" t="s">
        <v>238</v>
      </c>
      <c r="B12" s="119">
        <v>72049.7</v>
      </c>
      <c r="C12" s="121" t="e">
        <f>GETPIVOTDATA("PRESUPUESTO PRIORIZADO",$A$3,"UNIDAD RESPONSABLE N2","Dirección General de Investigación ")/B18*100/100</f>
        <v>#REF!</v>
      </c>
    </row>
    <row r="13" spans="1:3" x14ac:dyDescent="0.25">
      <c r="A13" s="118" t="s">
        <v>159</v>
      </c>
      <c r="B13" s="119">
        <v>2918027.5986399995</v>
      </c>
      <c r="C13" s="121" t="e">
        <f>GETPIVOTDATA("PRESUPUESTO PRIORIZADO",$A$3,"UNIDAD RESPONSABLE N2","Dirección Talento Humano")/B18*100/100</f>
        <v>#REF!</v>
      </c>
    </row>
    <row r="14" spans="1:3" x14ac:dyDescent="0.25">
      <c r="A14" s="118" t="s">
        <v>233</v>
      </c>
      <c r="B14" s="119">
        <v>750</v>
      </c>
      <c r="C14" s="121" t="e">
        <f>GETPIVOTDATA("PRESUPUESTO PRIORIZADO",$A$3,"UNIDAD RESPONSABLE N2","Instituto de Biodiversidad")/B18*100/100</f>
        <v>#REF!</v>
      </c>
    </row>
    <row r="15" spans="1:3" x14ac:dyDescent="0.25">
      <c r="A15" s="118" t="s">
        <v>194</v>
      </c>
      <c r="B15" s="119">
        <v>440</v>
      </c>
      <c r="C15" s="121" t="e">
        <f>GETPIVOTDATA("PRESUPUESTO PRIORIZADO",$A$3,"UNIDAD RESPONSABLE N2","Procuraduría")/B18*100/100</f>
        <v>#REF!</v>
      </c>
    </row>
    <row r="16" spans="1:3" x14ac:dyDescent="0.25">
      <c r="A16" s="118" t="s">
        <v>258</v>
      </c>
      <c r="B16" s="119">
        <v>3644914.5986399995</v>
      </c>
      <c r="C16" s="122" t="e">
        <f>SUM(C4:C15)</f>
        <v>#REF!</v>
      </c>
    </row>
    <row r="18" spans="1:2" x14ac:dyDescent="0.25">
      <c r="A18" s="118" t="s">
        <v>270</v>
      </c>
      <c r="B18" s="119">
        <v>3644914.6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15FF2-BD36-42E5-A69E-59C9446AA62E}">
  <sheetPr>
    <pageSetUpPr fitToPage="1"/>
  </sheetPr>
  <dimension ref="A1:AE109"/>
  <sheetViews>
    <sheetView topLeftCell="E1" zoomScale="70" zoomScaleNormal="70" workbookViewId="0">
      <selection activeCell="E100" sqref="E100"/>
    </sheetView>
  </sheetViews>
  <sheetFormatPr baseColWidth="10" defaultRowHeight="15" x14ac:dyDescent="0.25"/>
  <cols>
    <col min="1" max="1" width="25.7109375" customWidth="1"/>
    <col min="2" max="2" width="14.28515625" customWidth="1"/>
    <col min="3" max="3" width="30.7109375" customWidth="1"/>
    <col min="4" max="4" width="32.85546875" bestFit="1" customWidth="1"/>
    <col min="5" max="5" width="30.7109375" bestFit="1" customWidth="1"/>
    <col min="7" max="7" width="12" bestFit="1" customWidth="1"/>
    <col min="9" max="9" width="11.42578125" customWidth="1"/>
    <col min="13" max="13" width="11" bestFit="1" customWidth="1"/>
    <col min="14" max="14" width="27.140625" bestFit="1" customWidth="1"/>
    <col min="16" max="16" width="16.42578125" customWidth="1"/>
    <col min="19" max="19" width="16" customWidth="1"/>
    <col min="20" max="20" width="14.7109375" customWidth="1"/>
    <col min="22" max="22" width="17.7109375" customWidth="1"/>
    <col min="23" max="23" width="15.140625" customWidth="1"/>
    <col min="24" max="24" width="12" bestFit="1" customWidth="1"/>
    <col min="26" max="26" width="14.85546875" customWidth="1"/>
    <col min="27" max="27" width="14" customWidth="1"/>
    <col min="30" max="30" width="14.140625" customWidth="1"/>
    <col min="31" max="31" width="12.7109375" bestFit="1" customWidth="1"/>
  </cols>
  <sheetData>
    <row r="1" spans="1:20" x14ac:dyDescent="0.25">
      <c r="P1" s="155" t="s">
        <v>310</v>
      </c>
    </row>
    <row r="2" spans="1:20" x14ac:dyDescent="0.25">
      <c r="A2" t="s">
        <v>300</v>
      </c>
      <c r="I2" t="s">
        <v>299</v>
      </c>
      <c r="P2" t="s">
        <v>307</v>
      </c>
    </row>
    <row r="3" spans="1:20" ht="38.25" x14ac:dyDescent="0.25">
      <c r="A3" s="117" t="s">
        <v>49</v>
      </c>
      <c r="B3" s="117" t="s">
        <v>38</v>
      </c>
      <c r="C3" s="117" t="s">
        <v>45</v>
      </c>
      <c r="D3" s="117" t="s">
        <v>46</v>
      </c>
      <c r="E3" t="s">
        <v>285</v>
      </c>
      <c r="I3" s="117" t="s">
        <v>304</v>
      </c>
      <c r="J3" s="117" t="s">
        <v>290</v>
      </c>
      <c r="K3" s="117" t="s">
        <v>49</v>
      </c>
      <c r="L3" s="117" t="s">
        <v>45</v>
      </c>
      <c r="M3" s="117" t="s">
        <v>291</v>
      </c>
      <c r="N3" t="s">
        <v>292</v>
      </c>
      <c r="P3" s="144" t="s">
        <v>38</v>
      </c>
      <c r="Q3" s="144" t="s">
        <v>301</v>
      </c>
      <c r="R3" s="144" t="s">
        <v>49</v>
      </c>
      <c r="S3" s="144" t="s">
        <v>302</v>
      </c>
      <c r="T3" s="144" t="s">
        <v>303</v>
      </c>
    </row>
    <row r="4" spans="1:20" ht="45" x14ac:dyDescent="0.25">
      <c r="A4" s="120">
        <v>1</v>
      </c>
      <c r="B4" t="s">
        <v>72</v>
      </c>
      <c r="C4" t="s">
        <v>259</v>
      </c>
      <c r="D4">
        <v>510105</v>
      </c>
      <c r="E4" s="119">
        <v>101808</v>
      </c>
      <c r="I4">
        <v>1</v>
      </c>
      <c r="J4" t="s">
        <v>293</v>
      </c>
      <c r="K4">
        <v>1</v>
      </c>
      <c r="L4">
        <v>530000</v>
      </c>
      <c r="M4">
        <v>530101</v>
      </c>
      <c r="N4" s="119">
        <v>3750</v>
      </c>
      <c r="P4" s="154" t="s">
        <v>88</v>
      </c>
      <c r="Q4" s="150">
        <v>510518</v>
      </c>
      <c r="R4" s="146" t="s">
        <v>306</v>
      </c>
      <c r="S4" s="147">
        <f>SUM(T5:T17)</f>
        <v>326275.42504</v>
      </c>
      <c r="T4" s="145"/>
    </row>
    <row r="5" spans="1:20" x14ac:dyDescent="0.25">
      <c r="A5" s="120">
        <v>1</v>
      </c>
      <c r="B5" t="s">
        <v>72</v>
      </c>
      <c r="C5" t="s">
        <v>259</v>
      </c>
      <c r="D5">
        <v>510106</v>
      </c>
      <c r="E5" s="119">
        <v>26281.3</v>
      </c>
      <c r="I5">
        <v>1</v>
      </c>
      <c r="J5" t="s">
        <v>293</v>
      </c>
      <c r="K5">
        <v>1</v>
      </c>
      <c r="L5">
        <v>530000</v>
      </c>
      <c r="M5">
        <v>530104</v>
      </c>
      <c r="N5" s="119">
        <v>2600</v>
      </c>
      <c r="P5" s="322" t="s">
        <v>72</v>
      </c>
      <c r="Q5" s="145">
        <v>510105</v>
      </c>
      <c r="R5" s="146" t="s">
        <v>306</v>
      </c>
      <c r="S5" s="145"/>
      <c r="T5" s="147">
        <v>101808</v>
      </c>
    </row>
    <row r="6" spans="1:20" x14ac:dyDescent="0.25">
      <c r="A6" s="120">
        <v>1</v>
      </c>
      <c r="B6" t="s">
        <v>72</v>
      </c>
      <c r="C6" t="s">
        <v>259</v>
      </c>
      <c r="D6">
        <v>510108</v>
      </c>
      <c r="E6" s="119">
        <v>57816</v>
      </c>
      <c r="I6">
        <v>1</v>
      </c>
      <c r="J6" t="s">
        <v>293</v>
      </c>
      <c r="K6">
        <v>1</v>
      </c>
      <c r="L6">
        <v>530000</v>
      </c>
      <c r="M6">
        <v>530105</v>
      </c>
      <c r="N6" s="119">
        <v>11875</v>
      </c>
      <c r="P6" s="323"/>
      <c r="Q6" s="145">
        <v>510106</v>
      </c>
      <c r="R6" s="146" t="s">
        <v>306</v>
      </c>
      <c r="S6" s="145"/>
      <c r="T6" s="147">
        <v>26281.3</v>
      </c>
    </row>
    <row r="7" spans="1:20" x14ac:dyDescent="0.25">
      <c r="A7" s="120">
        <v>1</v>
      </c>
      <c r="B7" t="s">
        <v>72</v>
      </c>
      <c r="C7" t="s">
        <v>259</v>
      </c>
      <c r="D7">
        <v>510203</v>
      </c>
      <c r="E7" s="119">
        <v>28318.726666666666</v>
      </c>
      <c r="I7">
        <v>1</v>
      </c>
      <c r="J7" t="s">
        <v>293</v>
      </c>
      <c r="K7">
        <v>1</v>
      </c>
      <c r="L7">
        <v>530000</v>
      </c>
      <c r="M7">
        <v>530203</v>
      </c>
      <c r="N7" s="119">
        <v>600</v>
      </c>
      <c r="P7" s="323"/>
      <c r="Q7" s="145">
        <v>510108</v>
      </c>
      <c r="R7" s="146" t="s">
        <v>306</v>
      </c>
      <c r="S7" s="145"/>
      <c r="T7" s="147">
        <v>57816</v>
      </c>
    </row>
    <row r="8" spans="1:20" x14ac:dyDescent="0.25">
      <c r="A8" s="120">
        <v>1</v>
      </c>
      <c r="B8" t="s">
        <v>72</v>
      </c>
      <c r="C8" t="s">
        <v>259</v>
      </c>
      <c r="D8">
        <v>510204</v>
      </c>
      <c r="E8" s="119">
        <v>8515.3333333333339</v>
      </c>
      <c r="I8">
        <v>1</v>
      </c>
      <c r="J8" t="s">
        <v>293</v>
      </c>
      <c r="K8">
        <v>1</v>
      </c>
      <c r="L8">
        <v>530000</v>
      </c>
      <c r="M8">
        <v>530204</v>
      </c>
      <c r="N8" s="119">
        <v>3700</v>
      </c>
      <c r="P8" s="323"/>
      <c r="Q8" s="145">
        <v>510203</v>
      </c>
      <c r="R8" s="146" t="s">
        <v>306</v>
      </c>
      <c r="S8" s="145"/>
      <c r="T8" s="147">
        <v>28318.726666666666</v>
      </c>
    </row>
    <row r="9" spans="1:20" x14ac:dyDescent="0.25">
      <c r="A9" s="120">
        <v>1</v>
      </c>
      <c r="B9" t="s">
        <v>72</v>
      </c>
      <c r="C9" t="s">
        <v>259</v>
      </c>
      <c r="D9">
        <v>510304</v>
      </c>
      <c r="E9" s="119">
        <v>400</v>
      </c>
      <c r="I9">
        <v>1</v>
      </c>
      <c r="J9" t="s">
        <v>293</v>
      </c>
      <c r="K9">
        <v>1</v>
      </c>
      <c r="L9">
        <v>530000</v>
      </c>
      <c r="M9">
        <v>530207</v>
      </c>
      <c r="N9" s="119">
        <v>2000</v>
      </c>
      <c r="P9" s="323"/>
      <c r="Q9" s="145">
        <v>510204</v>
      </c>
      <c r="R9" s="146" t="s">
        <v>306</v>
      </c>
      <c r="S9" s="145"/>
      <c r="T9" s="147">
        <v>8515.3333333333339</v>
      </c>
    </row>
    <row r="10" spans="1:20" x14ac:dyDescent="0.25">
      <c r="A10" s="120">
        <v>1</v>
      </c>
      <c r="B10" t="s">
        <v>72</v>
      </c>
      <c r="C10" t="s">
        <v>259</v>
      </c>
      <c r="D10">
        <v>510306</v>
      </c>
      <c r="E10" s="119">
        <v>1000</v>
      </c>
      <c r="I10">
        <v>1</v>
      </c>
      <c r="J10" t="s">
        <v>293</v>
      </c>
      <c r="K10">
        <v>1</v>
      </c>
      <c r="L10">
        <v>530000</v>
      </c>
      <c r="M10">
        <v>530208</v>
      </c>
      <c r="N10" s="119">
        <v>2500</v>
      </c>
      <c r="P10" s="323"/>
      <c r="Q10" s="145">
        <v>510304</v>
      </c>
      <c r="R10" s="146" t="s">
        <v>306</v>
      </c>
      <c r="S10" s="145"/>
      <c r="T10" s="147">
        <v>400</v>
      </c>
    </row>
    <row r="11" spans="1:20" x14ac:dyDescent="0.25">
      <c r="A11" s="120">
        <v>1</v>
      </c>
      <c r="B11" t="s">
        <v>72</v>
      </c>
      <c r="C11" t="s">
        <v>259</v>
      </c>
      <c r="D11">
        <v>510509</v>
      </c>
      <c r="E11" s="119">
        <v>1000</v>
      </c>
      <c r="I11">
        <v>1</v>
      </c>
      <c r="J11" t="s">
        <v>293</v>
      </c>
      <c r="K11">
        <v>1</v>
      </c>
      <c r="L11">
        <v>530000</v>
      </c>
      <c r="M11">
        <v>530209</v>
      </c>
      <c r="N11" s="119">
        <v>3200</v>
      </c>
      <c r="P11" s="323"/>
      <c r="Q11" s="145">
        <v>510306</v>
      </c>
      <c r="R11" s="146" t="s">
        <v>306</v>
      </c>
      <c r="S11" s="145"/>
      <c r="T11" s="147">
        <v>1000</v>
      </c>
    </row>
    <row r="12" spans="1:20" x14ac:dyDescent="0.25">
      <c r="A12" s="120">
        <v>1</v>
      </c>
      <c r="B12" t="s">
        <v>72</v>
      </c>
      <c r="C12" t="s">
        <v>259</v>
      </c>
      <c r="D12">
        <v>510510</v>
      </c>
      <c r="E12" s="119">
        <v>48276</v>
      </c>
      <c r="I12">
        <v>1</v>
      </c>
      <c r="J12" t="s">
        <v>293</v>
      </c>
      <c r="K12">
        <v>1</v>
      </c>
      <c r="L12">
        <v>530000</v>
      </c>
      <c r="M12">
        <v>530210</v>
      </c>
      <c r="N12" s="119">
        <v>2000</v>
      </c>
      <c r="P12" s="323"/>
      <c r="Q12" s="145">
        <v>510509</v>
      </c>
      <c r="R12" s="146" t="s">
        <v>306</v>
      </c>
      <c r="S12" s="145"/>
      <c r="T12" s="147">
        <v>1000</v>
      </c>
    </row>
    <row r="13" spans="1:20" x14ac:dyDescent="0.25">
      <c r="A13" s="120">
        <v>1</v>
      </c>
      <c r="B13" t="s">
        <v>72</v>
      </c>
      <c r="C13" t="s">
        <v>259</v>
      </c>
      <c r="D13">
        <v>510512</v>
      </c>
      <c r="E13" s="119">
        <v>350</v>
      </c>
      <c r="I13">
        <v>1</v>
      </c>
      <c r="J13" t="s">
        <v>293</v>
      </c>
      <c r="K13">
        <v>1</v>
      </c>
      <c r="L13">
        <v>530000</v>
      </c>
      <c r="M13">
        <v>530226</v>
      </c>
      <c r="N13" s="119">
        <v>2000</v>
      </c>
      <c r="P13" s="323"/>
      <c r="Q13" s="145">
        <v>510510</v>
      </c>
      <c r="R13" s="146" t="s">
        <v>306</v>
      </c>
      <c r="S13" s="145"/>
      <c r="T13" s="147">
        <v>48276</v>
      </c>
    </row>
    <row r="14" spans="1:20" x14ac:dyDescent="0.25">
      <c r="A14" s="120">
        <v>1</v>
      </c>
      <c r="B14" t="s">
        <v>72</v>
      </c>
      <c r="C14" t="s">
        <v>259</v>
      </c>
      <c r="D14">
        <v>510513</v>
      </c>
      <c r="E14" s="119">
        <v>350</v>
      </c>
      <c r="I14">
        <v>1</v>
      </c>
      <c r="J14" t="s">
        <v>293</v>
      </c>
      <c r="K14">
        <v>1</v>
      </c>
      <c r="L14">
        <v>530000</v>
      </c>
      <c r="M14">
        <v>530249</v>
      </c>
      <c r="N14" s="119">
        <v>1500</v>
      </c>
      <c r="P14" s="323"/>
      <c r="Q14" s="145">
        <v>510512</v>
      </c>
      <c r="R14" s="146" t="s">
        <v>306</v>
      </c>
      <c r="S14" s="145"/>
      <c r="T14" s="147">
        <v>350</v>
      </c>
    </row>
    <row r="15" spans="1:20" x14ac:dyDescent="0.25">
      <c r="A15" s="120">
        <v>1</v>
      </c>
      <c r="B15" t="s">
        <v>72</v>
      </c>
      <c r="C15" t="s">
        <v>259</v>
      </c>
      <c r="D15">
        <v>510601</v>
      </c>
      <c r="E15" s="119">
        <v>27625.08195</v>
      </c>
      <c r="I15">
        <v>1</v>
      </c>
      <c r="J15" t="s">
        <v>293</v>
      </c>
      <c r="K15">
        <v>1</v>
      </c>
      <c r="L15">
        <v>530000</v>
      </c>
      <c r="M15">
        <v>530255</v>
      </c>
      <c r="N15" s="119">
        <v>1500</v>
      </c>
      <c r="P15" s="323"/>
      <c r="Q15" s="145">
        <v>510513</v>
      </c>
      <c r="R15" s="146" t="s">
        <v>306</v>
      </c>
      <c r="S15" s="145"/>
      <c r="T15" s="147">
        <v>350</v>
      </c>
    </row>
    <row r="16" spans="1:20" x14ac:dyDescent="0.25">
      <c r="A16" s="120">
        <v>1</v>
      </c>
      <c r="B16" t="s">
        <v>72</v>
      </c>
      <c r="C16" t="s">
        <v>259</v>
      </c>
      <c r="D16">
        <v>510602</v>
      </c>
      <c r="E16" s="119">
        <v>24534.983090000002</v>
      </c>
      <c r="I16">
        <v>1</v>
      </c>
      <c r="J16" t="s">
        <v>293</v>
      </c>
      <c r="K16">
        <v>1</v>
      </c>
      <c r="L16">
        <v>530000</v>
      </c>
      <c r="M16">
        <v>530301</v>
      </c>
      <c r="N16" s="119">
        <v>1500</v>
      </c>
      <c r="P16" s="323"/>
      <c r="Q16" s="145">
        <v>510601</v>
      </c>
      <c r="R16" s="146" t="s">
        <v>306</v>
      </c>
      <c r="S16" s="145"/>
      <c r="T16" s="147">
        <v>27625.08195</v>
      </c>
    </row>
    <row r="17" spans="1:22" x14ac:dyDescent="0.25">
      <c r="A17" s="120">
        <v>1</v>
      </c>
      <c r="B17" t="s">
        <v>72</v>
      </c>
      <c r="C17" t="s">
        <v>216</v>
      </c>
      <c r="D17">
        <v>530101</v>
      </c>
      <c r="E17" s="119">
        <v>3681.82</v>
      </c>
      <c r="G17" s="151"/>
      <c r="I17">
        <v>1</v>
      </c>
      <c r="J17" t="s">
        <v>293</v>
      </c>
      <c r="K17">
        <v>1</v>
      </c>
      <c r="L17">
        <v>530000</v>
      </c>
      <c r="M17">
        <v>530302</v>
      </c>
      <c r="N17" s="119">
        <v>1500</v>
      </c>
      <c r="P17" s="324"/>
      <c r="Q17" s="145">
        <v>510602</v>
      </c>
      <c r="R17" s="146" t="s">
        <v>306</v>
      </c>
      <c r="S17" s="145"/>
      <c r="T17" s="147">
        <v>24534.983090000002</v>
      </c>
    </row>
    <row r="18" spans="1:22" x14ac:dyDescent="0.25">
      <c r="A18" s="120">
        <v>1</v>
      </c>
      <c r="B18" t="s">
        <v>72</v>
      </c>
      <c r="C18" t="s">
        <v>216</v>
      </c>
      <c r="D18">
        <v>530104</v>
      </c>
      <c r="E18" s="119">
        <v>6913.6</v>
      </c>
      <c r="I18">
        <v>1</v>
      </c>
      <c r="J18" t="s">
        <v>293</v>
      </c>
      <c r="K18">
        <v>1</v>
      </c>
      <c r="L18">
        <v>530000</v>
      </c>
      <c r="M18">
        <v>530303</v>
      </c>
      <c r="N18" s="119">
        <v>1500</v>
      </c>
      <c r="P18" s="145" t="s">
        <v>254</v>
      </c>
      <c r="Q18" s="145"/>
      <c r="R18" s="145"/>
      <c r="S18" s="147">
        <f>SUM(S4:S17)</f>
        <v>326275.42504</v>
      </c>
      <c r="T18" s="147">
        <f>SUM(T4:T17)</f>
        <v>326275.42504</v>
      </c>
    </row>
    <row r="19" spans="1:22" x14ac:dyDescent="0.25">
      <c r="A19" s="120">
        <v>1</v>
      </c>
      <c r="B19" t="s">
        <v>72</v>
      </c>
      <c r="C19" t="s">
        <v>216</v>
      </c>
      <c r="D19">
        <v>530105</v>
      </c>
      <c r="E19" s="119">
        <v>960</v>
      </c>
      <c r="I19">
        <v>1</v>
      </c>
      <c r="J19" t="s">
        <v>293</v>
      </c>
      <c r="K19">
        <v>1</v>
      </c>
      <c r="L19">
        <v>530000</v>
      </c>
      <c r="M19">
        <v>530304</v>
      </c>
      <c r="N19" s="119">
        <v>5000</v>
      </c>
    </row>
    <row r="20" spans="1:22" x14ac:dyDescent="0.25">
      <c r="A20" s="120">
        <v>1</v>
      </c>
      <c r="B20" t="s">
        <v>72</v>
      </c>
      <c r="C20" t="s">
        <v>216</v>
      </c>
      <c r="D20">
        <v>530208</v>
      </c>
      <c r="E20" s="119">
        <v>22854.48</v>
      </c>
      <c r="I20">
        <v>1</v>
      </c>
      <c r="J20" t="s">
        <v>293</v>
      </c>
      <c r="K20">
        <v>1</v>
      </c>
      <c r="L20">
        <v>530000</v>
      </c>
      <c r="M20">
        <v>530306</v>
      </c>
      <c r="N20" s="119">
        <v>5000</v>
      </c>
      <c r="P20" t="s">
        <v>308</v>
      </c>
    </row>
    <row r="21" spans="1:22" ht="38.25" x14ac:dyDescent="0.25">
      <c r="A21" s="120">
        <v>1</v>
      </c>
      <c r="B21" t="s">
        <v>72</v>
      </c>
      <c r="C21" t="s">
        <v>216</v>
      </c>
      <c r="D21">
        <v>530209</v>
      </c>
      <c r="E21" s="119">
        <v>22742.12</v>
      </c>
      <c r="I21">
        <v>1</v>
      </c>
      <c r="J21" t="s">
        <v>293</v>
      </c>
      <c r="K21">
        <v>1</v>
      </c>
      <c r="L21">
        <v>530000</v>
      </c>
      <c r="M21">
        <v>530402</v>
      </c>
      <c r="N21" s="119">
        <v>12500</v>
      </c>
      <c r="P21" s="144" t="s">
        <v>38</v>
      </c>
      <c r="Q21" s="144" t="s">
        <v>301</v>
      </c>
      <c r="R21" s="144" t="s">
        <v>49</v>
      </c>
      <c r="S21" s="144" t="s">
        <v>302</v>
      </c>
      <c r="T21" s="144" t="s">
        <v>303</v>
      </c>
    </row>
    <row r="22" spans="1:22" x14ac:dyDescent="0.25">
      <c r="A22" s="120">
        <v>1</v>
      </c>
      <c r="B22" t="s">
        <v>72</v>
      </c>
      <c r="C22" t="s">
        <v>216</v>
      </c>
      <c r="D22">
        <v>530210</v>
      </c>
      <c r="E22" s="119">
        <v>2607</v>
      </c>
      <c r="I22">
        <v>1</v>
      </c>
      <c r="J22" t="s">
        <v>293</v>
      </c>
      <c r="K22">
        <v>1</v>
      </c>
      <c r="L22">
        <v>530000</v>
      </c>
      <c r="M22">
        <v>530403</v>
      </c>
      <c r="N22" s="119">
        <v>1500</v>
      </c>
      <c r="P22" s="322" t="s">
        <v>88</v>
      </c>
      <c r="Q22" s="150">
        <v>510518</v>
      </c>
      <c r="R22" s="146" t="s">
        <v>306</v>
      </c>
      <c r="S22" s="152">
        <f>SUM(T23:T27)</f>
        <v>397750.8064</v>
      </c>
      <c r="T22" s="145"/>
    </row>
    <row r="23" spans="1:22" x14ac:dyDescent="0.25">
      <c r="A23" s="120">
        <v>1</v>
      </c>
      <c r="B23" t="s">
        <v>72</v>
      </c>
      <c r="C23" t="s">
        <v>216</v>
      </c>
      <c r="D23">
        <v>530255</v>
      </c>
      <c r="E23" s="119">
        <v>500</v>
      </c>
      <c r="I23">
        <v>1</v>
      </c>
      <c r="J23" t="s">
        <v>293</v>
      </c>
      <c r="K23">
        <v>1</v>
      </c>
      <c r="L23">
        <v>530000</v>
      </c>
      <c r="M23">
        <v>530404</v>
      </c>
      <c r="N23" s="119">
        <v>6000</v>
      </c>
      <c r="P23" s="323"/>
      <c r="Q23" s="145">
        <v>510108</v>
      </c>
      <c r="R23" s="146" t="s">
        <v>306</v>
      </c>
      <c r="S23" s="145"/>
      <c r="T23" s="147">
        <v>322632</v>
      </c>
      <c r="V23" s="119"/>
    </row>
    <row r="24" spans="1:22" x14ac:dyDescent="0.25">
      <c r="A24" s="120">
        <v>1</v>
      </c>
      <c r="B24" t="s">
        <v>72</v>
      </c>
      <c r="C24" t="s">
        <v>216</v>
      </c>
      <c r="D24">
        <v>530301</v>
      </c>
      <c r="E24" s="119">
        <v>10660</v>
      </c>
      <c r="I24">
        <v>1</v>
      </c>
      <c r="J24" t="s">
        <v>293</v>
      </c>
      <c r="K24">
        <v>1</v>
      </c>
      <c r="L24">
        <v>530000</v>
      </c>
      <c r="M24">
        <v>530405</v>
      </c>
      <c r="N24" s="119">
        <v>6000</v>
      </c>
      <c r="P24" s="323"/>
      <c r="Q24" s="145">
        <v>510203</v>
      </c>
      <c r="R24" s="145"/>
      <c r="S24" s="145"/>
      <c r="T24" s="147">
        <v>22539</v>
      </c>
    </row>
    <row r="25" spans="1:22" x14ac:dyDescent="0.25">
      <c r="A25" s="120">
        <v>1</v>
      </c>
      <c r="B25" t="s">
        <v>72</v>
      </c>
      <c r="C25" t="s">
        <v>216</v>
      </c>
      <c r="D25">
        <v>530302</v>
      </c>
      <c r="E25" s="119">
        <v>10793.96</v>
      </c>
      <c r="I25">
        <v>1</v>
      </c>
      <c r="J25" t="s">
        <v>293</v>
      </c>
      <c r="K25">
        <v>1</v>
      </c>
      <c r="L25">
        <v>530000</v>
      </c>
      <c r="M25">
        <v>530502</v>
      </c>
      <c r="N25" s="119">
        <v>3000</v>
      </c>
      <c r="P25" s="323"/>
      <c r="Q25" s="145">
        <v>510204</v>
      </c>
      <c r="R25" s="145"/>
      <c r="S25" s="145"/>
      <c r="T25" s="147">
        <v>5302</v>
      </c>
    </row>
    <row r="26" spans="1:22" x14ac:dyDescent="0.25">
      <c r="A26" s="120">
        <v>1</v>
      </c>
      <c r="B26" t="s">
        <v>72</v>
      </c>
      <c r="C26" t="s">
        <v>216</v>
      </c>
      <c r="D26">
        <v>530303</v>
      </c>
      <c r="E26" s="119">
        <v>5000</v>
      </c>
      <c r="I26">
        <v>1</v>
      </c>
      <c r="J26" t="s">
        <v>293</v>
      </c>
      <c r="K26">
        <v>1</v>
      </c>
      <c r="L26">
        <v>530000</v>
      </c>
      <c r="M26">
        <v>530601</v>
      </c>
      <c r="N26" s="119">
        <v>3000</v>
      </c>
      <c r="P26" s="323"/>
      <c r="Q26" s="145">
        <v>510601</v>
      </c>
      <c r="R26" s="145"/>
      <c r="S26" s="145"/>
      <c r="T26" s="147">
        <v>24747.821999999993</v>
      </c>
    </row>
    <row r="27" spans="1:22" x14ac:dyDescent="0.25">
      <c r="A27" s="120">
        <v>1</v>
      </c>
      <c r="B27" t="s">
        <v>72</v>
      </c>
      <c r="C27" t="s">
        <v>216</v>
      </c>
      <c r="D27">
        <v>530304</v>
      </c>
      <c r="E27" s="119">
        <v>500</v>
      </c>
      <c r="I27">
        <v>1</v>
      </c>
      <c r="J27" t="s">
        <v>293</v>
      </c>
      <c r="K27">
        <v>1</v>
      </c>
      <c r="L27">
        <v>530000</v>
      </c>
      <c r="M27">
        <v>530612</v>
      </c>
      <c r="N27" s="119">
        <v>3000</v>
      </c>
      <c r="P27" s="324"/>
      <c r="Q27" s="145">
        <v>510602</v>
      </c>
      <c r="R27" s="145"/>
      <c r="S27" s="145"/>
      <c r="T27" s="147">
        <v>22529.984399999998</v>
      </c>
    </row>
    <row r="28" spans="1:22" x14ac:dyDescent="0.25">
      <c r="A28" s="120">
        <v>1</v>
      </c>
      <c r="B28" t="s">
        <v>72</v>
      </c>
      <c r="C28" t="s">
        <v>216</v>
      </c>
      <c r="D28">
        <v>530306</v>
      </c>
      <c r="E28" s="119">
        <v>8496</v>
      </c>
      <c r="I28">
        <v>1</v>
      </c>
      <c r="J28" t="s">
        <v>293</v>
      </c>
      <c r="K28">
        <v>1</v>
      </c>
      <c r="L28">
        <v>530000</v>
      </c>
      <c r="M28">
        <v>530702</v>
      </c>
      <c r="N28" s="119">
        <v>16500</v>
      </c>
      <c r="P28" s="145" t="s">
        <v>254</v>
      </c>
      <c r="Q28" s="145"/>
      <c r="R28" s="145"/>
      <c r="S28" s="147">
        <f>SUM(S22:S27)</f>
        <v>397750.8064</v>
      </c>
      <c r="T28" s="147">
        <f>SUM(T22:T27)</f>
        <v>397750.8064</v>
      </c>
    </row>
    <row r="29" spans="1:22" x14ac:dyDescent="0.25">
      <c r="A29" s="120">
        <v>1</v>
      </c>
      <c r="B29" t="s">
        <v>72</v>
      </c>
      <c r="C29" t="s">
        <v>216</v>
      </c>
      <c r="D29">
        <v>530402</v>
      </c>
      <c r="E29" s="119">
        <v>28000</v>
      </c>
      <c r="I29">
        <v>1</v>
      </c>
      <c r="J29" t="s">
        <v>293</v>
      </c>
      <c r="K29">
        <v>1</v>
      </c>
      <c r="L29">
        <v>530000</v>
      </c>
      <c r="M29">
        <v>530704</v>
      </c>
      <c r="N29" s="119">
        <v>8800</v>
      </c>
    </row>
    <row r="30" spans="1:22" x14ac:dyDescent="0.25">
      <c r="A30" s="120">
        <v>1</v>
      </c>
      <c r="B30" t="s">
        <v>72</v>
      </c>
      <c r="C30" t="s">
        <v>216</v>
      </c>
      <c r="D30">
        <v>530404</v>
      </c>
      <c r="E30" s="119">
        <v>9000</v>
      </c>
      <c r="I30">
        <v>1</v>
      </c>
      <c r="J30" t="s">
        <v>293</v>
      </c>
      <c r="K30">
        <v>1</v>
      </c>
      <c r="L30">
        <v>530000</v>
      </c>
      <c r="M30">
        <v>530801</v>
      </c>
      <c r="N30" s="119">
        <v>1000</v>
      </c>
      <c r="P30" t="s">
        <v>309</v>
      </c>
    </row>
    <row r="31" spans="1:22" ht="38.25" x14ac:dyDescent="0.25">
      <c r="A31" s="120">
        <v>1</v>
      </c>
      <c r="B31" t="s">
        <v>72</v>
      </c>
      <c r="C31" t="s">
        <v>216</v>
      </c>
      <c r="D31">
        <v>530405</v>
      </c>
      <c r="E31" s="119">
        <v>13500</v>
      </c>
      <c r="I31">
        <v>1</v>
      </c>
      <c r="J31" t="s">
        <v>293</v>
      </c>
      <c r="K31">
        <v>1</v>
      </c>
      <c r="L31">
        <v>530000</v>
      </c>
      <c r="M31">
        <v>530802</v>
      </c>
      <c r="N31" s="119">
        <v>800</v>
      </c>
      <c r="P31" s="144" t="s">
        <v>38</v>
      </c>
      <c r="Q31" s="144" t="s">
        <v>301</v>
      </c>
      <c r="R31" s="144" t="s">
        <v>49</v>
      </c>
      <c r="S31" s="144" t="s">
        <v>302</v>
      </c>
      <c r="T31" s="144" t="s">
        <v>303</v>
      </c>
    </row>
    <row r="32" spans="1:22" ht="45" x14ac:dyDescent="0.25">
      <c r="A32" s="120">
        <v>1</v>
      </c>
      <c r="B32" t="s">
        <v>72</v>
      </c>
      <c r="C32" t="s">
        <v>216</v>
      </c>
      <c r="D32">
        <v>530802</v>
      </c>
      <c r="E32" s="119">
        <v>600</v>
      </c>
      <c r="I32">
        <v>1</v>
      </c>
      <c r="J32" t="s">
        <v>293</v>
      </c>
      <c r="K32">
        <v>1</v>
      </c>
      <c r="L32">
        <v>530000</v>
      </c>
      <c r="M32">
        <v>530804</v>
      </c>
      <c r="N32" s="119">
        <v>4000</v>
      </c>
      <c r="P32" s="154" t="s">
        <v>88</v>
      </c>
      <c r="Q32" s="150">
        <v>510518</v>
      </c>
      <c r="R32" s="146" t="s">
        <v>306</v>
      </c>
      <c r="S32" s="152">
        <f>SUM(T33:T36)</f>
        <v>13947.267200000002</v>
      </c>
      <c r="T32" s="145"/>
    </row>
    <row r="33" spans="1:23" x14ac:dyDescent="0.25">
      <c r="A33" s="120">
        <v>1</v>
      </c>
      <c r="B33" t="s">
        <v>72</v>
      </c>
      <c r="C33" t="s">
        <v>216</v>
      </c>
      <c r="D33">
        <v>530804</v>
      </c>
      <c r="E33" s="119">
        <v>9667.7000000000007</v>
      </c>
      <c r="I33">
        <v>1</v>
      </c>
      <c r="J33" t="s">
        <v>293</v>
      </c>
      <c r="K33">
        <v>1</v>
      </c>
      <c r="L33">
        <v>530000</v>
      </c>
      <c r="M33">
        <v>530805</v>
      </c>
      <c r="N33" s="119">
        <v>2000</v>
      </c>
      <c r="P33" s="322" t="s">
        <v>140</v>
      </c>
      <c r="Q33" s="145">
        <v>510203</v>
      </c>
      <c r="R33" s="146" t="s">
        <v>306</v>
      </c>
      <c r="S33" s="145"/>
      <c r="T33" s="147">
        <v>4347</v>
      </c>
    </row>
    <row r="34" spans="1:23" x14ac:dyDescent="0.25">
      <c r="A34" s="120">
        <v>1</v>
      </c>
      <c r="B34" t="s">
        <v>72</v>
      </c>
      <c r="C34" t="s">
        <v>216</v>
      </c>
      <c r="D34">
        <v>530807</v>
      </c>
      <c r="E34" s="119">
        <v>7800</v>
      </c>
      <c r="I34">
        <v>1</v>
      </c>
      <c r="J34" t="s">
        <v>293</v>
      </c>
      <c r="K34">
        <v>1</v>
      </c>
      <c r="L34">
        <v>530000</v>
      </c>
      <c r="M34">
        <v>530807</v>
      </c>
      <c r="N34" s="119">
        <v>6000</v>
      </c>
      <c r="P34" s="323"/>
      <c r="Q34" s="145">
        <v>510204</v>
      </c>
      <c r="R34" s="145"/>
      <c r="S34" s="145"/>
      <c r="T34" s="147">
        <v>482</v>
      </c>
    </row>
    <row r="35" spans="1:23" x14ac:dyDescent="0.25">
      <c r="A35" s="120">
        <v>1</v>
      </c>
      <c r="B35" t="s">
        <v>72</v>
      </c>
      <c r="C35" t="s">
        <v>216</v>
      </c>
      <c r="D35">
        <v>531403</v>
      </c>
      <c r="E35" s="119">
        <v>181.3</v>
      </c>
      <c r="I35">
        <v>1</v>
      </c>
      <c r="J35" t="s">
        <v>293</v>
      </c>
      <c r="K35">
        <v>1</v>
      </c>
      <c r="L35">
        <v>530000</v>
      </c>
      <c r="M35">
        <v>530809</v>
      </c>
      <c r="N35" s="119">
        <v>1993.06</v>
      </c>
      <c r="P35" s="323"/>
      <c r="Q35" s="145">
        <v>510601</v>
      </c>
      <c r="R35" s="145"/>
      <c r="S35" s="145"/>
      <c r="T35" s="147">
        <v>4773.0060000000003</v>
      </c>
    </row>
    <row r="36" spans="1:23" x14ac:dyDescent="0.25">
      <c r="A36" s="120">
        <v>1</v>
      </c>
      <c r="B36" t="s">
        <v>72</v>
      </c>
      <c r="C36" t="s">
        <v>216</v>
      </c>
      <c r="D36">
        <v>531404</v>
      </c>
      <c r="E36" s="119">
        <v>192.5</v>
      </c>
      <c r="I36">
        <v>1</v>
      </c>
      <c r="J36" t="s">
        <v>293</v>
      </c>
      <c r="K36">
        <v>1</v>
      </c>
      <c r="L36">
        <v>530000</v>
      </c>
      <c r="M36">
        <v>530811</v>
      </c>
      <c r="N36" s="119">
        <v>1000</v>
      </c>
      <c r="P36" s="324"/>
      <c r="Q36" s="145">
        <v>510602</v>
      </c>
      <c r="R36" s="145"/>
      <c r="S36" s="145"/>
      <c r="T36" s="147">
        <v>4345.2611999999999</v>
      </c>
    </row>
    <row r="37" spans="1:23" x14ac:dyDescent="0.25">
      <c r="A37" s="120">
        <v>1</v>
      </c>
      <c r="B37" t="s">
        <v>72</v>
      </c>
      <c r="C37" t="s">
        <v>216</v>
      </c>
      <c r="D37">
        <v>531406</v>
      </c>
      <c r="E37" s="119">
        <v>13.8</v>
      </c>
      <c r="I37">
        <v>1</v>
      </c>
      <c r="J37" t="s">
        <v>293</v>
      </c>
      <c r="K37">
        <v>1</v>
      </c>
      <c r="L37">
        <v>530000</v>
      </c>
      <c r="M37">
        <v>530813</v>
      </c>
      <c r="N37" s="119">
        <v>2000</v>
      </c>
      <c r="P37" s="145" t="s">
        <v>254</v>
      </c>
      <c r="Q37" s="145"/>
      <c r="R37" s="145"/>
      <c r="S37" s="152">
        <f>SUM(S32:S36)</f>
        <v>13947.267200000002</v>
      </c>
      <c r="T37" s="152">
        <f>SUM(T32:T36)</f>
        <v>13947.267200000002</v>
      </c>
    </row>
    <row r="38" spans="1:23" x14ac:dyDescent="0.25">
      <c r="A38" s="120">
        <v>1</v>
      </c>
      <c r="B38" t="s">
        <v>72</v>
      </c>
      <c r="C38" t="s">
        <v>260</v>
      </c>
      <c r="D38">
        <v>570102</v>
      </c>
      <c r="E38" s="119">
        <v>3900</v>
      </c>
      <c r="I38">
        <v>1</v>
      </c>
      <c r="J38" t="s">
        <v>293</v>
      </c>
      <c r="K38">
        <v>1</v>
      </c>
      <c r="L38">
        <v>530000</v>
      </c>
      <c r="M38">
        <v>530826</v>
      </c>
      <c r="N38" s="119">
        <v>2500</v>
      </c>
    </row>
    <row r="39" spans="1:23" x14ac:dyDescent="0.25">
      <c r="A39" s="120">
        <v>1</v>
      </c>
      <c r="B39" t="s">
        <v>72</v>
      </c>
      <c r="C39" t="s">
        <v>260</v>
      </c>
      <c r="D39">
        <v>570201</v>
      </c>
      <c r="E39" s="119">
        <v>500</v>
      </c>
      <c r="I39">
        <v>1</v>
      </c>
      <c r="J39" t="s">
        <v>293</v>
      </c>
      <c r="K39">
        <v>1</v>
      </c>
      <c r="L39">
        <v>570000</v>
      </c>
      <c r="M39">
        <v>570102</v>
      </c>
      <c r="N39" s="119">
        <v>3000</v>
      </c>
      <c r="Q39" t="s">
        <v>310</v>
      </c>
      <c r="S39" s="141">
        <f>+S18+S28+S37</f>
        <v>737973.49864000001</v>
      </c>
      <c r="T39" s="119">
        <f>+T37+T28+T18</f>
        <v>737973.49864000001</v>
      </c>
    </row>
    <row r="40" spans="1:23" x14ac:dyDescent="0.25">
      <c r="A40" s="120">
        <v>1</v>
      </c>
      <c r="B40" t="s">
        <v>72</v>
      </c>
      <c r="C40" t="s">
        <v>262</v>
      </c>
      <c r="D40">
        <v>840104</v>
      </c>
      <c r="E40" s="119">
        <v>416</v>
      </c>
      <c r="I40">
        <v>1</v>
      </c>
      <c r="J40" t="s">
        <v>293</v>
      </c>
      <c r="K40">
        <v>1</v>
      </c>
      <c r="L40">
        <v>570000</v>
      </c>
      <c r="M40">
        <v>570201</v>
      </c>
      <c r="N40" s="119">
        <v>90077.119999999995</v>
      </c>
    </row>
    <row r="41" spans="1:23" x14ac:dyDescent="0.25">
      <c r="A41" s="120">
        <v>1</v>
      </c>
      <c r="B41" t="s">
        <v>88</v>
      </c>
      <c r="C41" t="s">
        <v>259</v>
      </c>
      <c r="D41">
        <v>510108</v>
      </c>
      <c r="E41" s="119">
        <v>322632</v>
      </c>
      <c r="I41">
        <v>1</v>
      </c>
      <c r="J41" t="s">
        <v>293</v>
      </c>
      <c r="K41">
        <v>1</v>
      </c>
      <c r="L41">
        <v>570000</v>
      </c>
      <c r="M41">
        <v>570206</v>
      </c>
      <c r="N41" s="119">
        <v>1300</v>
      </c>
      <c r="P41" s="156" t="s">
        <v>311</v>
      </c>
    </row>
    <row r="42" spans="1:23" x14ac:dyDescent="0.25">
      <c r="A42" s="120">
        <v>1</v>
      </c>
      <c r="B42" t="s">
        <v>88</v>
      </c>
      <c r="C42" t="s">
        <v>259</v>
      </c>
      <c r="D42">
        <v>510203</v>
      </c>
      <c r="E42" s="119">
        <v>22539</v>
      </c>
      <c r="I42">
        <v>1</v>
      </c>
      <c r="J42" t="s">
        <v>293</v>
      </c>
      <c r="K42">
        <v>2</v>
      </c>
      <c r="L42">
        <v>530000</v>
      </c>
      <c r="M42">
        <v>530255</v>
      </c>
      <c r="N42" s="119">
        <v>530</v>
      </c>
      <c r="P42" t="s">
        <v>316</v>
      </c>
    </row>
    <row r="43" spans="1:23" ht="38.25" x14ac:dyDescent="0.25">
      <c r="A43" s="120">
        <v>1</v>
      </c>
      <c r="B43" t="s">
        <v>88</v>
      </c>
      <c r="C43" t="s">
        <v>259</v>
      </c>
      <c r="D43">
        <v>510204</v>
      </c>
      <c r="E43" s="119">
        <v>5302</v>
      </c>
      <c r="I43">
        <v>1</v>
      </c>
      <c r="J43" t="s">
        <v>293</v>
      </c>
      <c r="K43">
        <v>2</v>
      </c>
      <c r="L43">
        <v>530000</v>
      </c>
      <c r="M43">
        <v>530301</v>
      </c>
      <c r="N43" s="119">
        <v>160</v>
      </c>
      <c r="P43" s="144" t="s">
        <v>38</v>
      </c>
      <c r="Q43" s="144" t="s">
        <v>301</v>
      </c>
      <c r="R43" s="144" t="s">
        <v>49</v>
      </c>
      <c r="S43" s="144" t="s">
        <v>302</v>
      </c>
      <c r="T43" s="144" t="s">
        <v>303</v>
      </c>
    </row>
    <row r="44" spans="1:23" x14ac:dyDescent="0.25">
      <c r="A44" s="120">
        <v>1</v>
      </c>
      <c r="B44" t="s">
        <v>88</v>
      </c>
      <c r="C44" t="s">
        <v>259</v>
      </c>
      <c r="D44">
        <v>510601</v>
      </c>
      <c r="E44" s="119">
        <v>24747.821999999993</v>
      </c>
      <c r="I44">
        <v>1</v>
      </c>
      <c r="J44" t="s">
        <v>293</v>
      </c>
      <c r="K44">
        <v>3</v>
      </c>
      <c r="L44">
        <v>510000</v>
      </c>
      <c r="M44">
        <v>510105</v>
      </c>
      <c r="N44" s="119">
        <v>72720</v>
      </c>
      <c r="P44" s="325" t="s">
        <v>72</v>
      </c>
      <c r="Q44" s="145">
        <v>510105</v>
      </c>
      <c r="R44" s="316" t="s">
        <v>312</v>
      </c>
      <c r="S44" s="147">
        <v>72720</v>
      </c>
      <c r="T44" s="145"/>
      <c r="W44" s="157"/>
    </row>
    <row r="45" spans="1:23" x14ac:dyDescent="0.25">
      <c r="A45" s="120">
        <v>1</v>
      </c>
      <c r="B45" t="s">
        <v>88</v>
      </c>
      <c r="C45" t="s">
        <v>259</v>
      </c>
      <c r="D45">
        <v>510602</v>
      </c>
      <c r="E45" s="119">
        <v>22529.984399999998</v>
      </c>
      <c r="I45">
        <v>1</v>
      </c>
      <c r="J45" t="s">
        <v>293</v>
      </c>
      <c r="K45">
        <v>3</v>
      </c>
      <c r="L45">
        <v>510000</v>
      </c>
      <c r="M45">
        <v>510106</v>
      </c>
      <c r="N45" s="119">
        <v>33036.720000000001</v>
      </c>
      <c r="P45" s="325"/>
      <c r="Q45" s="145">
        <v>510106</v>
      </c>
      <c r="R45" s="317"/>
      <c r="S45" s="147">
        <v>33036.720000000001</v>
      </c>
      <c r="T45" s="145"/>
    </row>
    <row r="46" spans="1:23" ht="45" x14ac:dyDescent="0.25">
      <c r="A46" s="120">
        <v>1</v>
      </c>
      <c r="B46" t="s">
        <v>88</v>
      </c>
      <c r="C46" t="s">
        <v>216</v>
      </c>
      <c r="D46">
        <v>530204</v>
      </c>
      <c r="E46" s="119">
        <v>15864.04</v>
      </c>
      <c r="I46">
        <v>1</v>
      </c>
      <c r="J46" t="s">
        <v>293</v>
      </c>
      <c r="K46">
        <v>3</v>
      </c>
      <c r="L46">
        <v>510000</v>
      </c>
      <c r="M46">
        <v>510203</v>
      </c>
      <c r="N46" s="119">
        <v>18614.060000000001</v>
      </c>
      <c r="P46" s="154" t="s">
        <v>88</v>
      </c>
      <c r="Q46" s="145">
        <v>510108</v>
      </c>
      <c r="R46" s="317"/>
      <c r="S46" s="147">
        <v>289111.40999999997</v>
      </c>
      <c r="T46" s="145"/>
    </row>
    <row r="47" spans="1:23" ht="45" customHeight="1" x14ac:dyDescent="0.25">
      <c r="A47" s="120">
        <v>1</v>
      </c>
      <c r="B47" t="s">
        <v>88</v>
      </c>
      <c r="C47" t="s">
        <v>216</v>
      </c>
      <c r="D47">
        <v>530208</v>
      </c>
      <c r="E47" s="119">
        <v>20792</v>
      </c>
      <c r="I47">
        <v>1</v>
      </c>
      <c r="J47" t="s">
        <v>293</v>
      </c>
      <c r="K47">
        <v>3</v>
      </c>
      <c r="L47">
        <v>510000</v>
      </c>
      <c r="M47">
        <v>510204</v>
      </c>
      <c r="N47" s="119">
        <v>6110</v>
      </c>
      <c r="P47" s="313" t="s">
        <v>72</v>
      </c>
      <c r="Q47" s="145">
        <v>510203</v>
      </c>
      <c r="R47" s="317"/>
      <c r="S47" s="145"/>
      <c r="T47" s="152">
        <f>+GETPIVOTDATA("PRESUPUESTO ",$A$3,"PROGRAMA INSTITUCIONAL","01-Administración Central","GRUPO DE GASTO","51","ITEM PRESUPUESTARIO",510203,"FUENTE",3)-GETPIVOTDATA("CODIFICADO",$I$3,"PROGRAMA","ADMINISTRACION CENTRAL","GRUPO DE GASTO",510000,"PROGRAMA2",1,"FUENTE",3,"ITEM ",510203)</f>
        <v>33162.69</v>
      </c>
    </row>
    <row r="48" spans="1:23" x14ac:dyDescent="0.25">
      <c r="A48" s="120">
        <v>1</v>
      </c>
      <c r="B48" t="s">
        <v>88</v>
      </c>
      <c r="C48" t="s">
        <v>216</v>
      </c>
      <c r="D48">
        <v>530209</v>
      </c>
      <c r="E48" s="119">
        <v>29142.140000000003</v>
      </c>
      <c r="I48">
        <v>1</v>
      </c>
      <c r="J48" t="s">
        <v>293</v>
      </c>
      <c r="K48">
        <v>3</v>
      </c>
      <c r="L48">
        <v>510000</v>
      </c>
      <c r="M48">
        <v>510601</v>
      </c>
      <c r="N48" s="119">
        <v>22381</v>
      </c>
      <c r="P48" s="314"/>
      <c r="Q48" s="145">
        <v>510204</v>
      </c>
      <c r="R48" s="317"/>
      <c r="S48" s="147"/>
      <c r="T48" s="152">
        <f>+GETPIVOTDATA("PRESUPUESTO ",$A$3,"PROGRAMA INSTITUCIONAL","01-Administración Central","GRUPO DE GASTO","51","ITEM PRESUPUESTARIO",510204,"FUENTE",3)-GETPIVOTDATA("CODIFICADO",$I$3,"PROGRAMA","ADMINISTRACION CENTRAL","GRUPO DE GASTO",510000,"PROGRAMA2",1,"FUENTE",3,"ITEM ",510204)</f>
        <v>11884.666666666664</v>
      </c>
    </row>
    <row r="49" spans="1:31" x14ac:dyDescent="0.25">
      <c r="A49" s="120">
        <v>1</v>
      </c>
      <c r="B49" t="s">
        <v>88</v>
      </c>
      <c r="C49" t="s">
        <v>216</v>
      </c>
      <c r="D49">
        <v>530249</v>
      </c>
      <c r="E49" s="119">
        <v>9754.5</v>
      </c>
      <c r="I49">
        <v>1</v>
      </c>
      <c r="J49" t="s">
        <v>293</v>
      </c>
      <c r="K49">
        <v>3</v>
      </c>
      <c r="L49">
        <v>510000</v>
      </c>
      <c r="M49">
        <v>510602</v>
      </c>
      <c r="N49" s="119">
        <v>18614.060000000001</v>
      </c>
      <c r="P49" s="314"/>
      <c r="Q49" s="145">
        <v>510510</v>
      </c>
      <c r="R49" s="317"/>
      <c r="S49" s="147"/>
      <c r="T49" s="147">
        <v>331256</v>
      </c>
    </row>
    <row r="50" spans="1:31" x14ac:dyDescent="0.25">
      <c r="A50" s="120">
        <v>1</v>
      </c>
      <c r="B50" t="s">
        <v>88</v>
      </c>
      <c r="C50" t="s">
        <v>216</v>
      </c>
      <c r="D50">
        <v>530402</v>
      </c>
      <c r="E50" s="119">
        <v>1595</v>
      </c>
      <c r="I50">
        <v>82</v>
      </c>
      <c r="J50" t="s">
        <v>296</v>
      </c>
      <c r="K50">
        <v>1</v>
      </c>
      <c r="L50">
        <v>510000</v>
      </c>
      <c r="M50" s="159">
        <v>510518</v>
      </c>
      <c r="N50" s="160">
        <v>737973.5</v>
      </c>
      <c r="P50" s="314"/>
      <c r="Q50" s="145">
        <v>510601</v>
      </c>
      <c r="R50" s="317"/>
      <c r="S50" s="147"/>
      <c r="T50" s="152">
        <f>+GETPIVOTDATA("PRESUPUESTO ",$A$3,"PROGRAMA INSTITUCIONAL","01-Administración Central","GRUPO DE GASTO","51","ITEM PRESUPUESTARIO",510601,"FUENTE",3)-GETPIVOTDATA("CODIFICADO",$I$3,"PROGRAMA","ADMINISTRACION CENTRAL","GRUPO DE GASTO",510000,"PROGRAMA2",1,"FUENTE",3,"ITEM ",510601)</f>
        <v>9585.2040000000015</v>
      </c>
    </row>
    <row r="51" spans="1:31" x14ac:dyDescent="0.25">
      <c r="A51" s="120">
        <v>1</v>
      </c>
      <c r="B51" t="s">
        <v>88</v>
      </c>
      <c r="C51" t="s">
        <v>216</v>
      </c>
      <c r="D51">
        <v>530404</v>
      </c>
      <c r="E51" s="119">
        <v>800</v>
      </c>
      <c r="I51">
        <v>82</v>
      </c>
      <c r="J51" t="s">
        <v>296</v>
      </c>
      <c r="K51">
        <v>1</v>
      </c>
      <c r="L51">
        <v>530000</v>
      </c>
      <c r="M51">
        <v>530204</v>
      </c>
      <c r="N51" s="119">
        <v>1500</v>
      </c>
      <c r="P51" s="315"/>
      <c r="Q51" s="145">
        <v>510602</v>
      </c>
      <c r="R51" s="318"/>
      <c r="S51" s="147"/>
      <c r="T51" s="152">
        <f>+GETPIVOTDATA("PRESUPUESTO ",$A$3,"PROGRAMA INSTITUCIONAL","01-Administración Central","GRUPO DE GASTO","51","ITEM PRESUPUESTARIO",510602,"FUENTE",3)-GETPIVOTDATA("CODIFICADO",$I$3,"PROGRAMA","ADMINISTRACION CENTRAL","GRUPO DE GASTO",510000,"PROGRAMA2",1,"FUENTE",3,"ITEM ",510602)</f>
        <v>8979.5648000000037</v>
      </c>
    </row>
    <row r="52" spans="1:31" x14ac:dyDescent="0.25">
      <c r="A52" s="120">
        <v>1</v>
      </c>
      <c r="B52" t="s">
        <v>88</v>
      </c>
      <c r="C52" t="s">
        <v>216</v>
      </c>
      <c r="D52">
        <v>530405</v>
      </c>
      <c r="E52" s="119">
        <v>1500</v>
      </c>
      <c r="I52">
        <v>82</v>
      </c>
      <c r="J52" t="s">
        <v>296</v>
      </c>
      <c r="K52">
        <v>1</v>
      </c>
      <c r="L52">
        <v>530000</v>
      </c>
      <c r="M52">
        <v>530702</v>
      </c>
      <c r="N52" s="119">
        <v>15281</v>
      </c>
      <c r="P52" s="319" t="s">
        <v>254</v>
      </c>
      <c r="Q52" s="320"/>
      <c r="R52" s="321"/>
      <c r="S52" s="147">
        <f>SUM(S44:S51)</f>
        <v>394868.13</v>
      </c>
      <c r="T52" s="147">
        <f>SUM(T47:T51)</f>
        <v>394868.12546666671</v>
      </c>
      <c r="V52" s="119"/>
    </row>
    <row r="53" spans="1:31" x14ac:dyDescent="0.25">
      <c r="A53" s="120">
        <v>1</v>
      </c>
      <c r="B53" t="s">
        <v>88</v>
      </c>
      <c r="C53" t="s">
        <v>216</v>
      </c>
      <c r="D53">
        <v>530702</v>
      </c>
      <c r="E53" s="119">
        <v>440</v>
      </c>
      <c r="I53">
        <v>82</v>
      </c>
      <c r="J53" t="s">
        <v>296</v>
      </c>
      <c r="K53">
        <v>1</v>
      </c>
      <c r="L53">
        <v>530000</v>
      </c>
      <c r="M53">
        <v>530801</v>
      </c>
      <c r="N53" s="119">
        <v>1200</v>
      </c>
      <c r="S53" s="119"/>
    </row>
    <row r="54" spans="1:31" x14ac:dyDescent="0.25">
      <c r="A54" s="120">
        <v>1</v>
      </c>
      <c r="B54" t="s">
        <v>88</v>
      </c>
      <c r="C54" t="s">
        <v>216</v>
      </c>
      <c r="D54">
        <v>530704</v>
      </c>
      <c r="E54" s="119">
        <v>5470</v>
      </c>
      <c r="I54">
        <v>82</v>
      </c>
      <c r="J54" t="s">
        <v>296</v>
      </c>
      <c r="K54">
        <v>1</v>
      </c>
      <c r="L54">
        <v>530000</v>
      </c>
      <c r="M54">
        <v>530812</v>
      </c>
      <c r="N54" s="119">
        <v>2000</v>
      </c>
      <c r="S54" s="141"/>
      <c r="T54" s="141"/>
    </row>
    <row r="55" spans="1:31" x14ac:dyDescent="0.25">
      <c r="A55" s="120">
        <v>1</v>
      </c>
      <c r="B55" t="s">
        <v>88</v>
      </c>
      <c r="C55" t="s">
        <v>216</v>
      </c>
      <c r="D55">
        <v>530812</v>
      </c>
      <c r="E55" s="119">
        <v>1581</v>
      </c>
      <c r="I55">
        <v>82</v>
      </c>
      <c r="J55" t="s">
        <v>296</v>
      </c>
      <c r="K55">
        <v>1</v>
      </c>
      <c r="L55">
        <v>530000</v>
      </c>
      <c r="M55">
        <v>531403</v>
      </c>
      <c r="N55" s="119">
        <v>100</v>
      </c>
    </row>
    <row r="56" spans="1:31" x14ac:dyDescent="0.25">
      <c r="A56" s="120">
        <v>1</v>
      </c>
      <c r="B56" t="s">
        <v>88</v>
      </c>
      <c r="C56" t="s">
        <v>260</v>
      </c>
      <c r="D56">
        <v>570201</v>
      </c>
      <c r="E56" s="119">
        <v>41491.949999999997</v>
      </c>
      <c r="I56">
        <v>82</v>
      </c>
      <c r="J56" t="s">
        <v>296</v>
      </c>
      <c r="K56">
        <v>1</v>
      </c>
      <c r="L56">
        <v>530000</v>
      </c>
      <c r="M56">
        <v>531408</v>
      </c>
      <c r="N56" s="119">
        <v>2500</v>
      </c>
      <c r="P56" t="s">
        <v>308</v>
      </c>
      <c r="S56" s="119"/>
      <c r="T56" s="119"/>
      <c r="W56" s="119">
        <f>+Z68-V57</f>
        <v>510613.32500000019</v>
      </c>
    </row>
    <row r="57" spans="1:31" ht="38.25" x14ac:dyDescent="0.25">
      <c r="A57" s="120">
        <v>1</v>
      </c>
      <c r="B57" t="s">
        <v>88</v>
      </c>
      <c r="C57" t="s">
        <v>261</v>
      </c>
      <c r="D57" s="140" t="s">
        <v>202</v>
      </c>
      <c r="E57" s="119">
        <v>147327.19</v>
      </c>
      <c r="I57">
        <v>82</v>
      </c>
      <c r="J57" t="s">
        <v>296</v>
      </c>
      <c r="K57">
        <v>1</v>
      </c>
      <c r="L57">
        <v>570000</v>
      </c>
      <c r="M57">
        <v>570201</v>
      </c>
      <c r="N57" s="119">
        <v>1701.01</v>
      </c>
      <c r="P57" s="144" t="s">
        <v>38</v>
      </c>
      <c r="Q57" s="144" t="s">
        <v>301</v>
      </c>
      <c r="R57" s="144" t="s">
        <v>49</v>
      </c>
      <c r="S57" s="144" t="s">
        <v>302</v>
      </c>
      <c r="T57" s="144" t="s">
        <v>303</v>
      </c>
      <c r="V57" s="141">
        <v>1484961.9349999998</v>
      </c>
    </row>
    <row r="58" spans="1:31" x14ac:dyDescent="0.25">
      <c r="A58" s="120">
        <v>1</v>
      </c>
      <c r="B58" t="s">
        <v>88</v>
      </c>
      <c r="C58" t="s">
        <v>262</v>
      </c>
      <c r="D58">
        <v>840103</v>
      </c>
      <c r="E58" s="119">
        <v>7182</v>
      </c>
      <c r="I58">
        <v>82</v>
      </c>
      <c r="J58" t="s">
        <v>296</v>
      </c>
      <c r="K58">
        <v>1</v>
      </c>
      <c r="L58">
        <v>580000</v>
      </c>
      <c r="M58">
        <v>580208</v>
      </c>
      <c r="N58" s="119">
        <v>190000</v>
      </c>
      <c r="P58" s="322" t="s">
        <v>88</v>
      </c>
      <c r="Q58" s="145">
        <v>510203</v>
      </c>
      <c r="R58" s="145">
        <v>3</v>
      </c>
      <c r="S58" s="147">
        <v>153475</v>
      </c>
      <c r="T58" s="147"/>
    </row>
    <row r="59" spans="1:31" x14ac:dyDescent="0.25">
      <c r="A59" s="120">
        <v>1</v>
      </c>
      <c r="B59" t="s">
        <v>88</v>
      </c>
      <c r="C59" t="s">
        <v>262</v>
      </c>
      <c r="D59">
        <v>840107</v>
      </c>
      <c r="E59" s="119">
        <v>9551.6</v>
      </c>
      <c r="I59">
        <v>82</v>
      </c>
      <c r="J59" t="s">
        <v>296</v>
      </c>
      <c r="K59">
        <v>2</v>
      </c>
      <c r="L59">
        <v>530000</v>
      </c>
      <c r="M59">
        <v>530612</v>
      </c>
      <c r="N59" s="119">
        <v>13010</v>
      </c>
      <c r="P59" s="323"/>
      <c r="Q59" s="145">
        <v>510204</v>
      </c>
      <c r="R59" s="145"/>
      <c r="S59" s="147">
        <v>43986.67</v>
      </c>
      <c r="T59" s="147"/>
      <c r="Y59" t="s">
        <v>315</v>
      </c>
    </row>
    <row r="60" spans="1:31" x14ac:dyDescent="0.25">
      <c r="A60" s="120">
        <v>1</v>
      </c>
      <c r="B60" t="s">
        <v>88</v>
      </c>
      <c r="C60" t="s">
        <v>262</v>
      </c>
      <c r="D60">
        <v>840113</v>
      </c>
      <c r="E60" s="119">
        <v>496.4</v>
      </c>
      <c r="I60">
        <v>82</v>
      </c>
      <c r="J60" t="s">
        <v>296</v>
      </c>
      <c r="K60">
        <v>3</v>
      </c>
      <c r="L60">
        <v>510000</v>
      </c>
      <c r="M60">
        <v>510108</v>
      </c>
      <c r="N60" s="119">
        <v>380448</v>
      </c>
      <c r="P60" s="323"/>
      <c r="Q60" s="145">
        <v>510510</v>
      </c>
      <c r="R60" s="145"/>
      <c r="S60" s="152">
        <v>172830.46</v>
      </c>
      <c r="T60" s="147"/>
      <c r="V60" s="157">
        <v>510108</v>
      </c>
      <c r="W60" s="119">
        <f>380448-289111.41-6060</f>
        <v>85276.590000000026</v>
      </c>
      <c r="Y60">
        <v>510108</v>
      </c>
      <c r="Z60" s="119">
        <v>380448</v>
      </c>
      <c r="AA60" s="147">
        <v>289111.40999999997</v>
      </c>
      <c r="AB60" s="147">
        <v>6060</v>
      </c>
    </row>
    <row r="61" spans="1:31" x14ac:dyDescent="0.25">
      <c r="A61" s="120">
        <v>1</v>
      </c>
      <c r="B61" t="s">
        <v>140</v>
      </c>
      <c r="C61" t="s">
        <v>259</v>
      </c>
      <c r="D61">
        <v>510203</v>
      </c>
      <c r="E61" s="119">
        <v>4347</v>
      </c>
      <c r="I61">
        <v>82</v>
      </c>
      <c r="J61" t="s">
        <v>296</v>
      </c>
      <c r="K61">
        <v>3</v>
      </c>
      <c r="L61">
        <v>510000</v>
      </c>
      <c r="M61">
        <v>510203</v>
      </c>
      <c r="N61" s="119">
        <v>348913</v>
      </c>
      <c r="P61" s="323"/>
      <c r="Q61" s="145">
        <v>510601</v>
      </c>
      <c r="R61" s="145"/>
      <c r="S61" s="147">
        <v>294192.3</v>
      </c>
      <c r="T61" s="147"/>
      <c r="V61" s="157">
        <v>510203</v>
      </c>
      <c r="W61" s="119">
        <f>348913-195168-18120.83-6668.33</f>
        <v>128955.83999999998</v>
      </c>
      <c r="Y61">
        <v>510203</v>
      </c>
      <c r="Z61" s="119">
        <v>348913</v>
      </c>
      <c r="AA61" s="147">
        <v>153475</v>
      </c>
      <c r="AB61" s="152">
        <v>18120.830000000002</v>
      </c>
      <c r="AC61" s="152">
        <v>6668.33</v>
      </c>
      <c r="AD61" s="161">
        <f>SUM(AA61:AC61)</f>
        <v>178264.16</v>
      </c>
      <c r="AE61" s="119">
        <f>+Z61-AD61</f>
        <v>170648.84</v>
      </c>
    </row>
    <row r="62" spans="1:31" x14ac:dyDescent="0.25">
      <c r="A62" s="120">
        <v>1</v>
      </c>
      <c r="B62" t="s">
        <v>140</v>
      </c>
      <c r="C62" t="s">
        <v>259</v>
      </c>
      <c r="D62">
        <v>510204</v>
      </c>
      <c r="E62" s="119">
        <v>482</v>
      </c>
      <c r="I62">
        <v>82</v>
      </c>
      <c r="J62" t="s">
        <v>296</v>
      </c>
      <c r="K62">
        <v>3</v>
      </c>
      <c r="L62">
        <v>510000</v>
      </c>
      <c r="M62">
        <v>510204</v>
      </c>
      <c r="N62" s="119">
        <v>114680</v>
      </c>
      <c r="P62" s="323"/>
      <c r="Q62" s="145">
        <v>510602</v>
      </c>
      <c r="R62" s="145"/>
      <c r="S62" s="147">
        <v>140060.74</v>
      </c>
      <c r="T62" s="147"/>
      <c r="V62" s="157">
        <v>510204</v>
      </c>
      <c r="W62" s="119">
        <f>114680-70693.33-6266-2008.33</f>
        <v>35712.339999999997</v>
      </c>
      <c r="Y62">
        <v>510204</v>
      </c>
      <c r="Z62" s="119">
        <v>114680</v>
      </c>
    </row>
    <row r="63" spans="1:31" x14ac:dyDescent="0.25">
      <c r="A63" s="120">
        <v>1</v>
      </c>
      <c r="B63" t="s">
        <v>140</v>
      </c>
      <c r="C63" t="s">
        <v>259</v>
      </c>
      <c r="D63">
        <v>510601</v>
      </c>
      <c r="E63" s="119">
        <v>4773.0060000000003</v>
      </c>
      <c r="I63">
        <v>82</v>
      </c>
      <c r="J63" t="s">
        <v>296</v>
      </c>
      <c r="K63">
        <v>3</v>
      </c>
      <c r="L63">
        <v>510000</v>
      </c>
      <c r="M63">
        <v>510510</v>
      </c>
      <c r="N63" s="119">
        <v>251515.46</v>
      </c>
      <c r="P63" s="323"/>
      <c r="Q63" s="145">
        <v>510518</v>
      </c>
      <c r="R63" s="145"/>
      <c r="S63" s="145"/>
      <c r="T63" s="147">
        <v>802612.42</v>
      </c>
      <c r="V63" s="157">
        <v>510510</v>
      </c>
      <c r="W63" s="119">
        <f>251515.46-78685-77172-18525</f>
        <v>77133.459999999992</v>
      </c>
      <c r="Y63">
        <v>510510</v>
      </c>
      <c r="Z63" s="119">
        <v>251515.46</v>
      </c>
    </row>
    <row r="64" spans="1:31" x14ac:dyDescent="0.25">
      <c r="A64" s="120">
        <v>1</v>
      </c>
      <c r="B64" t="s">
        <v>140</v>
      </c>
      <c r="C64" t="s">
        <v>259</v>
      </c>
      <c r="D64">
        <v>510602</v>
      </c>
      <c r="E64" s="119">
        <v>4345.2611999999999</v>
      </c>
      <c r="I64">
        <v>82</v>
      </c>
      <c r="J64" t="s">
        <v>296</v>
      </c>
      <c r="K64">
        <v>3</v>
      </c>
      <c r="L64">
        <v>510000</v>
      </c>
      <c r="M64">
        <v>510512</v>
      </c>
      <c r="N64" s="119">
        <v>7319.29</v>
      </c>
      <c r="P64" s="324"/>
      <c r="Q64" s="145">
        <v>510707</v>
      </c>
      <c r="R64" s="145"/>
      <c r="S64" s="145"/>
      <c r="T64" s="147">
        <v>1932.7474666667231</v>
      </c>
      <c r="V64">
        <v>510512</v>
      </c>
      <c r="W64" s="119">
        <f>7319.29-7319.29</f>
        <v>0</v>
      </c>
      <c r="Y64">
        <v>510512</v>
      </c>
      <c r="Z64" s="119">
        <v>7319.29</v>
      </c>
    </row>
    <row r="65" spans="1:26" x14ac:dyDescent="0.25">
      <c r="A65" s="120">
        <v>1</v>
      </c>
      <c r="B65" t="s">
        <v>140</v>
      </c>
      <c r="C65" t="s">
        <v>216</v>
      </c>
      <c r="D65">
        <v>530204</v>
      </c>
      <c r="E65" s="119">
        <v>31400</v>
      </c>
      <c r="I65">
        <v>82</v>
      </c>
      <c r="J65" t="s">
        <v>296</v>
      </c>
      <c r="K65">
        <v>3</v>
      </c>
      <c r="L65">
        <v>510000</v>
      </c>
      <c r="M65">
        <v>510518</v>
      </c>
      <c r="N65" s="119">
        <v>154431.57999999999</v>
      </c>
      <c r="P65" s="145" t="s">
        <v>254</v>
      </c>
      <c r="Q65" s="145"/>
      <c r="R65" s="145"/>
      <c r="S65" s="147">
        <f>SUM(S58:S64)</f>
        <v>804545.16999999993</v>
      </c>
      <c r="T65" s="147">
        <f>SUM(T58:T64)</f>
        <v>804545.16746666678</v>
      </c>
      <c r="V65">
        <v>510518</v>
      </c>
      <c r="W65" s="161">
        <v>154431.57999999999</v>
      </c>
      <c r="Y65">
        <v>510518</v>
      </c>
      <c r="Z65" s="119">
        <v>154431.57999999999</v>
      </c>
    </row>
    <row r="66" spans="1:26" x14ac:dyDescent="0.25">
      <c r="A66" s="120">
        <v>1</v>
      </c>
      <c r="B66" t="s">
        <v>140</v>
      </c>
      <c r="C66" t="s">
        <v>216</v>
      </c>
      <c r="D66">
        <v>530222</v>
      </c>
      <c r="E66" s="119">
        <v>8600</v>
      </c>
      <c r="I66">
        <v>82</v>
      </c>
      <c r="J66" t="s">
        <v>296</v>
      </c>
      <c r="K66">
        <v>3</v>
      </c>
      <c r="L66">
        <v>510000</v>
      </c>
      <c r="M66">
        <v>510601</v>
      </c>
      <c r="N66" s="119">
        <v>389354.93</v>
      </c>
      <c r="S66" s="119"/>
      <c r="T66" s="119"/>
      <c r="V66" s="157">
        <v>510601</v>
      </c>
      <c r="W66" s="119">
        <f>389354.93-95162.63-10730.12-4114.61</f>
        <v>279347.57</v>
      </c>
      <c r="Y66">
        <v>510601</v>
      </c>
      <c r="Z66" s="119">
        <v>389354.93</v>
      </c>
    </row>
    <row r="67" spans="1:26" x14ac:dyDescent="0.25">
      <c r="A67" s="120">
        <v>1</v>
      </c>
      <c r="B67" t="s">
        <v>140</v>
      </c>
      <c r="C67" t="s">
        <v>216</v>
      </c>
      <c r="D67">
        <v>530239</v>
      </c>
      <c r="E67" s="119">
        <v>7510</v>
      </c>
      <c r="I67">
        <v>82</v>
      </c>
      <c r="J67" t="s">
        <v>296</v>
      </c>
      <c r="K67">
        <v>3</v>
      </c>
      <c r="L67">
        <v>510000</v>
      </c>
      <c r="M67">
        <v>510602</v>
      </c>
      <c r="N67" s="119">
        <v>348913</v>
      </c>
      <c r="T67" s="119"/>
      <c r="V67" s="157">
        <v>510602</v>
      </c>
      <c r="W67" s="119">
        <f>348913-140060.74-47229.98-17287.43</f>
        <v>144334.85</v>
      </c>
      <c r="Y67">
        <v>510602</v>
      </c>
      <c r="Z67" s="119">
        <v>348913</v>
      </c>
    </row>
    <row r="68" spans="1:26" x14ac:dyDescent="0.25">
      <c r="A68" s="120">
        <v>1</v>
      </c>
      <c r="B68" t="s">
        <v>140</v>
      </c>
      <c r="C68" t="s">
        <v>216</v>
      </c>
      <c r="D68">
        <v>530606</v>
      </c>
      <c r="E68" s="119">
        <v>28034</v>
      </c>
      <c r="I68">
        <v>83</v>
      </c>
      <c r="J68" t="s">
        <v>321</v>
      </c>
      <c r="K68">
        <v>1</v>
      </c>
      <c r="L68">
        <v>530000</v>
      </c>
      <c r="M68">
        <v>530204</v>
      </c>
      <c r="N68" s="119">
        <v>5000</v>
      </c>
      <c r="T68" s="119"/>
      <c r="Z68" s="162">
        <f>SUM(Z60:Z67)</f>
        <v>1995575.26</v>
      </c>
    </row>
    <row r="69" spans="1:26" x14ac:dyDescent="0.25">
      <c r="A69" s="120">
        <v>1</v>
      </c>
      <c r="B69" t="s">
        <v>140</v>
      </c>
      <c r="C69" t="s">
        <v>216</v>
      </c>
      <c r="D69">
        <v>530702</v>
      </c>
      <c r="E69" s="119">
        <v>159583.20000000001</v>
      </c>
      <c r="I69">
        <v>83</v>
      </c>
      <c r="J69" t="s">
        <v>321</v>
      </c>
      <c r="K69">
        <v>1</v>
      </c>
      <c r="L69">
        <v>530000</v>
      </c>
      <c r="M69">
        <v>530239</v>
      </c>
      <c r="N69" s="119">
        <v>2400</v>
      </c>
      <c r="P69" t="s">
        <v>309</v>
      </c>
      <c r="S69" s="119"/>
      <c r="T69" s="119"/>
      <c r="X69" s="119"/>
      <c r="Z69" s="119"/>
    </row>
    <row r="70" spans="1:26" ht="38.25" x14ac:dyDescent="0.25">
      <c r="A70" s="120">
        <v>1</v>
      </c>
      <c r="B70" t="s">
        <v>140</v>
      </c>
      <c r="C70" t="s">
        <v>216</v>
      </c>
      <c r="D70">
        <v>531406</v>
      </c>
      <c r="E70" s="119">
        <v>1031.22</v>
      </c>
      <c r="I70">
        <v>83</v>
      </c>
      <c r="J70" t="s">
        <v>321</v>
      </c>
      <c r="K70">
        <v>1</v>
      </c>
      <c r="L70">
        <v>530000</v>
      </c>
      <c r="M70">
        <v>530249</v>
      </c>
      <c r="N70" s="119">
        <v>1500</v>
      </c>
      <c r="P70" s="144" t="s">
        <v>38</v>
      </c>
      <c r="Q70" s="144" t="s">
        <v>301</v>
      </c>
      <c r="R70" s="144" t="s">
        <v>49</v>
      </c>
      <c r="S70" s="144" t="s">
        <v>302</v>
      </c>
      <c r="T70" s="144" t="s">
        <v>303</v>
      </c>
      <c r="W70" s="119"/>
    </row>
    <row r="71" spans="1:26" x14ac:dyDescent="0.25">
      <c r="A71" s="120">
        <v>1</v>
      </c>
      <c r="B71" t="s">
        <v>140</v>
      </c>
      <c r="C71" t="s">
        <v>216</v>
      </c>
      <c r="D71">
        <v>531407</v>
      </c>
      <c r="E71" s="119">
        <v>1285</v>
      </c>
      <c r="I71">
        <v>83</v>
      </c>
      <c r="J71" t="s">
        <v>321</v>
      </c>
      <c r="K71">
        <v>1</v>
      </c>
      <c r="L71">
        <v>530000</v>
      </c>
      <c r="M71">
        <v>530606</v>
      </c>
      <c r="N71" s="119">
        <v>260312.81</v>
      </c>
      <c r="P71" s="322" t="s">
        <v>88</v>
      </c>
      <c r="Q71" s="145">
        <v>510203</v>
      </c>
      <c r="R71" s="316" t="s">
        <v>312</v>
      </c>
      <c r="S71" s="152">
        <v>18120.830000000002</v>
      </c>
      <c r="T71" s="147"/>
      <c r="V71" s="119"/>
    </row>
    <row r="72" spans="1:26" x14ac:dyDescent="0.25">
      <c r="A72" s="120">
        <v>1</v>
      </c>
      <c r="B72" t="s">
        <v>140</v>
      </c>
      <c r="C72" t="s">
        <v>262</v>
      </c>
      <c r="D72">
        <v>840104</v>
      </c>
      <c r="E72" s="119">
        <v>3539.48</v>
      </c>
      <c r="I72">
        <v>83</v>
      </c>
      <c r="J72" t="s">
        <v>321</v>
      </c>
      <c r="K72">
        <v>1</v>
      </c>
      <c r="L72">
        <v>530000</v>
      </c>
      <c r="M72">
        <v>530702</v>
      </c>
      <c r="N72" s="119">
        <v>500</v>
      </c>
      <c r="P72" s="323"/>
      <c r="Q72" s="145">
        <v>510204</v>
      </c>
      <c r="R72" s="317"/>
      <c r="S72" s="152">
        <v>6266</v>
      </c>
      <c r="T72" s="147"/>
      <c r="W72" s="119"/>
    </row>
    <row r="73" spans="1:26" x14ac:dyDescent="0.25">
      <c r="A73" s="120">
        <v>1</v>
      </c>
      <c r="B73" t="s">
        <v>175</v>
      </c>
      <c r="C73" t="s">
        <v>216</v>
      </c>
      <c r="D73">
        <v>530204</v>
      </c>
      <c r="E73" s="119">
        <v>6239</v>
      </c>
      <c r="I73">
        <v>83</v>
      </c>
      <c r="J73" t="s">
        <v>321</v>
      </c>
      <c r="K73">
        <v>1</v>
      </c>
      <c r="L73">
        <v>530000</v>
      </c>
      <c r="M73">
        <v>530807</v>
      </c>
      <c r="N73" s="119">
        <v>1500</v>
      </c>
      <c r="P73" s="323"/>
      <c r="Q73" s="145">
        <v>510510</v>
      </c>
      <c r="R73" s="317"/>
      <c r="S73" s="152">
        <v>77172</v>
      </c>
      <c r="T73" s="147"/>
      <c r="W73" s="119"/>
    </row>
    <row r="74" spans="1:26" x14ac:dyDescent="0.25">
      <c r="A74" s="120">
        <v>1</v>
      </c>
      <c r="B74" t="s">
        <v>175</v>
      </c>
      <c r="C74" t="s">
        <v>216</v>
      </c>
      <c r="D74">
        <v>530812</v>
      </c>
      <c r="E74" s="119">
        <v>5000</v>
      </c>
      <c r="I74">
        <v>83</v>
      </c>
      <c r="J74" t="s">
        <v>321</v>
      </c>
      <c r="K74">
        <v>1</v>
      </c>
      <c r="L74">
        <v>530000</v>
      </c>
      <c r="M74">
        <v>530829</v>
      </c>
      <c r="N74" s="119">
        <v>1500</v>
      </c>
      <c r="P74" s="323"/>
      <c r="Q74" s="145">
        <v>510601</v>
      </c>
      <c r="R74" s="317"/>
      <c r="S74" s="152">
        <v>10730.12</v>
      </c>
      <c r="T74" s="147"/>
    </row>
    <row r="75" spans="1:26" x14ac:dyDescent="0.25">
      <c r="A75" s="120">
        <v>2</v>
      </c>
      <c r="B75" t="s">
        <v>72</v>
      </c>
      <c r="C75" t="s">
        <v>216</v>
      </c>
      <c r="D75">
        <v>530207</v>
      </c>
      <c r="E75" s="119">
        <v>6000</v>
      </c>
      <c r="I75">
        <v>83</v>
      </c>
      <c r="J75" t="s">
        <v>321</v>
      </c>
      <c r="K75">
        <v>2</v>
      </c>
      <c r="L75">
        <v>530000</v>
      </c>
      <c r="M75">
        <v>530202</v>
      </c>
      <c r="N75" s="119">
        <v>1500</v>
      </c>
      <c r="P75" s="324"/>
      <c r="Q75" s="145">
        <v>510602</v>
      </c>
      <c r="R75" s="317"/>
      <c r="S75" s="152">
        <v>47229.98</v>
      </c>
      <c r="T75" s="147"/>
    </row>
    <row r="76" spans="1:26" x14ac:dyDescent="0.25">
      <c r="A76" s="120">
        <v>2</v>
      </c>
      <c r="B76" t="s">
        <v>72</v>
      </c>
      <c r="C76" t="s">
        <v>216</v>
      </c>
      <c r="D76">
        <v>530255</v>
      </c>
      <c r="E76" s="119">
        <v>5000</v>
      </c>
      <c r="I76">
        <v>83</v>
      </c>
      <c r="J76" t="s">
        <v>321</v>
      </c>
      <c r="K76">
        <v>2</v>
      </c>
      <c r="L76">
        <v>530000</v>
      </c>
      <c r="M76">
        <v>530807</v>
      </c>
      <c r="N76" s="119">
        <v>10000</v>
      </c>
      <c r="P76" s="322" t="s">
        <v>140</v>
      </c>
      <c r="Q76" s="145">
        <v>510203</v>
      </c>
      <c r="R76" s="317"/>
      <c r="S76" s="152"/>
      <c r="T76" s="147">
        <v>18120.833333333332</v>
      </c>
    </row>
    <row r="77" spans="1:26" x14ac:dyDescent="0.25">
      <c r="A77" s="120">
        <v>2</v>
      </c>
      <c r="B77" t="s">
        <v>72</v>
      </c>
      <c r="C77" t="s">
        <v>216</v>
      </c>
      <c r="D77">
        <v>530402</v>
      </c>
      <c r="E77" s="119">
        <v>6000</v>
      </c>
      <c r="I77">
        <v>83</v>
      </c>
      <c r="J77" t="s">
        <v>321</v>
      </c>
      <c r="K77">
        <v>701</v>
      </c>
      <c r="L77">
        <v>730000</v>
      </c>
      <c r="M77">
        <v>730606</v>
      </c>
      <c r="N77" s="119">
        <v>154700</v>
      </c>
      <c r="P77" s="323"/>
      <c r="Q77" s="145">
        <v>510204</v>
      </c>
      <c r="R77" s="317"/>
      <c r="S77" s="152"/>
      <c r="T77" s="147">
        <v>6266</v>
      </c>
    </row>
    <row r="78" spans="1:26" x14ac:dyDescent="0.25">
      <c r="A78" s="120">
        <v>2</v>
      </c>
      <c r="B78" t="s">
        <v>72</v>
      </c>
      <c r="C78" t="s">
        <v>216</v>
      </c>
      <c r="D78">
        <v>530601</v>
      </c>
      <c r="E78" s="119">
        <v>3000</v>
      </c>
      <c r="I78" t="s">
        <v>258</v>
      </c>
      <c r="N78" s="119">
        <v>3799614.6000000006</v>
      </c>
      <c r="P78" s="323"/>
      <c r="Q78" s="145">
        <v>510510</v>
      </c>
      <c r="R78" s="317"/>
      <c r="S78" s="152"/>
      <c r="T78" s="147">
        <v>77172</v>
      </c>
    </row>
    <row r="79" spans="1:26" x14ac:dyDescent="0.25">
      <c r="A79" s="120">
        <v>2</v>
      </c>
      <c r="B79" t="s">
        <v>72</v>
      </c>
      <c r="C79" t="s">
        <v>216</v>
      </c>
      <c r="D79">
        <v>530807</v>
      </c>
      <c r="E79" s="119">
        <v>3200</v>
      </c>
      <c r="P79" s="323"/>
      <c r="Q79" s="148">
        <v>510518</v>
      </c>
      <c r="R79" s="317"/>
      <c r="S79" s="152"/>
      <c r="T79" s="147">
        <v>35880</v>
      </c>
    </row>
    <row r="80" spans="1:26" x14ac:dyDescent="0.25">
      <c r="A80" s="120">
        <v>2</v>
      </c>
      <c r="B80" t="s">
        <v>72</v>
      </c>
      <c r="C80" t="s">
        <v>216</v>
      </c>
      <c r="D80">
        <v>530811</v>
      </c>
      <c r="E80" s="119">
        <v>500</v>
      </c>
      <c r="P80" s="323"/>
      <c r="Q80" s="145">
        <v>510601</v>
      </c>
      <c r="R80" s="317"/>
      <c r="S80" s="152"/>
      <c r="T80" s="147">
        <v>10730.117999999999</v>
      </c>
    </row>
    <row r="81" spans="1:20" x14ac:dyDescent="0.25">
      <c r="A81" s="120">
        <v>2</v>
      </c>
      <c r="B81" t="s">
        <v>72</v>
      </c>
      <c r="C81" t="s">
        <v>262</v>
      </c>
      <c r="D81">
        <v>840103</v>
      </c>
      <c r="E81" s="119">
        <v>1500</v>
      </c>
      <c r="P81" s="323"/>
      <c r="Q81" s="145">
        <v>510602</v>
      </c>
      <c r="R81" s="317"/>
      <c r="S81" s="152"/>
      <c r="T81" s="147">
        <v>9417.2315999999992</v>
      </c>
    </row>
    <row r="82" spans="1:20" x14ac:dyDescent="0.25">
      <c r="A82" s="120">
        <v>3</v>
      </c>
      <c r="B82" t="s">
        <v>72</v>
      </c>
      <c r="C82" t="s">
        <v>259</v>
      </c>
      <c r="D82">
        <v>510203</v>
      </c>
      <c r="E82" s="119">
        <v>51776.75</v>
      </c>
      <c r="P82" s="324"/>
      <c r="Q82" s="145">
        <v>510707</v>
      </c>
      <c r="R82" s="318"/>
      <c r="S82" s="152"/>
      <c r="T82" s="147">
        <v>1932.7474666667231</v>
      </c>
    </row>
    <row r="83" spans="1:20" x14ac:dyDescent="0.25">
      <c r="A83" s="120">
        <v>3</v>
      </c>
      <c r="B83" t="s">
        <v>72</v>
      </c>
      <c r="C83" t="s">
        <v>259</v>
      </c>
      <c r="D83">
        <v>510204</v>
      </c>
      <c r="E83" s="119">
        <v>17994.666666666664</v>
      </c>
      <c r="P83" s="145" t="s">
        <v>313</v>
      </c>
      <c r="Q83" s="145"/>
      <c r="R83" s="145"/>
      <c r="S83" s="147">
        <f>SUM(S71:S75)</f>
        <v>159518.93</v>
      </c>
      <c r="T83" s="147">
        <f>SUM(T71:T82)</f>
        <v>159518.93040000001</v>
      </c>
    </row>
    <row r="84" spans="1:20" x14ac:dyDescent="0.25">
      <c r="A84" s="120">
        <v>3</v>
      </c>
      <c r="B84" t="s">
        <v>72</v>
      </c>
      <c r="C84" t="s">
        <v>259</v>
      </c>
      <c r="D84">
        <v>510510</v>
      </c>
      <c r="E84" s="119">
        <v>331256</v>
      </c>
    </row>
    <row r="85" spans="1:20" x14ac:dyDescent="0.25">
      <c r="A85" s="120">
        <v>3</v>
      </c>
      <c r="B85" t="s">
        <v>72</v>
      </c>
      <c r="C85" t="s">
        <v>259</v>
      </c>
      <c r="D85">
        <v>510601</v>
      </c>
      <c r="E85" s="119">
        <v>31966.204000000002</v>
      </c>
      <c r="S85" s="119"/>
    </row>
    <row r="86" spans="1:20" x14ac:dyDescent="0.25">
      <c r="A86" s="120">
        <v>3</v>
      </c>
      <c r="B86" t="s">
        <v>72</v>
      </c>
      <c r="C86" t="s">
        <v>259</v>
      </c>
      <c r="D86">
        <v>510602</v>
      </c>
      <c r="E86" s="119">
        <v>27593.624800000005</v>
      </c>
    </row>
    <row r="87" spans="1:20" x14ac:dyDescent="0.25">
      <c r="A87" s="120">
        <v>3</v>
      </c>
      <c r="B87" t="s">
        <v>88</v>
      </c>
      <c r="C87" t="s">
        <v>259</v>
      </c>
      <c r="D87">
        <v>510203</v>
      </c>
      <c r="E87" s="119">
        <v>195168</v>
      </c>
      <c r="P87" t="s">
        <v>314</v>
      </c>
      <c r="S87" s="119"/>
      <c r="T87" s="119"/>
    </row>
    <row r="88" spans="1:20" ht="38.25" x14ac:dyDescent="0.25">
      <c r="A88" s="120">
        <v>3</v>
      </c>
      <c r="B88" t="s">
        <v>88</v>
      </c>
      <c r="C88" t="s">
        <v>259</v>
      </c>
      <c r="D88">
        <v>510204</v>
      </c>
      <c r="E88" s="119">
        <v>70693.333333333343</v>
      </c>
      <c r="P88" s="144" t="s">
        <v>38</v>
      </c>
      <c r="Q88" s="144" t="s">
        <v>301</v>
      </c>
      <c r="R88" s="144" t="s">
        <v>49</v>
      </c>
      <c r="S88" s="144" t="s">
        <v>302</v>
      </c>
      <c r="T88" s="144" t="s">
        <v>303</v>
      </c>
    </row>
    <row r="89" spans="1:20" x14ac:dyDescent="0.25">
      <c r="A89" s="120">
        <v>3</v>
      </c>
      <c r="B89" t="s">
        <v>88</v>
      </c>
      <c r="C89" t="s">
        <v>259</v>
      </c>
      <c r="D89">
        <v>510510</v>
      </c>
      <c r="E89" s="119">
        <v>78685</v>
      </c>
      <c r="P89" s="322" t="s">
        <v>88</v>
      </c>
      <c r="Q89" s="145">
        <v>510108</v>
      </c>
      <c r="R89" s="316" t="s">
        <v>312</v>
      </c>
      <c r="S89" s="152">
        <v>6060</v>
      </c>
      <c r="T89" s="145"/>
    </row>
    <row r="90" spans="1:20" x14ac:dyDescent="0.25">
      <c r="A90" s="120">
        <v>3</v>
      </c>
      <c r="B90" t="s">
        <v>88</v>
      </c>
      <c r="C90" t="s">
        <v>259</v>
      </c>
      <c r="D90">
        <v>510518</v>
      </c>
      <c r="E90" s="119">
        <v>957044</v>
      </c>
      <c r="P90" s="323"/>
      <c r="Q90" s="145">
        <v>510203</v>
      </c>
      <c r="R90" s="317"/>
      <c r="S90" s="152">
        <v>6668.33</v>
      </c>
      <c r="T90" s="145"/>
    </row>
    <row r="91" spans="1:20" x14ac:dyDescent="0.25">
      <c r="A91" s="120">
        <v>3</v>
      </c>
      <c r="B91" t="s">
        <v>88</v>
      </c>
      <c r="C91" t="s">
        <v>259</v>
      </c>
      <c r="D91">
        <v>510601</v>
      </c>
      <c r="E91" s="119">
        <v>95162.628499999933</v>
      </c>
      <c r="P91" s="323"/>
      <c r="Q91" s="145">
        <v>510204</v>
      </c>
      <c r="R91" s="317"/>
      <c r="S91" s="152">
        <v>2008.33</v>
      </c>
      <c r="T91" s="145"/>
    </row>
    <row r="92" spans="1:20" x14ac:dyDescent="0.25">
      <c r="A92" s="120">
        <v>3</v>
      </c>
      <c r="B92" t="s">
        <v>88</v>
      </c>
      <c r="C92" t="s">
        <v>259</v>
      </c>
      <c r="D92">
        <v>510602</v>
      </c>
      <c r="E92" s="119">
        <v>86276.225699999894</v>
      </c>
      <c r="P92" s="323"/>
      <c r="Q92" s="145">
        <v>510510</v>
      </c>
      <c r="R92" s="317"/>
      <c r="S92" s="152">
        <v>18525</v>
      </c>
      <c r="T92" s="145"/>
    </row>
    <row r="93" spans="1:20" x14ac:dyDescent="0.25">
      <c r="A93" s="120">
        <v>3</v>
      </c>
      <c r="B93" t="s">
        <v>88</v>
      </c>
      <c r="C93" t="s">
        <v>259</v>
      </c>
      <c r="D93">
        <v>510707</v>
      </c>
      <c r="E93" s="119">
        <v>1932.7474666667231</v>
      </c>
      <c r="P93" s="323"/>
      <c r="Q93" s="145">
        <v>510512</v>
      </c>
      <c r="R93" s="317"/>
      <c r="S93" s="152">
        <v>7319.29</v>
      </c>
      <c r="T93" s="145"/>
    </row>
    <row r="94" spans="1:20" x14ac:dyDescent="0.25">
      <c r="A94" s="120">
        <v>3</v>
      </c>
      <c r="B94" t="s">
        <v>140</v>
      </c>
      <c r="C94" t="s">
        <v>259</v>
      </c>
      <c r="D94">
        <v>510203</v>
      </c>
      <c r="E94" s="119">
        <v>18120.833333333332</v>
      </c>
      <c r="P94" s="323"/>
      <c r="Q94" s="145">
        <v>510601</v>
      </c>
      <c r="R94" s="317"/>
      <c r="S94" s="152">
        <v>4114.6099999999997</v>
      </c>
      <c r="T94" s="145"/>
    </row>
    <row r="95" spans="1:20" x14ac:dyDescent="0.25">
      <c r="A95" s="120">
        <v>3</v>
      </c>
      <c r="B95" t="s">
        <v>140</v>
      </c>
      <c r="C95" t="s">
        <v>259</v>
      </c>
      <c r="D95">
        <v>510204</v>
      </c>
      <c r="E95" s="119">
        <v>6266</v>
      </c>
      <c r="P95" s="324"/>
      <c r="Q95" s="145">
        <v>510602</v>
      </c>
      <c r="R95" s="317"/>
      <c r="S95" s="152">
        <v>17287.43</v>
      </c>
      <c r="T95" s="145"/>
    </row>
    <row r="96" spans="1:20" x14ac:dyDescent="0.25">
      <c r="A96" s="120">
        <v>3</v>
      </c>
      <c r="B96" t="s">
        <v>140</v>
      </c>
      <c r="C96" t="s">
        <v>259</v>
      </c>
      <c r="D96">
        <v>510510</v>
      </c>
      <c r="E96" s="119">
        <v>77172</v>
      </c>
      <c r="P96" s="322" t="s">
        <v>175</v>
      </c>
      <c r="Q96" s="145">
        <v>510108</v>
      </c>
      <c r="R96" s="317"/>
      <c r="S96" s="152"/>
      <c r="T96" s="147">
        <v>6060</v>
      </c>
    </row>
    <row r="97" spans="1:20" x14ac:dyDescent="0.25">
      <c r="A97" s="120">
        <v>3</v>
      </c>
      <c r="B97" t="s">
        <v>140</v>
      </c>
      <c r="C97" t="s">
        <v>259</v>
      </c>
      <c r="D97">
        <v>510518</v>
      </c>
      <c r="E97" s="119">
        <v>35880</v>
      </c>
      <c r="P97" s="323"/>
      <c r="Q97" s="145">
        <v>510203</v>
      </c>
      <c r="R97" s="317"/>
      <c r="S97" s="152"/>
      <c r="T97" s="147">
        <v>6668.3333333333339</v>
      </c>
    </row>
    <row r="98" spans="1:20" x14ac:dyDescent="0.25">
      <c r="A98" s="120">
        <v>3</v>
      </c>
      <c r="B98" t="s">
        <v>140</v>
      </c>
      <c r="C98" t="s">
        <v>259</v>
      </c>
      <c r="D98">
        <v>510601</v>
      </c>
      <c r="E98" s="119">
        <v>10730.117999999999</v>
      </c>
      <c r="P98" s="323"/>
      <c r="Q98" s="145">
        <v>510204</v>
      </c>
      <c r="R98" s="317"/>
      <c r="S98" s="152"/>
      <c r="T98" s="147">
        <v>2008.333333333333</v>
      </c>
    </row>
    <row r="99" spans="1:20" x14ac:dyDescent="0.25">
      <c r="A99" s="120">
        <v>3</v>
      </c>
      <c r="B99" t="s">
        <v>140</v>
      </c>
      <c r="C99" t="s">
        <v>259</v>
      </c>
      <c r="D99">
        <v>510602</v>
      </c>
      <c r="E99" s="119">
        <v>9417.2315999999992</v>
      </c>
      <c r="P99" s="323"/>
      <c r="Q99" s="145">
        <v>510510</v>
      </c>
      <c r="R99" s="317"/>
      <c r="S99" s="152"/>
      <c r="T99" s="147">
        <v>18525</v>
      </c>
    </row>
    <row r="100" spans="1:20" x14ac:dyDescent="0.25">
      <c r="A100" s="120">
        <v>3</v>
      </c>
      <c r="B100" t="s">
        <v>140</v>
      </c>
      <c r="C100" t="s">
        <v>259</v>
      </c>
      <c r="D100">
        <v>510707</v>
      </c>
      <c r="E100" s="119">
        <v>1932.7474666667231</v>
      </c>
      <c r="P100" s="323"/>
      <c r="Q100" s="145">
        <v>510518</v>
      </c>
      <c r="R100" s="317"/>
      <c r="S100" s="152"/>
      <c r="T100" s="147">
        <v>19040</v>
      </c>
    </row>
    <row r="101" spans="1:20" x14ac:dyDescent="0.25">
      <c r="A101" s="120">
        <v>3</v>
      </c>
      <c r="B101" t="s">
        <v>175</v>
      </c>
      <c r="C101" t="s">
        <v>259</v>
      </c>
      <c r="D101">
        <v>510108</v>
      </c>
      <c r="E101" s="119">
        <v>6060</v>
      </c>
      <c r="P101" s="323"/>
      <c r="Q101" s="145">
        <v>510601</v>
      </c>
      <c r="R101" s="317"/>
      <c r="S101" s="152"/>
      <c r="T101" s="147">
        <v>4114.6124999999993</v>
      </c>
    </row>
    <row r="102" spans="1:20" x14ac:dyDescent="0.25">
      <c r="A102" s="120">
        <v>3</v>
      </c>
      <c r="B102" t="s">
        <v>175</v>
      </c>
      <c r="C102" t="s">
        <v>259</v>
      </c>
      <c r="D102">
        <v>510203</v>
      </c>
      <c r="E102" s="119">
        <v>6668.3333333333339</v>
      </c>
      <c r="P102" s="323"/>
      <c r="Q102" s="145">
        <v>510602</v>
      </c>
      <c r="R102" s="317"/>
      <c r="S102" s="152"/>
      <c r="T102" s="147">
        <v>3633.9625000000001</v>
      </c>
    </row>
    <row r="103" spans="1:20" x14ac:dyDescent="0.25">
      <c r="A103" s="120">
        <v>3</v>
      </c>
      <c r="B103" t="s">
        <v>175</v>
      </c>
      <c r="C103" t="s">
        <v>259</v>
      </c>
      <c r="D103">
        <v>510204</v>
      </c>
      <c r="E103" s="119">
        <v>2008.333333333333</v>
      </c>
      <c r="P103" s="324"/>
      <c r="Q103" s="145">
        <v>510707</v>
      </c>
      <c r="R103" s="318"/>
      <c r="S103" s="152"/>
      <c r="T103" s="147">
        <v>1932.7474666667231</v>
      </c>
    </row>
    <row r="104" spans="1:20" x14ac:dyDescent="0.25">
      <c r="A104" s="120">
        <v>3</v>
      </c>
      <c r="B104" t="s">
        <v>175</v>
      </c>
      <c r="C104" t="s">
        <v>259</v>
      </c>
      <c r="D104">
        <v>510510</v>
      </c>
      <c r="E104" s="119">
        <v>18525</v>
      </c>
      <c r="P104" s="145"/>
      <c r="Q104" s="145"/>
      <c r="R104" s="145"/>
      <c r="S104" s="147">
        <f>SUM(S89:S103)</f>
        <v>61982.990000000005</v>
      </c>
      <c r="T104" s="147">
        <f>SUM(T89:T103)</f>
        <v>61982.989133333402</v>
      </c>
    </row>
    <row r="105" spans="1:20" x14ac:dyDescent="0.25">
      <c r="A105" s="120">
        <v>3</v>
      </c>
      <c r="B105" t="s">
        <v>175</v>
      </c>
      <c r="C105" t="s">
        <v>259</v>
      </c>
      <c r="D105">
        <v>510518</v>
      </c>
      <c r="E105" s="119">
        <v>19040</v>
      </c>
    </row>
    <row r="106" spans="1:20" x14ac:dyDescent="0.25">
      <c r="A106" s="120">
        <v>3</v>
      </c>
      <c r="B106" t="s">
        <v>175</v>
      </c>
      <c r="C106" t="s">
        <v>259</v>
      </c>
      <c r="D106">
        <v>510601</v>
      </c>
      <c r="E106" s="119">
        <v>4114.6124999999993</v>
      </c>
      <c r="S106" s="119"/>
    </row>
    <row r="107" spans="1:20" x14ac:dyDescent="0.25">
      <c r="A107" s="120">
        <v>3</v>
      </c>
      <c r="B107" t="s">
        <v>175</v>
      </c>
      <c r="C107" t="s">
        <v>259</v>
      </c>
      <c r="D107">
        <v>510602</v>
      </c>
      <c r="E107" s="119">
        <v>3633.9625000000001</v>
      </c>
      <c r="S107" s="119">
        <f>+S52+S65+S83+S104</f>
        <v>1420915.2199999997</v>
      </c>
      <c r="T107" s="119">
        <f>+T52+T65+T83+T104</f>
        <v>1420915.2124666667</v>
      </c>
    </row>
    <row r="108" spans="1:20" x14ac:dyDescent="0.25">
      <c r="A108" s="120">
        <v>3</v>
      </c>
      <c r="B108" t="s">
        <v>175</v>
      </c>
      <c r="C108" t="s">
        <v>259</v>
      </c>
      <c r="D108">
        <v>510707</v>
      </c>
      <c r="E108" s="119">
        <v>1932.7474666667231</v>
      </c>
      <c r="S108" s="119">
        <f>+S107-T107</f>
        <v>7.5333330314606428E-3</v>
      </c>
    </row>
    <row r="109" spans="1:20" x14ac:dyDescent="0.25">
      <c r="A109" s="120" t="s">
        <v>258</v>
      </c>
      <c r="E109" s="119">
        <v>3644914.59864</v>
      </c>
    </row>
  </sheetData>
  <mergeCells count="14">
    <mergeCell ref="P5:P17"/>
    <mergeCell ref="P22:P27"/>
    <mergeCell ref="P33:P36"/>
    <mergeCell ref="P44:P45"/>
    <mergeCell ref="P52:R52"/>
    <mergeCell ref="P47:P51"/>
    <mergeCell ref="R44:R51"/>
    <mergeCell ref="P58:P64"/>
    <mergeCell ref="R71:R82"/>
    <mergeCell ref="P76:P82"/>
    <mergeCell ref="P71:P75"/>
    <mergeCell ref="P96:P103"/>
    <mergeCell ref="P89:P95"/>
    <mergeCell ref="R89:R103"/>
  </mergeCells>
  <pageMargins left="0.70866141732283472" right="0.70866141732283472" top="0.74803149606299213" bottom="0.74803149606299213" header="0.31496062992125984" footer="0.31496062992125984"/>
  <pageSetup scale="18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531B-3CE5-4E82-9264-A2F5156F7AA9}">
  <dimension ref="A3:E26"/>
  <sheetViews>
    <sheetView workbookViewId="0">
      <selection activeCell="A3" sqref="A3:E26"/>
    </sheetView>
  </sheetViews>
  <sheetFormatPr baseColWidth="10" defaultRowHeight="15" x14ac:dyDescent="0.25"/>
  <cols>
    <col min="1" max="1" width="10.5703125" customWidth="1"/>
    <col min="2" max="2" width="23" bestFit="1" customWidth="1"/>
    <col min="3" max="3" width="28.28515625" bestFit="1" customWidth="1"/>
    <col min="4" max="4" width="19.5703125" bestFit="1" customWidth="1"/>
    <col min="5" max="5" width="23" bestFit="1" customWidth="1"/>
  </cols>
  <sheetData>
    <row r="3" spans="1:5" x14ac:dyDescent="0.25">
      <c r="A3" s="117" t="s">
        <v>49</v>
      </c>
      <c r="B3" s="117" t="s">
        <v>38</v>
      </c>
      <c r="C3" s="117" t="s">
        <v>456</v>
      </c>
      <c r="D3" s="117" t="s">
        <v>45</v>
      </c>
      <c r="E3" t="s">
        <v>285</v>
      </c>
    </row>
    <row r="4" spans="1:5" x14ac:dyDescent="0.25">
      <c r="A4" s="120">
        <v>1</v>
      </c>
      <c r="B4" t="s">
        <v>72</v>
      </c>
      <c r="C4" t="s">
        <v>72</v>
      </c>
      <c r="D4" t="s">
        <v>259</v>
      </c>
      <c r="E4" s="119">
        <v>326275.42504</v>
      </c>
    </row>
    <row r="5" spans="1:5" x14ac:dyDescent="0.25">
      <c r="D5" t="s">
        <v>216</v>
      </c>
      <c r="E5" s="119">
        <v>164664.27999999997</v>
      </c>
    </row>
    <row r="6" spans="1:5" x14ac:dyDescent="0.25">
      <c r="D6" t="s">
        <v>260</v>
      </c>
      <c r="E6" s="119">
        <v>4400</v>
      </c>
    </row>
    <row r="7" spans="1:5" x14ac:dyDescent="0.25">
      <c r="D7" t="s">
        <v>262</v>
      </c>
      <c r="E7" s="119">
        <v>416</v>
      </c>
    </row>
    <row r="8" spans="1:5" x14ac:dyDescent="0.25">
      <c r="B8" t="s">
        <v>88</v>
      </c>
      <c r="C8" t="s">
        <v>458</v>
      </c>
      <c r="D8" t="s">
        <v>259</v>
      </c>
      <c r="E8" s="119">
        <v>397750.8064</v>
      </c>
    </row>
    <row r="9" spans="1:5" x14ac:dyDescent="0.25">
      <c r="D9" t="s">
        <v>216</v>
      </c>
      <c r="E9" s="119">
        <v>86938.68</v>
      </c>
    </row>
    <row r="10" spans="1:5" x14ac:dyDescent="0.25">
      <c r="D10" t="s">
        <v>260</v>
      </c>
      <c r="E10" s="119">
        <v>41491.949999999997</v>
      </c>
    </row>
    <row r="11" spans="1:5" x14ac:dyDescent="0.25">
      <c r="D11" t="s">
        <v>261</v>
      </c>
      <c r="E11" s="119">
        <v>147327.19</v>
      </c>
    </row>
    <row r="12" spans="1:5" x14ac:dyDescent="0.25">
      <c r="D12" t="s">
        <v>262</v>
      </c>
      <c r="E12" s="119">
        <v>17230</v>
      </c>
    </row>
    <row r="13" spans="1:5" x14ac:dyDescent="0.25">
      <c r="B13" t="s">
        <v>140</v>
      </c>
      <c r="C13" t="s">
        <v>459</v>
      </c>
      <c r="D13" t="s">
        <v>259</v>
      </c>
      <c r="E13" s="119">
        <v>13947.267200000002</v>
      </c>
    </row>
    <row r="14" spans="1:5" x14ac:dyDescent="0.25">
      <c r="D14" t="s">
        <v>216</v>
      </c>
      <c r="E14" s="119">
        <v>237443.42</v>
      </c>
    </row>
    <row r="15" spans="1:5" x14ac:dyDescent="0.25">
      <c r="D15" t="s">
        <v>262</v>
      </c>
      <c r="E15" s="119">
        <v>3539.48</v>
      </c>
    </row>
    <row r="16" spans="1:5" x14ac:dyDescent="0.25">
      <c r="B16" t="s">
        <v>175</v>
      </c>
      <c r="C16" t="s">
        <v>463</v>
      </c>
      <c r="D16" t="s">
        <v>216</v>
      </c>
      <c r="E16" s="119">
        <v>11239</v>
      </c>
    </row>
    <row r="17" spans="1:5" x14ac:dyDescent="0.25">
      <c r="A17" s="120" t="s">
        <v>268</v>
      </c>
      <c r="E17" s="119">
        <v>1452663.4986399999</v>
      </c>
    </row>
    <row r="18" spans="1:5" x14ac:dyDescent="0.25">
      <c r="A18" s="120">
        <v>2</v>
      </c>
      <c r="B18" t="s">
        <v>72</v>
      </c>
      <c r="C18" t="s">
        <v>72</v>
      </c>
      <c r="D18" t="s">
        <v>216</v>
      </c>
      <c r="E18" s="119">
        <v>23700</v>
      </c>
    </row>
    <row r="19" spans="1:5" x14ac:dyDescent="0.25">
      <c r="D19" t="s">
        <v>262</v>
      </c>
      <c r="E19" s="119">
        <v>1500</v>
      </c>
    </row>
    <row r="20" spans="1:5" x14ac:dyDescent="0.25">
      <c r="A20" s="120" t="s">
        <v>469</v>
      </c>
      <c r="E20" s="119">
        <v>25200</v>
      </c>
    </row>
    <row r="21" spans="1:5" x14ac:dyDescent="0.25">
      <c r="A21" s="120">
        <v>3</v>
      </c>
      <c r="B21" t="s">
        <v>72</v>
      </c>
      <c r="C21" t="s">
        <v>72</v>
      </c>
      <c r="D21" t="s">
        <v>259</v>
      </c>
      <c r="E21" s="119">
        <v>460587.2454666667</v>
      </c>
    </row>
    <row r="22" spans="1:5" x14ac:dyDescent="0.25">
      <c r="B22" t="s">
        <v>88</v>
      </c>
      <c r="C22" t="s">
        <v>458</v>
      </c>
      <c r="D22" t="s">
        <v>259</v>
      </c>
      <c r="E22" s="119">
        <v>1484961.9349999996</v>
      </c>
    </row>
    <row r="23" spans="1:5" x14ac:dyDescent="0.25">
      <c r="B23" t="s">
        <v>140</v>
      </c>
      <c r="C23" t="s">
        <v>459</v>
      </c>
      <c r="D23" t="s">
        <v>259</v>
      </c>
      <c r="E23" s="119">
        <v>159518.93040000004</v>
      </c>
    </row>
    <row r="24" spans="1:5" x14ac:dyDescent="0.25">
      <c r="B24" t="s">
        <v>175</v>
      </c>
      <c r="C24" t="s">
        <v>463</v>
      </c>
      <c r="D24" t="s">
        <v>259</v>
      </c>
      <c r="E24" s="119">
        <v>61982.989133333402</v>
      </c>
    </row>
    <row r="25" spans="1:5" x14ac:dyDescent="0.25">
      <c r="A25" s="120" t="s">
        <v>470</v>
      </c>
      <c r="E25" s="119">
        <v>2167051.0999999996</v>
      </c>
    </row>
    <row r="26" spans="1:5" x14ac:dyDescent="0.25">
      <c r="A26" s="120" t="s">
        <v>258</v>
      </c>
      <c r="E26" s="119">
        <v>3644914.5986399995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44DED-F945-4AA4-AE27-D10F3F856533}">
  <dimension ref="A3:D34"/>
  <sheetViews>
    <sheetView workbookViewId="0">
      <selection activeCell="A3" sqref="A3:D34"/>
    </sheetView>
  </sheetViews>
  <sheetFormatPr baseColWidth="10" defaultRowHeight="15" x14ac:dyDescent="0.25"/>
  <cols>
    <col min="1" max="1" width="49.28515625" bestFit="1" customWidth="1"/>
    <col min="2" max="2" width="23" bestFit="1" customWidth="1"/>
    <col min="3" max="3" width="43.7109375" bestFit="1" customWidth="1"/>
    <col min="4" max="4" width="23" bestFit="1" customWidth="1"/>
  </cols>
  <sheetData>
    <row r="3" spans="1:4" x14ac:dyDescent="0.25">
      <c r="A3" s="117" t="s">
        <v>49</v>
      </c>
      <c r="B3" s="117" t="s">
        <v>45</v>
      </c>
      <c r="C3" s="117" t="s">
        <v>38</v>
      </c>
      <c r="D3" t="s">
        <v>285</v>
      </c>
    </row>
    <row r="4" spans="1:4" x14ac:dyDescent="0.25">
      <c r="A4" s="120">
        <v>1</v>
      </c>
      <c r="B4" t="s">
        <v>259</v>
      </c>
      <c r="C4" t="s">
        <v>72</v>
      </c>
      <c r="D4" s="119">
        <v>326275.42504</v>
      </c>
    </row>
    <row r="5" spans="1:4" x14ac:dyDescent="0.25">
      <c r="C5" t="s">
        <v>88</v>
      </c>
      <c r="D5" s="119">
        <v>397750.8064</v>
      </c>
    </row>
    <row r="6" spans="1:4" x14ac:dyDescent="0.25">
      <c r="C6" t="s">
        <v>140</v>
      </c>
      <c r="D6" s="119">
        <v>13947.267200000002</v>
      </c>
    </row>
    <row r="7" spans="1:4" x14ac:dyDescent="0.25">
      <c r="B7" t="s">
        <v>263</v>
      </c>
      <c r="D7" s="119">
        <v>737973.49864000001</v>
      </c>
    </row>
    <row r="8" spans="1:4" x14ac:dyDescent="0.25">
      <c r="B8" t="s">
        <v>216</v>
      </c>
      <c r="C8" t="s">
        <v>72</v>
      </c>
      <c r="D8" s="119">
        <v>164664.27999999997</v>
      </c>
    </row>
    <row r="9" spans="1:4" x14ac:dyDescent="0.25">
      <c r="C9" t="s">
        <v>88</v>
      </c>
      <c r="D9" s="119">
        <v>86938.68</v>
      </c>
    </row>
    <row r="10" spans="1:4" x14ac:dyDescent="0.25">
      <c r="C10" t="s">
        <v>140</v>
      </c>
      <c r="D10" s="119">
        <v>237443.42</v>
      </c>
    </row>
    <row r="11" spans="1:4" x14ac:dyDescent="0.25">
      <c r="C11" t="s">
        <v>175</v>
      </c>
      <c r="D11" s="119">
        <v>11239</v>
      </c>
    </row>
    <row r="12" spans="1:4" x14ac:dyDescent="0.25">
      <c r="B12" t="s">
        <v>264</v>
      </c>
      <c r="D12" s="119">
        <v>500285.38</v>
      </c>
    </row>
    <row r="13" spans="1:4" x14ac:dyDescent="0.25">
      <c r="B13" t="s">
        <v>260</v>
      </c>
      <c r="C13" t="s">
        <v>72</v>
      </c>
      <c r="D13" s="119">
        <v>4400</v>
      </c>
    </row>
    <row r="14" spans="1:4" x14ac:dyDescent="0.25">
      <c r="C14" t="s">
        <v>88</v>
      </c>
      <c r="D14" s="119">
        <v>41491.949999999997</v>
      </c>
    </row>
    <row r="15" spans="1:4" x14ac:dyDescent="0.25">
      <c r="B15" t="s">
        <v>265</v>
      </c>
      <c r="D15" s="119">
        <v>45891.95</v>
      </c>
    </row>
    <row r="16" spans="1:4" x14ac:dyDescent="0.25">
      <c r="B16" t="s">
        <v>261</v>
      </c>
      <c r="C16" t="s">
        <v>88</v>
      </c>
      <c r="D16" s="119">
        <v>147327.19</v>
      </c>
    </row>
    <row r="17" spans="1:4" x14ac:dyDescent="0.25">
      <c r="B17" t="s">
        <v>267</v>
      </c>
      <c r="D17" s="119">
        <v>147327.19</v>
      </c>
    </row>
    <row r="18" spans="1:4" x14ac:dyDescent="0.25">
      <c r="B18" t="s">
        <v>262</v>
      </c>
      <c r="C18" t="s">
        <v>72</v>
      </c>
      <c r="D18" s="119">
        <v>416</v>
      </c>
    </row>
    <row r="19" spans="1:4" x14ac:dyDescent="0.25">
      <c r="C19" t="s">
        <v>88</v>
      </c>
      <c r="D19" s="119">
        <v>17230</v>
      </c>
    </row>
    <row r="20" spans="1:4" x14ac:dyDescent="0.25">
      <c r="C20" t="s">
        <v>140</v>
      </c>
      <c r="D20" s="119">
        <v>3539.48</v>
      </c>
    </row>
    <row r="21" spans="1:4" x14ac:dyDescent="0.25">
      <c r="B21" t="s">
        <v>266</v>
      </c>
      <c r="D21" s="119">
        <v>21185.48</v>
      </c>
    </row>
    <row r="22" spans="1:4" x14ac:dyDescent="0.25">
      <c r="A22" s="120" t="s">
        <v>268</v>
      </c>
      <c r="D22" s="119">
        <v>1452663.4986399997</v>
      </c>
    </row>
    <row r="23" spans="1:4" x14ac:dyDescent="0.25">
      <c r="A23" s="120">
        <v>2</v>
      </c>
      <c r="B23" t="s">
        <v>216</v>
      </c>
      <c r="C23" t="s">
        <v>72</v>
      </c>
      <c r="D23" s="119">
        <v>23700</v>
      </c>
    </row>
    <row r="24" spans="1:4" x14ac:dyDescent="0.25">
      <c r="B24" t="s">
        <v>264</v>
      </c>
      <c r="D24" s="119">
        <v>23700</v>
      </c>
    </row>
    <row r="25" spans="1:4" x14ac:dyDescent="0.25">
      <c r="B25" t="s">
        <v>262</v>
      </c>
      <c r="C25" t="s">
        <v>72</v>
      </c>
      <c r="D25" s="119">
        <v>1500</v>
      </c>
    </row>
    <row r="26" spans="1:4" x14ac:dyDescent="0.25">
      <c r="B26" t="s">
        <v>266</v>
      </c>
      <c r="D26" s="119">
        <v>1500</v>
      </c>
    </row>
    <row r="27" spans="1:4" x14ac:dyDescent="0.25">
      <c r="A27" s="120" t="s">
        <v>469</v>
      </c>
      <c r="D27" s="119">
        <v>25200</v>
      </c>
    </row>
    <row r="28" spans="1:4" x14ac:dyDescent="0.25">
      <c r="A28" s="120">
        <v>3</v>
      </c>
      <c r="B28" t="s">
        <v>259</v>
      </c>
      <c r="C28" t="s">
        <v>72</v>
      </c>
      <c r="D28" s="119">
        <v>460587.2454666667</v>
      </c>
    </row>
    <row r="29" spans="1:4" x14ac:dyDescent="0.25">
      <c r="C29" t="s">
        <v>88</v>
      </c>
      <c r="D29" s="119">
        <v>1484961.9349999996</v>
      </c>
    </row>
    <row r="30" spans="1:4" x14ac:dyDescent="0.25">
      <c r="C30" t="s">
        <v>140</v>
      </c>
      <c r="D30" s="119">
        <v>159518.93040000004</v>
      </c>
    </row>
    <row r="31" spans="1:4" x14ac:dyDescent="0.25">
      <c r="C31" t="s">
        <v>175</v>
      </c>
      <c r="D31" s="119">
        <v>61982.989133333402</v>
      </c>
    </row>
    <row r="32" spans="1:4" x14ac:dyDescent="0.25">
      <c r="B32" t="s">
        <v>263</v>
      </c>
      <c r="D32" s="119">
        <v>2167051.0999999996</v>
      </c>
    </row>
    <row r="33" spans="1:4" x14ac:dyDescent="0.25">
      <c r="A33" s="120" t="s">
        <v>470</v>
      </c>
      <c r="D33" s="119">
        <v>2167051.0999999996</v>
      </c>
    </row>
    <row r="34" spans="1:4" x14ac:dyDescent="0.25">
      <c r="A34" s="120" t="s">
        <v>258</v>
      </c>
      <c r="D34" s="119">
        <v>3644914.5986399991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1AA9-55D3-4B18-8DDF-4F8E09A8111F}">
  <sheetPr filterMode="1">
    <tabColor rgb="FF92D050"/>
    <pageSetUpPr fitToPage="1"/>
  </sheetPr>
  <dimension ref="A1:EL212"/>
  <sheetViews>
    <sheetView tabSelected="1" topLeftCell="A4" zoomScaleNormal="100" workbookViewId="0">
      <selection activeCell="N137" sqref="N137"/>
    </sheetView>
  </sheetViews>
  <sheetFormatPr baseColWidth="10" defaultColWidth="14.42578125" defaultRowHeight="11.25" outlineLevelCol="1" x14ac:dyDescent="0.25"/>
  <cols>
    <col min="1" max="1" width="3.5703125" style="1" customWidth="1"/>
    <col min="2" max="2" width="12" style="1" customWidth="1"/>
    <col min="3" max="3" width="19.42578125" style="1" customWidth="1" outlineLevel="1"/>
    <col min="4" max="4" width="8.28515625" style="1" customWidth="1" outlineLevel="1"/>
    <col min="5" max="6" width="6.28515625" style="1" customWidth="1" outlineLevel="1"/>
    <col min="7" max="7" width="6.5703125" style="1" customWidth="1" outlineLevel="1"/>
    <col min="8" max="9" width="9.42578125" style="1" customWidth="1" outlineLevel="1"/>
    <col min="10" max="10" width="7.42578125" style="1" customWidth="1" outlineLevel="1"/>
    <col min="11" max="11" width="8.85546875" style="1" customWidth="1" outlineLevel="1"/>
    <col min="12" max="12" width="13.140625" style="1" customWidth="1" outlineLevel="1"/>
    <col min="13" max="13" width="15.28515625" style="107" customWidth="1"/>
    <col min="14" max="14" width="26" style="108" customWidth="1"/>
    <col min="15" max="15" width="8.42578125" style="109" customWidth="1"/>
    <col min="16" max="16" width="5" style="110" customWidth="1"/>
    <col min="17" max="17" width="7.7109375" style="110" customWidth="1"/>
    <col min="18" max="18" width="19.140625" style="107" customWidth="1"/>
    <col min="19" max="19" width="6.28515625" style="111" customWidth="1"/>
    <col min="20" max="20" width="7.7109375" style="112" customWidth="1"/>
    <col min="21" max="21" width="6.28515625" style="111" customWidth="1"/>
    <col min="22" max="22" width="5.7109375" style="111" customWidth="1"/>
    <col min="23" max="23" width="17.42578125" style="247" customWidth="1"/>
    <col min="24" max="24" width="4.42578125" style="106" customWidth="1"/>
    <col min="25" max="25" width="9.7109375" style="106" customWidth="1"/>
    <col min="26" max="27" width="11.7109375" style="1" customWidth="1" outlineLevel="1"/>
    <col min="28" max="29" width="11.85546875" style="1" customWidth="1" outlineLevel="1"/>
    <col min="30" max="31" width="10.5703125" style="1" customWidth="1" outlineLevel="1"/>
    <col min="32" max="33" width="11.7109375" style="1" customWidth="1" outlineLevel="1"/>
    <col min="34" max="35" width="10.42578125" style="1" customWidth="1" outlineLevel="1"/>
    <col min="36" max="37" width="11.5703125" style="1" customWidth="1" outlineLevel="1"/>
    <col min="38" max="39" width="10.42578125" style="1" customWidth="1" outlineLevel="1"/>
    <col min="40" max="41" width="11.42578125" style="1" customWidth="1" outlineLevel="1"/>
    <col min="42" max="43" width="11.5703125" style="1" customWidth="1" outlineLevel="1"/>
    <col min="44" max="45" width="11.42578125" style="1" customWidth="1" outlineLevel="1"/>
    <col min="46" max="47" width="12" style="1" customWidth="1" outlineLevel="1"/>
    <col min="48" max="49" width="11.5703125" style="1" customWidth="1" outlineLevel="1"/>
    <col min="50" max="50" width="14" style="1" customWidth="1"/>
    <col min="51" max="51" width="29.28515625" style="1" customWidth="1"/>
    <col min="52" max="52" width="24.85546875" style="1" customWidth="1"/>
    <col min="53" max="53" width="10.7109375" style="1" bestFit="1" customWidth="1"/>
    <col min="54" max="54" width="12.7109375" style="1" bestFit="1" customWidth="1"/>
    <col min="55" max="55" width="9.85546875" style="1" bestFit="1" customWidth="1"/>
    <col min="56" max="57" width="12.28515625" style="1" customWidth="1"/>
    <col min="58" max="58" width="14.28515625" style="1" customWidth="1"/>
    <col min="59" max="59" width="10.7109375" style="1" bestFit="1" customWidth="1"/>
    <col min="60" max="60" width="12.7109375" style="1" bestFit="1" customWidth="1"/>
    <col min="61" max="61" width="11.28515625" style="1" customWidth="1"/>
    <col min="62" max="63" width="12.28515625" style="1" customWidth="1"/>
    <col min="64" max="64" width="14.28515625" style="1" customWidth="1"/>
    <col min="65" max="65" width="10.7109375" style="1" hidden="1" customWidth="1"/>
    <col min="66" max="66" width="12.7109375" style="1" hidden="1" customWidth="1"/>
    <col min="67" max="67" width="9.85546875" style="1" hidden="1" customWidth="1"/>
    <col min="68" max="69" width="12.28515625" style="1" hidden="1" customWidth="1"/>
    <col min="70" max="70" width="14.28515625" style="1" hidden="1" customWidth="1"/>
    <col min="71" max="71" width="10.7109375" style="1" hidden="1" customWidth="1"/>
    <col min="72" max="72" width="12.7109375" style="1" hidden="1" customWidth="1"/>
    <col min="73" max="73" width="9.85546875" style="1" hidden="1" customWidth="1"/>
    <col min="74" max="75" width="12.28515625" style="1" hidden="1" customWidth="1"/>
    <col min="76" max="76" width="14.28515625" style="1" hidden="1" customWidth="1"/>
    <col min="77" max="77" width="10.7109375" style="1" hidden="1" customWidth="1"/>
    <col min="78" max="78" width="12.7109375" style="1" hidden="1" customWidth="1"/>
    <col min="79" max="79" width="9.85546875" style="1" hidden="1" customWidth="1"/>
    <col min="80" max="81" width="12.28515625" style="1" hidden="1" customWidth="1"/>
    <col min="82" max="82" width="14.28515625" style="1" hidden="1" customWidth="1"/>
    <col min="83" max="83" width="10.7109375" style="1" hidden="1" customWidth="1"/>
    <col min="84" max="84" width="12.7109375" style="1" hidden="1" customWidth="1"/>
    <col min="85" max="85" width="9.85546875" style="1" hidden="1" customWidth="1"/>
    <col min="86" max="87" width="12.28515625" style="1" hidden="1" customWidth="1"/>
    <col min="88" max="88" width="14.28515625" style="1" hidden="1" customWidth="1"/>
    <col min="89" max="89" width="10.7109375" style="1" hidden="1" customWidth="1"/>
    <col min="90" max="90" width="12.7109375" style="1" hidden="1" customWidth="1"/>
    <col min="91" max="91" width="9.85546875" style="1" hidden="1" customWidth="1"/>
    <col min="92" max="93" width="12.28515625" style="1" hidden="1" customWidth="1"/>
    <col min="94" max="94" width="14.28515625" style="1" hidden="1" customWidth="1"/>
    <col min="95" max="95" width="10.7109375" style="1" hidden="1" customWidth="1"/>
    <col min="96" max="96" width="12.7109375" style="1" hidden="1" customWidth="1"/>
    <col min="97" max="97" width="9.85546875" style="1" hidden="1" customWidth="1"/>
    <col min="98" max="99" width="12.28515625" style="1" hidden="1" customWidth="1"/>
    <col min="100" max="100" width="14.28515625" style="1" hidden="1" customWidth="1"/>
    <col min="101" max="101" width="10.7109375" style="1" hidden="1" customWidth="1"/>
    <col min="102" max="102" width="12.7109375" style="1" hidden="1" customWidth="1"/>
    <col min="103" max="103" width="9.85546875" style="1" hidden="1" customWidth="1"/>
    <col min="104" max="105" width="12.28515625" style="1" hidden="1" customWidth="1"/>
    <col min="106" max="106" width="14.28515625" style="1" hidden="1" customWidth="1"/>
    <col min="107" max="107" width="10.7109375" style="1" hidden="1" customWidth="1"/>
    <col min="108" max="108" width="12.7109375" style="1" hidden="1" customWidth="1"/>
    <col min="109" max="109" width="9.85546875" style="1" hidden="1" customWidth="1"/>
    <col min="110" max="111" width="12.28515625" style="1" hidden="1" customWidth="1"/>
    <col min="112" max="112" width="14.28515625" style="1" hidden="1" customWidth="1"/>
    <col min="113" max="113" width="10.7109375" style="1" hidden="1" customWidth="1"/>
    <col min="114" max="114" width="12.7109375" style="1" hidden="1" customWidth="1"/>
    <col min="115" max="115" width="9.85546875" style="1" hidden="1" customWidth="1"/>
    <col min="116" max="117" width="12.28515625" style="1" hidden="1" customWidth="1"/>
    <col min="118" max="118" width="14.28515625" style="1" hidden="1" customWidth="1"/>
    <col min="119" max="119" width="10.7109375" style="1" hidden="1" customWidth="1"/>
    <col min="120" max="120" width="12.7109375" style="1" hidden="1" customWidth="1"/>
    <col min="121" max="121" width="9.85546875" style="1" hidden="1" customWidth="1"/>
    <col min="122" max="123" width="12.28515625" style="1" hidden="1" customWidth="1"/>
    <col min="124" max="124" width="14.28515625" style="1" hidden="1" customWidth="1"/>
    <col min="125" max="125" width="10.7109375" style="1" bestFit="1" customWidth="1"/>
    <col min="126" max="126" width="12.7109375" style="1" bestFit="1" customWidth="1"/>
    <col min="127" max="127" width="10.5703125" style="1" customWidth="1"/>
    <col min="128" max="129" width="12.28515625" style="1" customWidth="1"/>
    <col min="130" max="130" width="14.28515625" style="1" customWidth="1"/>
    <col min="131" max="131" width="7.28515625" style="1" customWidth="1"/>
    <col min="132" max="132" width="2.140625" style="1" customWidth="1"/>
    <col min="133" max="133" width="8.28515625" style="1" customWidth="1"/>
    <col min="134" max="134" width="8.42578125" style="1" bestFit="1" customWidth="1"/>
    <col min="135" max="136" width="8.7109375" style="1" customWidth="1"/>
    <col min="137" max="137" width="7.7109375" style="1" bestFit="1" customWidth="1"/>
    <col min="138" max="138" width="12.85546875" style="1" customWidth="1"/>
    <col min="139" max="139" width="8.85546875" style="1" customWidth="1"/>
    <col min="140" max="344" width="14.42578125" style="1"/>
    <col min="345" max="345" width="2.85546875" style="1" customWidth="1"/>
    <col min="346" max="346" width="4.85546875" style="1" customWidth="1"/>
    <col min="347" max="347" width="3.85546875" style="1" customWidth="1"/>
    <col min="348" max="351" width="5.42578125" style="1" customWidth="1"/>
    <col min="352" max="353" width="7.42578125" style="1" customWidth="1"/>
    <col min="354" max="354" width="5.5703125" style="1" customWidth="1"/>
    <col min="355" max="355" width="13.140625" style="1" customWidth="1"/>
    <col min="356" max="356" width="8.42578125" style="1" customWidth="1"/>
    <col min="357" max="357" width="26" style="1" customWidth="1"/>
    <col min="358" max="358" width="8.42578125" style="1" customWidth="1"/>
    <col min="359" max="359" width="5" style="1" customWidth="1"/>
    <col min="360" max="360" width="7.7109375" style="1" customWidth="1"/>
    <col min="361" max="361" width="19.140625" style="1" customWidth="1"/>
    <col min="362" max="362" width="6.28515625" style="1" customWidth="1"/>
    <col min="363" max="363" width="7.7109375" style="1" customWidth="1"/>
    <col min="364" max="364" width="6.28515625" style="1" customWidth="1"/>
    <col min="365" max="365" width="8.42578125" style="1" customWidth="1"/>
    <col min="366" max="366" width="11.5703125" style="1" customWidth="1"/>
    <col min="367" max="367" width="13.140625" style="1" customWidth="1"/>
    <col min="368" max="368" width="5.42578125" style="1" customWidth="1"/>
    <col min="369" max="369" width="4.42578125" style="1" customWidth="1"/>
    <col min="370" max="370" width="5.42578125" style="1" customWidth="1"/>
    <col min="371" max="371" width="11.7109375" style="1" customWidth="1"/>
    <col min="372" max="372" width="11.85546875" style="1" customWidth="1"/>
    <col min="373" max="373" width="10.5703125" style="1" customWidth="1"/>
    <col min="374" max="374" width="11.7109375" style="1" customWidth="1"/>
    <col min="375" max="375" width="10.42578125" style="1" customWidth="1"/>
    <col min="376" max="376" width="11.5703125" style="1" customWidth="1"/>
    <col min="377" max="377" width="10.42578125" style="1" customWidth="1"/>
    <col min="378" max="378" width="11.42578125" style="1" customWidth="1"/>
    <col min="379" max="379" width="11.5703125" style="1" customWidth="1"/>
    <col min="380" max="380" width="11.42578125" style="1" customWidth="1"/>
    <col min="381" max="381" width="12" style="1" customWidth="1"/>
    <col min="382" max="382" width="11.5703125" style="1" customWidth="1"/>
    <col min="383" max="384" width="0" style="1" hidden="1" customWidth="1"/>
    <col min="385" max="385" width="5.28515625" style="1" bestFit="1" customWidth="1"/>
    <col min="386" max="386" width="10.5703125" style="1" customWidth="1"/>
    <col min="387" max="387" width="5.28515625" style="1" customWidth="1"/>
    <col min="388" max="388" width="2.140625" style="1" customWidth="1"/>
    <col min="389" max="389" width="8.28515625" style="1" customWidth="1"/>
    <col min="390" max="390" width="8.42578125" style="1" bestFit="1" customWidth="1"/>
    <col min="391" max="392" width="8.7109375" style="1" customWidth="1"/>
    <col min="393" max="393" width="7.7109375" style="1" bestFit="1" customWidth="1"/>
    <col min="394" max="394" width="7.42578125" style="1" customWidth="1"/>
    <col min="395" max="395" width="8.85546875" style="1" customWidth="1"/>
    <col min="396" max="600" width="14.42578125" style="1"/>
    <col min="601" max="601" width="2.85546875" style="1" customWidth="1"/>
    <col min="602" max="602" width="4.85546875" style="1" customWidth="1"/>
    <col min="603" max="603" width="3.85546875" style="1" customWidth="1"/>
    <col min="604" max="607" width="5.42578125" style="1" customWidth="1"/>
    <col min="608" max="609" width="7.42578125" style="1" customWidth="1"/>
    <col min="610" max="610" width="5.5703125" style="1" customWidth="1"/>
    <col min="611" max="611" width="13.140625" style="1" customWidth="1"/>
    <col min="612" max="612" width="8.42578125" style="1" customWidth="1"/>
    <col min="613" max="613" width="26" style="1" customWidth="1"/>
    <col min="614" max="614" width="8.42578125" style="1" customWidth="1"/>
    <col min="615" max="615" width="5" style="1" customWidth="1"/>
    <col min="616" max="616" width="7.7109375" style="1" customWidth="1"/>
    <col min="617" max="617" width="19.140625" style="1" customWidth="1"/>
    <col min="618" max="618" width="6.28515625" style="1" customWidth="1"/>
    <col min="619" max="619" width="7.7109375" style="1" customWidth="1"/>
    <col min="620" max="620" width="6.28515625" style="1" customWidth="1"/>
    <col min="621" max="621" width="8.42578125" style="1" customWidth="1"/>
    <col min="622" max="622" width="11.5703125" style="1" customWidth="1"/>
    <col min="623" max="623" width="13.140625" style="1" customWidth="1"/>
    <col min="624" max="624" width="5.42578125" style="1" customWidth="1"/>
    <col min="625" max="625" width="4.42578125" style="1" customWidth="1"/>
    <col min="626" max="626" width="5.42578125" style="1" customWidth="1"/>
    <col min="627" max="627" width="11.7109375" style="1" customWidth="1"/>
    <col min="628" max="628" width="11.85546875" style="1" customWidth="1"/>
    <col min="629" max="629" width="10.5703125" style="1" customWidth="1"/>
    <col min="630" max="630" width="11.7109375" style="1" customWidth="1"/>
    <col min="631" max="631" width="10.42578125" style="1" customWidth="1"/>
    <col min="632" max="632" width="11.5703125" style="1" customWidth="1"/>
    <col min="633" max="633" width="10.42578125" style="1" customWidth="1"/>
    <col min="634" max="634" width="11.42578125" style="1" customWidth="1"/>
    <col min="635" max="635" width="11.5703125" style="1" customWidth="1"/>
    <col min="636" max="636" width="11.42578125" style="1" customWidth="1"/>
    <col min="637" max="637" width="12" style="1" customWidth="1"/>
    <col min="638" max="638" width="11.5703125" style="1" customWidth="1"/>
    <col min="639" max="640" width="0" style="1" hidden="1" customWidth="1"/>
    <col min="641" max="641" width="5.28515625" style="1" bestFit="1" customWidth="1"/>
    <col min="642" max="642" width="10.5703125" style="1" customWidth="1"/>
    <col min="643" max="643" width="5.28515625" style="1" customWidth="1"/>
    <col min="644" max="644" width="2.140625" style="1" customWidth="1"/>
    <col min="645" max="645" width="8.28515625" style="1" customWidth="1"/>
    <col min="646" max="646" width="8.42578125" style="1" bestFit="1" customWidth="1"/>
    <col min="647" max="648" width="8.7109375" style="1" customWidth="1"/>
    <col min="649" max="649" width="7.7109375" style="1" bestFit="1" customWidth="1"/>
    <col min="650" max="650" width="7.42578125" style="1" customWidth="1"/>
    <col min="651" max="651" width="8.85546875" style="1" customWidth="1"/>
    <col min="652" max="856" width="14.42578125" style="1"/>
    <col min="857" max="857" width="2.85546875" style="1" customWidth="1"/>
    <col min="858" max="858" width="4.85546875" style="1" customWidth="1"/>
    <col min="859" max="859" width="3.85546875" style="1" customWidth="1"/>
    <col min="860" max="863" width="5.42578125" style="1" customWidth="1"/>
    <col min="864" max="865" width="7.42578125" style="1" customWidth="1"/>
    <col min="866" max="866" width="5.5703125" style="1" customWidth="1"/>
    <col min="867" max="867" width="13.140625" style="1" customWidth="1"/>
    <col min="868" max="868" width="8.42578125" style="1" customWidth="1"/>
    <col min="869" max="869" width="26" style="1" customWidth="1"/>
    <col min="870" max="870" width="8.42578125" style="1" customWidth="1"/>
    <col min="871" max="871" width="5" style="1" customWidth="1"/>
    <col min="872" max="872" width="7.7109375" style="1" customWidth="1"/>
    <col min="873" max="873" width="19.140625" style="1" customWidth="1"/>
    <col min="874" max="874" width="6.28515625" style="1" customWidth="1"/>
    <col min="875" max="875" width="7.7109375" style="1" customWidth="1"/>
    <col min="876" max="876" width="6.28515625" style="1" customWidth="1"/>
    <col min="877" max="877" width="8.42578125" style="1" customWidth="1"/>
    <col min="878" max="878" width="11.5703125" style="1" customWidth="1"/>
    <col min="879" max="879" width="13.140625" style="1" customWidth="1"/>
    <col min="880" max="880" width="5.42578125" style="1" customWidth="1"/>
    <col min="881" max="881" width="4.42578125" style="1" customWidth="1"/>
    <col min="882" max="882" width="5.42578125" style="1" customWidth="1"/>
    <col min="883" max="883" width="11.7109375" style="1" customWidth="1"/>
    <col min="884" max="884" width="11.85546875" style="1" customWidth="1"/>
    <col min="885" max="885" width="10.5703125" style="1" customWidth="1"/>
    <col min="886" max="886" width="11.7109375" style="1" customWidth="1"/>
    <col min="887" max="887" width="10.42578125" style="1" customWidth="1"/>
    <col min="888" max="888" width="11.5703125" style="1" customWidth="1"/>
    <col min="889" max="889" width="10.42578125" style="1" customWidth="1"/>
    <col min="890" max="890" width="11.42578125" style="1" customWidth="1"/>
    <col min="891" max="891" width="11.5703125" style="1" customWidth="1"/>
    <col min="892" max="892" width="11.42578125" style="1" customWidth="1"/>
    <col min="893" max="893" width="12" style="1" customWidth="1"/>
    <col min="894" max="894" width="11.5703125" style="1" customWidth="1"/>
    <col min="895" max="896" width="0" style="1" hidden="1" customWidth="1"/>
    <col min="897" max="897" width="5.28515625" style="1" bestFit="1" customWidth="1"/>
    <col min="898" max="898" width="10.5703125" style="1" customWidth="1"/>
    <col min="899" max="899" width="5.28515625" style="1" customWidth="1"/>
    <col min="900" max="900" width="2.140625" style="1" customWidth="1"/>
    <col min="901" max="901" width="8.28515625" style="1" customWidth="1"/>
    <col min="902" max="902" width="8.42578125" style="1" bestFit="1" customWidth="1"/>
    <col min="903" max="904" width="8.7109375" style="1" customWidth="1"/>
    <col min="905" max="905" width="7.7109375" style="1" bestFit="1" customWidth="1"/>
    <col min="906" max="906" width="7.42578125" style="1" customWidth="1"/>
    <col min="907" max="907" width="8.85546875" style="1" customWidth="1"/>
    <col min="908" max="1112" width="14.42578125" style="1"/>
    <col min="1113" max="1113" width="2.85546875" style="1" customWidth="1"/>
    <col min="1114" max="1114" width="4.85546875" style="1" customWidth="1"/>
    <col min="1115" max="1115" width="3.85546875" style="1" customWidth="1"/>
    <col min="1116" max="1119" width="5.42578125" style="1" customWidth="1"/>
    <col min="1120" max="1121" width="7.42578125" style="1" customWidth="1"/>
    <col min="1122" max="1122" width="5.5703125" style="1" customWidth="1"/>
    <col min="1123" max="1123" width="13.140625" style="1" customWidth="1"/>
    <col min="1124" max="1124" width="8.42578125" style="1" customWidth="1"/>
    <col min="1125" max="1125" width="26" style="1" customWidth="1"/>
    <col min="1126" max="1126" width="8.42578125" style="1" customWidth="1"/>
    <col min="1127" max="1127" width="5" style="1" customWidth="1"/>
    <col min="1128" max="1128" width="7.7109375" style="1" customWidth="1"/>
    <col min="1129" max="1129" width="19.140625" style="1" customWidth="1"/>
    <col min="1130" max="1130" width="6.28515625" style="1" customWidth="1"/>
    <col min="1131" max="1131" width="7.7109375" style="1" customWidth="1"/>
    <col min="1132" max="1132" width="6.28515625" style="1" customWidth="1"/>
    <col min="1133" max="1133" width="8.42578125" style="1" customWidth="1"/>
    <col min="1134" max="1134" width="11.5703125" style="1" customWidth="1"/>
    <col min="1135" max="1135" width="13.140625" style="1" customWidth="1"/>
    <col min="1136" max="1136" width="5.42578125" style="1" customWidth="1"/>
    <col min="1137" max="1137" width="4.42578125" style="1" customWidth="1"/>
    <col min="1138" max="1138" width="5.42578125" style="1" customWidth="1"/>
    <col min="1139" max="1139" width="11.7109375" style="1" customWidth="1"/>
    <col min="1140" max="1140" width="11.85546875" style="1" customWidth="1"/>
    <col min="1141" max="1141" width="10.5703125" style="1" customWidth="1"/>
    <col min="1142" max="1142" width="11.7109375" style="1" customWidth="1"/>
    <col min="1143" max="1143" width="10.42578125" style="1" customWidth="1"/>
    <col min="1144" max="1144" width="11.5703125" style="1" customWidth="1"/>
    <col min="1145" max="1145" width="10.42578125" style="1" customWidth="1"/>
    <col min="1146" max="1146" width="11.42578125" style="1" customWidth="1"/>
    <col min="1147" max="1147" width="11.5703125" style="1" customWidth="1"/>
    <col min="1148" max="1148" width="11.42578125" style="1" customWidth="1"/>
    <col min="1149" max="1149" width="12" style="1" customWidth="1"/>
    <col min="1150" max="1150" width="11.5703125" style="1" customWidth="1"/>
    <col min="1151" max="1152" width="0" style="1" hidden="1" customWidth="1"/>
    <col min="1153" max="1153" width="5.28515625" style="1" bestFit="1" customWidth="1"/>
    <col min="1154" max="1154" width="10.5703125" style="1" customWidth="1"/>
    <col min="1155" max="1155" width="5.28515625" style="1" customWidth="1"/>
    <col min="1156" max="1156" width="2.140625" style="1" customWidth="1"/>
    <col min="1157" max="1157" width="8.28515625" style="1" customWidth="1"/>
    <col min="1158" max="1158" width="8.42578125" style="1" bestFit="1" customWidth="1"/>
    <col min="1159" max="1160" width="8.7109375" style="1" customWidth="1"/>
    <col min="1161" max="1161" width="7.7109375" style="1" bestFit="1" customWidth="1"/>
    <col min="1162" max="1162" width="7.42578125" style="1" customWidth="1"/>
    <col min="1163" max="1163" width="8.85546875" style="1" customWidth="1"/>
    <col min="1164" max="1368" width="14.42578125" style="1"/>
    <col min="1369" max="1369" width="2.85546875" style="1" customWidth="1"/>
    <col min="1370" max="1370" width="4.85546875" style="1" customWidth="1"/>
    <col min="1371" max="1371" width="3.85546875" style="1" customWidth="1"/>
    <col min="1372" max="1375" width="5.42578125" style="1" customWidth="1"/>
    <col min="1376" max="1377" width="7.42578125" style="1" customWidth="1"/>
    <col min="1378" max="1378" width="5.5703125" style="1" customWidth="1"/>
    <col min="1379" max="1379" width="13.140625" style="1" customWidth="1"/>
    <col min="1380" max="1380" width="8.42578125" style="1" customWidth="1"/>
    <col min="1381" max="1381" width="26" style="1" customWidth="1"/>
    <col min="1382" max="1382" width="8.42578125" style="1" customWidth="1"/>
    <col min="1383" max="1383" width="5" style="1" customWidth="1"/>
    <col min="1384" max="1384" width="7.7109375" style="1" customWidth="1"/>
    <col min="1385" max="1385" width="19.140625" style="1" customWidth="1"/>
    <col min="1386" max="1386" width="6.28515625" style="1" customWidth="1"/>
    <col min="1387" max="1387" width="7.7109375" style="1" customWidth="1"/>
    <col min="1388" max="1388" width="6.28515625" style="1" customWidth="1"/>
    <col min="1389" max="1389" width="8.42578125" style="1" customWidth="1"/>
    <col min="1390" max="1390" width="11.5703125" style="1" customWidth="1"/>
    <col min="1391" max="1391" width="13.140625" style="1" customWidth="1"/>
    <col min="1392" max="1392" width="5.42578125" style="1" customWidth="1"/>
    <col min="1393" max="1393" width="4.42578125" style="1" customWidth="1"/>
    <col min="1394" max="1394" width="5.42578125" style="1" customWidth="1"/>
    <col min="1395" max="1395" width="11.7109375" style="1" customWidth="1"/>
    <col min="1396" max="1396" width="11.85546875" style="1" customWidth="1"/>
    <col min="1397" max="1397" width="10.5703125" style="1" customWidth="1"/>
    <col min="1398" max="1398" width="11.7109375" style="1" customWidth="1"/>
    <col min="1399" max="1399" width="10.42578125" style="1" customWidth="1"/>
    <col min="1400" max="1400" width="11.5703125" style="1" customWidth="1"/>
    <col min="1401" max="1401" width="10.42578125" style="1" customWidth="1"/>
    <col min="1402" max="1402" width="11.42578125" style="1" customWidth="1"/>
    <col min="1403" max="1403" width="11.5703125" style="1" customWidth="1"/>
    <col min="1404" max="1404" width="11.42578125" style="1" customWidth="1"/>
    <col min="1405" max="1405" width="12" style="1" customWidth="1"/>
    <col min="1406" max="1406" width="11.5703125" style="1" customWidth="1"/>
    <col min="1407" max="1408" width="0" style="1" hidden="1" customWidth="1"/>
    <col min="1409" max="1409" width="5.28515625" style="1" bestFit="1" customWidth="1"/>
    <col min="1410" max="1410" width="10.5703125" style="1" customWidth="1"/>
    <col min="1411" max="1411" width="5.28515625" style="1" customWidth="1"/>
    <col min="1412" max="1412" width="2.140625" style="1" customWidth="1"/>
    <col min="1413" max="1413" width="8.28515625" style="1" customWidth="1"/>
    <col min="1414" max="1414" width="8.42578125" style="1" bestFit="1" customWidth="1"/>
    <col min="1415" max="1416" width="8.7109375" style="1" customWidth="1"/>
    <col min="1417" max="1417" width="7.7109375" style="1" bestFit="1" customWidth="1"/>
    <col min="1418" max="1418" width="7.42578125" style="1" customWidth="1"/>
    <col min="1419" max="1419" width="8.85546875" style="1" customWidth="1"/>
    <col min="1420" max="1624" width="14.42578125" style="1"/>
    <col min="1625" max="1625" width="2.85546875" style="1" customWidth="1"/>
    <col min="1626" max="1626" width="4.85546875" style="1" customWidth="1"/>
    <col min="1627" max="1627" width="3.85546875" style="1" customWidth="1"/>
    <col min="1628" max="1631" width="5.42578125" style="1" customWidth="1"/>
    <col min="1632" max="1633" width="7.42578125" style="1" customWidth="1"/>
    <col min="1634" max="1634" width="5.5703125" style="1" customWidth="1"/>
    <col min="1635" max="1635" width="13.140625" style="1" customWidth="1"/>
    <col min="1636" max="1636" width="8.42578125" style="1" customWidth="1"/>
    <col min="1637" max="1637" width="26" style="1" customWidth="1"/>
    <col min="1638" max="1638" width="8.42578125" style="1" customWidth="1"/>
    <col min="1639" max="1639" width="5" style="1" customWidth="1"/>
    <col min="1640" max="1640" width="7.7109375" style="1" customWidth="1"/>
    <col min="1641" max="1641" width="19.140625" style="1" customWidth="1"/>
    <col min="1642" max="1642" width="6.28515625" style="1" customWidth="1"/>
    <col min="1643" max="1643" width="7.7109375" style="1" customWidth="1"/>
    <col min="1644" max="1644" width="6.28515625" style="1" customWidth="1"/>
    <col min="1645" max="1645" width="8.42578125" style="1" customWidth="1"/>
    <col min="1646" max="1646" width="11.5703125" style="1" customWidth="1"/>
    <col min="1647" max="1647" width="13.140625" style="1" customWidth="1"/>
    <col min="1648" max="1648" width="5.42578125" style="1" customWidth="1"/>
    <col min="1649" max="1649" width="4.42578125" style="1" customWidth="1"/>
    <col min="1650" max="1650" width="5.42578125" style="1" customWidth="1"/>
    <col min="1651" max="1651" width="11.7109375" style="1" customWidth="1"/>
    <col min="1652" max="1652" width="11.85546875" style="1" customWidth="1"/>
    <col min="1653" max="1653" width="10.5703125" style="1" customWidth="1"/>
    <col min="1654" max="1654" width="11.7109375" style="1" customWidth="1"/>
    <col min="1655" max="1655" width="10.42578125" style="1" customWidth="1"/>
    <col min="1656" max="1656" width="11.5703125" style="1" customWidth="1"/>
    <col min="1657" max="1657" width="10.42578125" style="1" customWidth="1"/>
    <col min="1658" max="1658" width="11.42578125" style="1" customWidth="1"/>
    <col min="1659" max="1659" width="11.5703125" style="1" customWidth="1"/>
    <col min="1660" max="1660" width="11.42578125" style="1" customWidth="1"/>
    <col min="1661" max="1661" width="12" style="1" customWidth="1"/>
    <col min="1662" max="1662" width="11.5703125" style="1" customWidth="1"/>
    <col min="1663" max="1664" width="0" style="1" hidden="1" customWidth="1"/>
    <col min="1665" max="1665" width="5.28515625" style="1" bestFit="1" customWidth="1"/>
    <col min="1666" max="1666" width="10.5703125" style="1" customWidth="1"/>
    <col min="1667" max="1667" width="5.28515625" style="1" customWidth="1"/>
    <col min="1668" max="1668" width="2.140625" style="1" customWidth="1"/>
    <col min="1669" max="1669" width="8.28515625" style="1" customWidth="1"/>
    <col min="1670" max="1670" width="8.42578125" style="1" bestFit="1" customWidth="1"/>
    <col min="1671" max="1672" width="8.7109375" style="1" customWidth="1"/>
    <col min="1673" max="1673" width="7.7109375" style="1" bestFit="1" customWidth="1"/>
    <col min="1674" max="1674" width="7.42578125" style="1" customWidth="1"/>
    <col min="1675" max="1675" width="8.85546875" style="1" customWidth="1"/>
    <col min="1676" max="1880" width="14.42578125" style="1"/>
    <col min="1881" max="1881" width="2.85546875" style="1" customWidth="1"/>
    <col min="1882" max="1882" width="4.85546875" style="1" customWidth="1"/>
    <col min="1883" max="1883" width="3.85546875" style="1" customWidth="1"/>
    <col min="1884" max="1887" width="5.42578125" style="1" customWidth="1"/>
    <col min="1888" max="1889" width="7.42578125" style="1" customWidth="1"/>
    <col min="1890" max="1890" width="5.5703125" style="1" customWidth="1"/>
    <col min="1891" max="1891" width="13.140625" style="1" customWidth="1"/>
    <col min="1892" max="1892" width="8.42578125" style="1" customWidth="1"/>
    <col min="1893" max="1893" width="26" style="1" customWidth="1"/>
    <col min="1894" max="1894" width="8.42578125" style="1" customWidth="1"/>
    <col min="1895" max="1895" width="5" style="1" customWidth="1"/>
    <col min="1896" max="1896" width="7.7109375" style="1" customWidth="1"/>
    <col min="1897" max="1897" width="19.140625" style="1" customWidth="1"/>
    <col min="1898" max="1898" width="6.28515625" style="1" customWidth="1"/>
    <col min="1899" max="1899" width="7.7109375" style="1" customWidth="1"/>
    <col min="1900" max="1900" width="6.28515625" style="1" customWidth="1"/>
    <col min="1901" max="1901" width="8.42578125" style="1" customWidth="1"/>
    <col min="1902" max="1902" width="11.5703125" style="1" customWidth="1"/>
    <col min="1903" max="1903" width="13.140625" style="1" customWidth="1"/>
    <col min="1904" max="1904" width="5.42578125" style="1" customWidth="1"/>
    <col min="1905" max="1905" width="4.42578125" style="1" customWidth="1"/>
    <col min="1906" max="1906" width="5.42578125" style="1" customWidth="1"/>
    <col min="1907" max="1907" width="11.7109375" style="1" customWidth="1"/>
    <col min="1908" max="1908" width="11.85546875" style="1" customWidth="1"/>
    <col min="1909" max="1909" width="10.5703125" style="1" customWidth="1"/>
    <col min="1910" max="1910" width="11.7109375" style="1" customWidth="1"/>
    <col min="1911" max="1911" width="10.42578125" style="1" customWidth="1"/>
    <col min="1912" max="1912" width="11.5703125" style="1" customWidth="1"/>
    <col min="1913" max="1913" width="10.42578125" style="1" customWidth="1"/>
    <col min="1914" max="1914" width="11.42578125" style="1" customWidth="1"/>
    <col min="1915" max="1915" width="11.5703125" style="1" customWidth="1"/>
    <col min="1916" max="1916" width="11.42578125" style="1" customWidth="1"/>
    <col min="1917" max="1917" width="12" style="1" customWidth="1"/>
    <col min="1918" max="1918" width="11.5703125" style="1" customWidth="1"/>
    <col min="1919" max="1920" width="0" style="1" hidden="1" customWidth="1"/>
    <col min="1921" max="1921" width="5.28515625" style="1" bestFit="1" customWidth="1"/>
    <col min="1922" max="1922" width="10.5703125" style="1" customWidth="1"/>
    <col min="1923" max="1923" width="5.28515625" style="1" customWidth="1"/>
    <col min="1924" max="1924" width="2.140625" style="1" customWidth="1"/>
    <col min="1925" max="1925" width="8.28515625" style="1" customWidth="1"/>
    <col min="1926" max="1926" width="8.42578125" style="1" bestFit="1" customWidth="1"/>
    <col min="1927" max="1928" width="8.7109375" style="1" customWidth="1"/>
    <col min="1929" max="1929" width="7.7109375" style="1" bestFit="1" customWidth="1"/>
    <col min="1930" max="1930" width="7.42578125" style="1" customWidth="1"/>
    <col min="1931" max="1931" width="8.85546875" style="1" customWidth="1"/>
    <col min="1932" max="2136" width="14.42578125" style="1"/>
    <col min="2137" max="2137" width="2.85546875" style="1" customWidth="1"/>
    <col min="2138" max="2138" width="4.85546875" style="1" customWidth="1"/>
    <col min="2139" max="2139" width="3.85546875" style="1" customWidth="1"/>
    <col min="2140" max="2143" width="5.42578125" style="1" customWidth="1"/>
    <col min="2144" max="2145" width="7.42578125" style="1" customWidth="1"/>
    <col min="2146" max="2146" width="5.5703125" style="1" customWidth="1"/>
    <col min="2147" max="2147" width="13.140625" style="1" customWidth="1"/>
    <col min="2148" max="2148" width="8.42578125" style="1" customWidth="1"/>
    <col min="2149" max="2149" width="26" style="1" customWidth="1"/>
    <col min="2150" max="2150" width="8.42578125" style="1" customWidth="1"/>
    <col min="2151" max="2151" width="5" style="1" customWidth="1"/>
    <col min="2152" max="2152" width="7.7109375" style="1" customWidth="1"/>
    <col min="2153" max="2153" width="19.140625" style="1" customWidth="1"/>
    <col min="2154" max="2154" width="6.28515625" style="1" customWidth="1"/>
    <col min="2155" max="2155" width="7.7109375" style="1" customWidth="1"/>
    <col min="2156" max="2156" width="6.28515625" style="1" customWidth="1"/>
    <col min="2157" max="2157" width="8.42578125" style="1" customWidth="1"/>
    <col min="2158" max="2158" width="11.5703125" style="1" customWidth="1"/>
    <col min="2159" max="2159" width="13.140625" style="1" customWidth="1"/>
    <col min="2160" max="2160" width="5.42578125" style="1" customWidth="1"/>
    <col min="2161" max="2161" width="4.42578125" style="1" customWidth="1"/>
    <col min="2162" max="2162" width="5.42578125" style="1" customWidth="1"/>
    <col min="2163" max="2163" width="11.7109375" style="1" customWidth="1"/>
    <col min="2164" max="2164" width="11.85546875" style="1" customWidth="1"/>
    <col min="2165" max="2165" width="10.5703125" style="1" customWidth="1"/>
    <col min="2166" max="2166" width="11.7109375" style="1" customWidth="1"/>
    <col min="2167" max="2167" width="10.42578125" style="1" customWidth="1"/>
    <col min="2168" max="2168" width="11.5703125" style="1" customWidth="1"/>
    <col min="2169" max="2169" width="10.42578125" style="1" customWidth="1"/>
    <col min="2170" max="2170" width="11.42578125" style="1" customWidth="1"/>
    <col min="2171" max="2171" width="11.5703125" style="1" customWidth="1"/>
    <col min="2172" max="2172" width="11.42578125" style="1" customWidth="1"/>
    <col min="2173" max="2173" width="12" style="1" customWidth="1"/>
    <col min="2174" max="2174" width="11.5703125" style="1" customWidth="1"/>
    <col min="2175" max="2176" width="0" style="1" hidden="1" customWidth="1"/>
    <col min="2177" max="2177" width="5.28515625" style="1" bestFit="1" customWidth="1"/>
    <col min="2178" max="2178" width="10.5703125" style="1" customWidth="1"/>
    <col min="2179" max="2179" width="5.28515625" style="1" customWidth="1"/>
    <col min="2180" max="2180" width="2.140625" style="1" customWidth="1"/>
    <col min="2181" max="2181" width="8.28515625" style="1" customWidth="1"/>
    <col min="2182" max="2182" width="8.42578125" style="1" bestFit="1" customWidth="1"/>
    <col min="2183" max="2184" width="8.7109375" style="1" customWidth="1"/>
    <col min="2185" max="2185" width="7.7109375" style="1" bestFit="1" customWidth="1"/>
    <col min="2186" max="2186" width="7.42578125" style="1" customWidth="1"/>
    <col min="2187" max="2187" width="8.85546875" style="1" customWidth="1"/>
    <col min="2188" max="2392" width="14.42578125" style="1"/>
    <col min="2393" max="2393" width="2.85546875" style="1" customWidth="1"/>
    <col min="2394" max="2394" width="4.85546875" style="1" customWidth="1"/>
    <col min="2395" max="2395" width="3.85546875" style="1" customWidth="1"/>
    <col min="2396" max="2399" width="5.42578125" style="1" customWidth="1"/>
    <col min="2400" max="2401" width="7.42578125" style="1" customWidth="1"/>
    <col min="2402" max="2402" width="5.5703125" style="1" customWidth="1"/>
    <col min="2403" max="2403" width="13.140625" style="1" customWidth="1"/>
    <col min="2404" max="2404" width="8.42578125" style="1" customWidth="1"/>
    <col min="2405" max="2405" width="26" style="1" customWidth="1"/>
    <col min="2406" max="2406" width="8.42578125" style="1" customWidth="1"/>
    <col min="2407" max="2407" width="5" style="1" customWidth="1"/>
    <col min="2408" max="2408" width="7.7109375" style="1" customWidth="1"/>
    <col min="2409" max="2409" width="19.140625" style="1" customWidth="1"/>
    <col min="2410" max="2410" width="6.28515625" style="1" customWidth="1"/>
    <col min="2411" max="2411" width="7.7109375" style="1" customWidth="1"/>
    <col min="2412" max="2412" width="6.28515625" style="1" customWidth="1"/>
    <col min="2413" max="2413" width="8.42578125" style="1" customWidth="1"/>
    <col min="2414" max="2414" width="11.5703125" style="1" customWidth="1"/>
    <col min="2415" max="2415" width="13.140625" style="1" customWidth="1"/>
    <col min="2416" max="2416" width="5.42578125" style="1" customWidth="1"/>
    <col min="2417" max="2417" width="4.42578125" style="1" customWidth="1"/>
    <col min="2418" max="2418" width="5.42578125" style="1" customWidth="1"/>
    <col min="2419" max="2419" width="11.7109375" style="1" customWidth="1"/>
    <col min="2420" max="2420" width="11.85546875" style="1" customWidth="1"/>
    <col min="2421" max="2421" width="10.5703125" style="1" customWidth="1"/>
    <col min="2422" max="2422" width="11.7109375" style="1" customWidth="1"/>
    <col min="2423" max="2423" width="10.42578125" style="1" customWidth="1"/>
    <col min="2424" max="2424" width="11.5703125" style="1" customWidth="1"/>
    <col min="2425" max="2425" width="10.42578125" style="1" customWidth="1"/>
    <col min="2426" max="2426" width="11.42578125" style="1" customWidth="1"/>
    <col min="2427" max="2427" width="11.5703125" style="1" customWidth="1"/>
    <col min="2428" max="2428" width="11.42578125" style="1" customWidth="1"/>
    <col min="2429" max="2429" width="12" style="1" customWidth="1"/>
    <col min="2430" max="2430" width="11.5703125" style="1" customWidth="1"/>
    <col min="2431" max="2432" width="0" style="1" hidden="1" customWidth="1"/>
    <col min="2433" max="2433" width="5.28515625" style="1" bestFit="1" customWidth="1"/>
    <col min="2434" max="2434" width="10.5703125" style="1" customWidth="1"/>
    <col min="2435" max="2435" width="5.28515625" style="1" customWidth="1"/>
    <col min="2436" max="2436" width="2.140625" style="1" customWidth="1"/>
    <col min="2437" max="2437" width="8.28515625" style="1" customWidth="1"/>
    <col min="2438" max="2438" width="8.42578125" style="1" bestFit="1" customWidth="1"/>
    <col min="2439" max="2440" width="8.7109375" style="1" customWidth="1"/>
    <col min="2441" max="2441" width="7.7109375" style="1" bestFit="1" customWidth="1"/>
    <col min="2442" max="2442" width="7.42578125" style="1" customWidth="1"/>
    <col min="2443" max="2443" width="8.85546875" style="1" customWidth="1"/>
    <col min="2444" max="2648" width="14.42578125" style="1"/>
    <col min="2649" max="2649" width="2.85546875" style="1" customWidth="1"/>
    <col min="2650" max="2650" width="4.85546875" style="1" customWidth="1"/>
    <col min="2651" max="2651" width="3.85546875" style="1" customWidth="1"/>
    <col min="2652" max="2655" width="5.42578125" style="1" customWidth="1"/>
    <col min="2656" max="2657" width="7.42578125" style="1" customWidth="1"/>
    <col min="2658" max="2658" width="5.5703125" style="1" customWidth="1"/>
    <col min="2659" max="2659" width="13.140625" style="1" customWidth="1"/>
    <col min="2660" max="2660" width="8.42578125" style="1" customWidth="1"/>
    <col min="2661" max="2661" width="26" style="1" customWidth="1"/>
    <col min="2662" max="2662" width="8.42578125" style="1" customWidth="1"/>
    <col min="2663" max="2663" width="5" style="1" customWidth="1"/>
    <col min="2664" max="2664" width="7.7109375" style="1" customWidth="1"/>
    <col min="2665" max="2665" width="19.140625" style="1" customWidth="1"/>
    <col min="2666" max="2666" width="6.28515625" style="1" customWidth="1"/>
    <col min="2667" max="2667" width="7.7109375" style="1" customWidth="1"/>
    <col min="2668" max="2668" width="6.28515625" style="1" customWidth="1"/>
    <col min="2669" max="2669" width="8.42578125" style="1" customWidth="1"/>
    <col min="2670" max="2670" width="11.5703125" style="1" customWidth="1"/>
    <col min="2671" max="2671" width="13.140625" style="1" customWidth="1"/>
    <col min="2672" max="2672" width="5.42578125" style="1" customWidth="1"/>
    <col min="2673" max="2673" width="4.42578125" style="1" customWidth="1"/>
    <col min="2674" max="2674" width="5.42578125" style="1" customWidth="1"/>
    <col min="2675" max="2675" width="11.7109375" style="1" customWidth="1"/>
    <col min="2676" max="2676" width="11.85546875" style="1" customWidth="1"/>
    <col min="2677" max="2677" width="10.5703125" style="1" customWidth="1"/>
    <col min="2678" max="2678" width="11.7109375" style="1" customWidth="1"/>
    <col min="2679" max="2679" width="10.42578125" style="1" customWidth="1"/>
    <col min="2680" max="2680" width="11.5703125" style="1" customWidth="1"/>
    <col min="2681" max="2681" width="10.42578125" style="1" customWidth="1"/>
    <col min="2682" max="2682" width="11.42578125" style="1" customWidth="1"/>
    <col min="2683" max="2683" width="11.5703125" style="1" customWidth="1"/>
    <col min="2684" max="2684" width="11.42578125" style="1" customWidth="1"/>
    <col min="2685" max="2685" width="12" style="1" customWidth="1"/>
    <col min="2686" max="2686" width="11.5703125" style="1" customWidth="1"/>
    <col min="2687" max="2688" width="0" style="1" hidden="1" customWidth="1"/>
    <col min="2689" max="2689" width="5.28515625" style="1" bestFit="1" customWidth="1"/>
    <col min="2690" max="2690" width="10.5703125" style="1" customWidth="1"/>
    <col min="2691" max="2691" width="5.28515625" style="1" customWidth="1"/>
    <col min="2692" max="2692" width="2.140625" style="1" customWidth="1"/>
    <col min="2693" max="2693" width="8.28515625" style="1" customWidth="1"/>
    <col min="2694" max="2694" width="8.42578125" style="1" bestFit="1" customWidth="1"/>
    <col min="2695" max="2696" width="8.7109375" style="1" customWidth="1"/>
    <col min="2697" max="2697" width="7.7109375" style="1" bestFit="1" customWidth="1"/>
    <col min="2698" max="2698" width="7.42578125" style="1" customWidth="1"/>
    <col min="2699" max="2699" width="8.85546875" style="1" customWidth="1"/>
    <col min="2700" max="2904" width="14.42578125" style="1"/>
    <col min="2905" max="2905" width="2.85546875" style="1" customWidth="1"/>
    <col min="2906" max="2906" width="4.85546875" style="1" customWidth="1"/>
    <col min="2907" max="2907" width="3.85546875" style="1" customWidth="1"/>
    <col min="2908" max="2911" width="5.42578125" style="1" customWidth="1"/>
    <col min="2912" max="2913" width="7.42578125" style="1" customWidth="1"/>
    <col min="2914" max="2914" width="5.5703125" style="1" customWidth="1"/>
    <col min="2915" max="2915" width="13.140625" style="1" customWidth="1"/>
    <col min="2916" max="2916" width="8.42578125" style="1" customWidth="1"/>
    <col min="2917" max="2917" width="26" style="1" customWidth="1"/>
    <col min="2918" max="2918" width="8.42578125" style="1" customWidth="1"/>
    <col min="2919" max="2919" width="5" style="1" customWidth="1"/>
    <col min="2920" max="2920" width="7.7109375" style="1" customWidth="1"/>
    <col min="2921" max="2921" width="19.140625" style="1" customWidth="1"/>
    <col min="2922" max="2922" width="6.28515625" style="1" customWidth="1"/>
    <col min="2923" max="2923" width="7.7109375" style="1" customWidth="1"/>
    <col min="2924" max="2924" width="6.28515625" style="1" customWidth="1"/>
    <col min="2925" max="2925" width="8.42578125" style="1" customWidth="1"/>
    <col min="2926" max="2926" width="11.5703125" style="1" customWidth="1"/>
    <col min="2927" max="2927" width="13.140625" style="1" customWidth="1"/>
    <col min="2928" max="2928" width="5.42578125" style="1" customWidth="1"/>
    <col min="2929" max="2929" width="4.42578125" style="1" customWidth="1"/>
    <col min="2930" max="2930" width="5.42578125" style="1" customWidth="1"/>
    <col min="2931" max="2931" width="11.7109375" style="1" customWidth="1"/>
    <col min="2932" max="2932" width="11.85546875" style="1" customWidth="1"/>
    <col min="2933" max="2933" width="10.5703125" style="1" customWidth="1"/>
    <col min="2934" max="2934" width="11.7109375" style="1" customWidth="1"/>
    <col min="2935" max="2935" width="10.42578125" style="1" customWidth="1"/>
    <col min="2936" max="2936" width="11.5703125" style="1" customWidth="1"/>
    <col min="2937" max="2937" width="10.42578125" style="1" customWidth="1"/>
    <col min="2938" max="2938" width="11.42578125" style="1" customWidth="1"/>
    <col min="2939" max="2939" width="11.5703125" style="1" customWidth="1"/>
    <col min="2940" max="2940" width="11.42578125" style="1" customWidth="1"/>
    <col min="2941" max="2941" width="12" style="1" customWidth="1"/>
    <col min="2942" max="2942" width="11.5703125" style="1" customWidth="1"/>
    <col min="2943" max="2944" width="0" style="1" hidden="1" customWidth="1"/>
    <col min="2945" max="2945" width="5.28515625" style="1" bestFit="1" customWidth="1"/>
    <col min="2946" max="2946" width="10.5703125" style="1" customWidth="1"/>
    <col min="2947" max="2947" width="5.28515625" style="1" customWidth="1"/>
    <col min="2948" max="2948" width="2.140625" style="1" customWidth="1"/>
    <col min="2949" max="2949" width="8.28515625" style="1" customWidth="1"/>
    <col min="2950" max="2950" width="8.42578125" style="1" bestFit="1" customWidth="1"/>
    <col min="2951" max="2952" width="8.7109375" style="1" customWidth="1"/>
    <col min="2953" max="2953" width="7.7109375" style="1" bestFit="1" customWidth="1"/>
    <col min="2954" max="2954" width="7.42578125" style="1" customWidth="1"/>
    <col min="2955" max="2955" width="8.85546875" style="1" customWidth="1"/>
    <col min="2956" max="3160" width="14.42578125" style="1"/>
    <col min="3161" max="3161" width="2.85546875" style="1" customWidth="1"/>
    <col min="3162" max="3162" width="4.85546875" style="1" customWidth="1"/>
    <col min="3163" max="3163" width="3.85546875" style="1" customWidth="1"/>
    <col min="3164" max="3167" width="5.42578125" style="1" customWidth="1"/>
    <col min="3168" max="3169" width="7.42578125" style="1" customWidth="1"/>
    <col min="3170" max="3170" width="5.5703125" style="1" customWidth="1"/>
    <col min="3171" max="3171" width="13.140625" style="1" customWidth="1"/>
    <col min="3172" max="3172" width="8.42578125" style="1" customWidth="1"/>
    <col min="3173" max="3173" width="26" style="1" customWidth="1"/>
    <col min="3174" max="3174" width="8.42578125" style="1" customWidth="1"/>
    <col min="3175" max="3175" width="5" style="1" customWidth="1"/>
    <col min="3176" max="3176" width="7.7109375" style="1" customWidth="1"/>
    <col min="3177" max="3177" width="19.140625" style="1" customWidth="1"/>
    <col min="3178" max="3178" width="6.28515625" style="1" customWidth="1"/>
    <col min="3179" max="3179" width="7.7109375" style="1" customWidth="1"/>
    <col min="3180" max="3180" width="6.28515625" style="1" customWidth="1"/>
    <col min="3181" max="3181" width="8.42578125" style="1" customWidth="1"/>
    <col min="3182" max="3182" width="11.5703125" style="1" customWidth="1"/>
    <col min="3183" max="3183" width="13.140625" style="1" customWidth="1"/>
    <col min="3184" max="3184" width="5.42578125" style="1" customWidth="1"/>
    <col min="3185" max="3185" width="4.42578125" style="1" customWidth="1"/>
    <col min="3186" max="3186" width="5.42578125" style="1" customWidth="1"/>
    <col min="3187" max="3187" width="11.7109375" style="1" customWidth="1"/>
    <col min="3188" max="3188" width="11.85546875" style="1" customWidth="1"/>
    <col min="3189" max="3189" width="10.5703125" style="1" customWidth="1"/>
    <col min="3190" max="3190" width="11.7109375" style="1" customWidth="1"/>
    <col min="3191" max="3191" width="10.42578125" style="1" customWidth="1"/>
    <col min="3192" max="3192" width="11.5703125" style="1" customWidth="1"/>
    <col min="3193" max="3193" width="10.42578125" style="1" customWidth="1"/>
    <col min="3194" max="3194" width="11.42578125" style="1" customWidth="1"/>
    <col min="3195" max="3195" width="11.5703125" style="1" customWidth="1"/>
    <col min="3196" max="3196" width="11.42578125" style="1" customWidth="1"/>
    <col min="3197" max="3197" width="12" style="1" customWidth="1"/>
    <col min="3198" max="3198" width="11.5703125" style="1" customWidth="1"/>
    <col min="3199" max="3200" width="0" style="1" hidden="1" customWidth="1"/>
    <col min="3201" max="3201" width="5.28515625" style="1" bestFit="1" customWidth="1"/>
    <col min="3202" max="3202" width="10.5703125" style="1" customWidth="1"/>
    <col min="3203" max="3203" width="5.28515625" style="1" customWidth="1"/>
    <col min="3204" max="3204" width="2.140625" style="1" customWidth="1"/>
    <col min="3205" max="3205" width="8.28515625" style="1" customWidth="1"/>
    <col min="3206" max="3206" width="8.42578125" style="1" bestFit="1" customWidth="1"/>
    <col min="3207" max="3208" width="8.7109375" style="1" customWidth="1"/>
    <col min="3209" max="3209" width="7.7109375" style="1" bestFit="1" customWidth="1"/>
    <col min="3210" max="3210" width="7.42578125" style="1" customWidth="1"/>
    <col min="3211" max="3211" width="8.85546875" style="1" customWidth="1"/>
    <col min="3212" max="3416" width="14.42578125" style="1"/>
    <col min="3417" max="3417" width="2.85546875" style="1" customWidth="1"/>
    <col min="3418" max="3418" width="4.85546875" style="1" customWidth="1"/>
    <col min="3419" max="3419" width="3.85546875" style="1" customWidth="1"/>
    <col min="3420" max="3423" width="5.42578125" style="1" customWidth="1"/>
    <col min="3424" max="3425" width="7.42578125" style="1" customWidth="1"/>
    <col min="3426" max="3426" width="5.5703125" style="1" customWidth="1"/>
    <col min="3427" max="3427" width="13.140625" style="1" customWidth="1"/>
    <col min="3428" max="3428" width="8.42578125" style="1" customWidth="1"/>
    <col min="3429" max="3429" width="26" style="1" customWidth="1"/>
    <col min="3430" max="3430" width="8.42578125" style="1" customWidth="1"/>
    <col min="3431" max="3431" width="5" style="1" customWidth="1"/>
    <col min="3432" max="3432" width="7.7109375" style="1" customWidth="1"/>
    <col min="3433" max="3433" width="19.140625" style="1" customWidth="1"/>
    <col min="3434" max="3434" width="6.28515625" style="1" customWidth="1"/>
    <col min="3435" max="3435" width="7.7109375" style="1" customWidth="1"/>
    <col min="3436" max="3436" width="6.28515625" style="1" customWidth="1"/>
    <col min="3437" max="3437" width="8.42578125" style="1" customWidth="1"/>
    <col min="3438" max="3438" width="11.5703125" style="1" customWidth="1"/>
    <col min="3439" max="3439" width="13.140625" style="1" customWidth="1"/>
    <col min="3440" max="3440" width="5.42578125" style="1" customWidth="1"/>
    <col min="3441" max="3441" width="4.42578125" style="1" customWidth="1"/>
    <col min="3442" max="3442" width="5.42578125" style="1" customWidth="1"/>
    <col min="3443" max="3443" width="11.7109375" style="1" customWidth="1"/>
    <col min="3444" max="3444" width="11.85546875" style="1" customWidth="1"/>
    <col min="3445" max="3445" width="10.5703125" style="1" customWidth="1"/>
    <col min="3446" max="3446" width="11.7109375" style="1" customWidth="1"/>
    <col min="3447" max="3447" width="10.42578125" style="1" customWidth="1"/>
    <col min="3448" max="3448" width="11.5703125" style="1" customWidth="1"/>
    <col min="3449" max="3449" width="10.42578125" style="1" customWidth="1"/>
    <col min="3450" max="3450" width="11.42578125" style="1" customWidth="1"/>
    <col min="3451" max="3451" width="11.5703125" style="1" customWidth="1"/>
    <col min="3452" max="3452" width="11.42578125" style="1" customWidth="1"/>
    <col min="3453" max="3453" width="12" style="1" customWidth="1"/>
    <col min="3454" max="3454" width="11.5703125" style="1" customWidth="1"/>
    <col min="3455" max="3456" width="0" style="1" hidden="1" customWidth="1"/>
    <col min="3457" max="3457" width="5.28515625" style="1" bestFit="1" customWidth="1"/>
    <col min="3458" max="3458" width="10.5703125" style="1" customWidth="1"/>
    <col min="3459" max="3459" width="5.28515625" style="1" customWidth="1"/>
    <col min="3460" max="3460" width="2.140625" style="1" customWidth="1"/>
    <col min="3461" max="3461" width="8.28515625" style="1" customWidth="1"/>
    <col min="3462" max="3462" width="8.42578125" style="1" bestFit="1" customWidth="1"/>
    <col min="3463" max="3464" width="8.7109375" style="1" customWidth="1"/>
    <col min="3465" max="3465" width="7.7109375" style="1" bestFit="1" customWidth="1"/>
    <col min="3466" max="3466" width="7.42578125" style="1" customWidth="1"/>
    <col min="3467" max="3467" width="8.85546875" style="1" customWidth="1"/>
    <col min="3468" max="3672" width="14.42578125" style="1"/>
    <col min="3673" max="3673" width="2.85546875" style="1" customWidth="1"/>
    <col min="3674" max="3674" width="4.85546875" style="1" customWidth="1"/>
    <col min="3675" max="3675" width="3.85546875" style="1" customWidth="1"/>
    <col min="3676" max="3679" width="5.42578125" style="1" customWidth="1"/>
    <col min="3680" max="3681" width="7.42578125" style="1" customWidth="1"/>
    <col min="3682" max="3682" width="5.5703125" style="1" customWidth="1"/>
    <col min="3683" max="3683" width="13.140625" style="1" customWidth="1"/>
    <col min="3684" max="3684" width="8.42578125" style="1" customWidth="1"/>
    <col min="3685" max="3685" width="26" style="1" customWidth="1"/>
    <col min="3686" max="3686" width="8.42578125" style="1" customWidth="1"/>
    <col min="3687" max="3687" width="5" style="1" customWidth="1"/>
    <col min="3688" max="3688" width="7.7109375" style="1" customWidth="1"/>
    <col min="3689" max="3689" width="19.140625" style="1" customWidth="1"/>
    <col min="3690" max="3690" width="6.28515625" style="1" customWidth="1"/>
    <col min="3691" max="3691" width="7.7109375" style="1" customWidth="1"/>
    <col min="3692" max="3692" width="6.28515625" style="1" customWidth="1"/>
    <col min="3693" max="3693" width="8.42578125" style="1" customWidth="1"/>
    <col min="3694" max="3694" width="11.5703125" style="1" customWidth="1"/>
    <col min="3695" max="3695" width="13.140625" style="1" customWidth="1"/>
    <col min="3696" max="3696" width="5.42578125" style="1" customWidth="1"/>
    <col min="3697" max="3697" width="4.42578125" style="1" customWidth="1"/>
    <col min="3698" max="3698" width="5.42578125" style="1" customWidth="1"/>
    <col min="3699" max="3699" width="11.7109375" style="1" customWidth="1"/>
    <col min="3700" max="3700" width="11.85546875" style="1" customWidth="1"/>
    <col min="3701" max="3701" width="10.5703125" style="1" customWidth="1"/>
    <col min="3702" max="3702" width="11.7109375" style="1" customWidth="1"/>
    <col min="3703" max="3703" width="10.42578125" style="1" customWidth="1"/>
    <col min="3704" max="3704" width="11.5703125" style="1" customWidth="1"/>
    <col min="3705" max="3705" width="10.42578125" style="1" customWidth="1"/>
    <col min="3706" max="3706" width="11.42578125" style="1" customWidth="1"/>
    <col min="3707" max="3707" width="11.5703125" style="1" customWidth="1"/>
    <col min="3708" max="3708" width="11.42578125" style="1" customWidth="1"/>
    <col min="3709" max="3709" width="12" style="1" customWidth="1"/>
    <col min="3710" max="3710" width="11.5703125" style="1" customWidth="1"/>
    <col min="3711" max="3712" width="0" style="1" hidden="1" customWidth="1"/>
    <col min="3713" max="3713" width="5.28515625" style="1" bestFit="1" customWidth="1"/>
    <col min="3714" max="3714" width="10.5703125" style="1" customWidth="1"/>
    <col min="3715" max="3715" width="5.28515625" style="1" customWidth="1"/>
    <col min="3716" max="3716" width="2.140625" style="1" customWidth="1"/>
    <col min="3717" max="3717" width="8.28515625" style="1" customWidth="1"/>
    <col min="3718" max="3718" width="8.42578125" style="1" bestFit="1" customWidth="1"/>
    <col min="3719" max="3720" width="8.7109375" style="1" customWidth="1"/>
    <col min="3721" max="3721" width="7.7109375" style="1" bestFit="1" customWidth="1"/>
    <col min="3722" max="3722" width="7.42578125" style="1" customWidth="1"/>
    <col min="3723" max="3723" width="8.85546875" style="1" customWidth="1"/>
    <col min="3724" max="3928" width="14.42578125" style="1"/>
    <col min="3929" max="3929" width="2.85546875" style="1" customWidth="1"/>
    <col min="3930" max="3930" width="4.85546875" style="1" customWidth="1"/>
    <col min="3931" max="3931" width="3.85546875" style="1" customWidth="1"/>
    <col min="3932" max="3935" width="5.42578125" style="1" customWidth="1"/>
    <col min="3936" max="3937" width="7.42578125" style="1" customWidth="1"/>
    <col min="3938" max="3938" width="5.5703125" style="1" customWidth="1"/>
    <col min="3939" max="3939" width="13.140625" style="1" customWidth="1"/>
    <col min="3940" max="3940" width="8.42578125" style="1" customWidth="1"/>
    <col min="3941" max="3941" width="26" style="1" customWidth="1"/>
    <col min="3942" max="3942" width="8.42578125" style="1" customWidth="1"/>
    <col min="3943" max="3943" width="5" style="1" customWidth="1"/>
    <col min="3944" max="3944" width="7.7109375" style="1" customWidth="1"/>
    <col min="3945" max="3945" width="19.140625" style="1" customWidth="1"/>
    <col min="3946" max="3946" width="6.28515625" style="1" customWidth="1"/>
    <col min="3947" max="3947" width="7.7109375" style="1" customWidth="1"/>
    <col min="3948" max="3948" width="6.28515625" style="1" customWidth="1"/>
    <col min="3949" max="3949" width="8.42578125" style="1" customWidth="1"/>
    <col min="3950" max="3950" width="11.5703125" style="1" customWidth="1"/>
    <col min="3951" max="3951" width="13.140625" style="1" customWidth="1"/>
    <col min="3952" max="3952" width="5.42578125" style="1" customWidth="1"/>
    <col min="3953" max="3953" width="4.42578125" style="1" customWidth="1"/>
    <col min="3954" max="3954" width="5.42578125" style="1" customWidth="1"/>
    <col min="3955" max="3955" width="11.7109375" style="1" customWidth="1"/>
    <col min="3956" max="3956" width="11.85546875" style="1" customWidth="1"/>
    <col min="3957" max="3957" width="10.5703125" style="1" customWidth="1"/>
    <col min="3958" max="3958" width="11.7109375" style="1" customWidth="1"/>
    <col min="3959" max="3959" width="10.42578125" style="1" customWidth="1"/>
    <col min="3960" max="3960" width="11.5703125" style="1" customWidth="1"/>
    <col min="3961" max="3961" width="10.42578125" style="1" customWidth="1"/>
    <col min="3962" max="3962" width="11.42578125" style="1" customWidth="1"/>
    <col min="3963" max="3963" width="11.5703125" style="1" customWidth="1"/>
    <col min="3964" max="3964" width="11.42578125" style="1" customWidth="1"/>
    <col min="3965" max="3965" width="12" style="1" customWidth="1"/>
    <col min="3966" max="3966" width="11.5703125" style="1" customWidth="1"/>
    <col min="3967" max="3968" width="0" style="1" hidden="1" customWidth="1"/>
    <col min="3969" max="3969" width="5.28515625" style="1" bestFit="1" customWidth="1"/>
    <col min="3970" max="3970" width="10.5703125" style="1" customWidth="1"/>
    <col min="3971" max="3971" width="5.28515625" style="1" customWidth="1"/>
    <col min="3972" max="3972" width="2.140625" style="1" customWidth="1"/>
    <col min="3973" max="3973" width="8.28515625" style="1" customWidth="1"/>
    <col min="3974" max="3974" width="8.42578125" style="1" bestFit="1" customWidth="1"/>
    <col min="3975" max="3976" width="8.7109375" style="1" customWidth="1"/>
    <col min="3977" max="3977" width="7.7109375" style="1" bestFit="1" customWidth="1"/>
    <col min="3978" max="3978" width="7.42578125" style="1" customWidth="1"/>
    <col min="3979" max="3979" width="8.85546875" style="1" customWidth="1"/>
    <col min="3980" max="4184" width="14.42578125" style="1"/>
    <col min="4185" max="4185" width="2.85546875" style="1" customWidth="1"/>
    <col min="4186" max="4186" width="4.85546875" style="1" customWidth="1"/>
    <col min="4187" max="4187" width="3.85546875" style="1" customWidth="1"/>
    <col min="4188" max="4191" width="5.42578125" style="1" customWidth="1"/>
    <col min="4192" max="4193" width="7.42578125" style="1" customWidth="1"/>
    <col min="4194" max="4194" width="5.5703125" style="1" customWidth="1"/>
    <col min="4195" max="4195" width="13.140625" style="1" customWidth="1"/>
    <col min="4196" max="4196" width="8.42578125" style="1" customWidth="1"/>
    <col min="4197" max="4197" width="26" style="1" customWidth="1"/>
    <col min="4198" max="4198" width="8.42578125" style="1" customWidth="1"/>
    <col min="4199" max="4199" width="5" style="1" customWidth="1"/>
    <col min="4200" max="4200" width="7.7109375" style="1" customWidth="1"/>
    <col min="4201" max="4201" width="19.140625" style="1" customWidth="1"/>
    <col min="4202" max="4202" width="6.28515625" style="1" customWidth="1"/>
    <col min="4203" max="4203" width="7.7109375" style="1" customWidth="1"/>
    <col min="4204" max="4204" width="6.28515625" style="1" customWidth="1"/>
    <col min="4205" max="4205" width="8.42578125" style="1" customWidth="1"/>
    <col min="4206" max="4206" width="11.5703125" style="1" customWidth="1"/>
    <col min="4207" max="4207" width="13.140625" style="1" customWidth="1"/>
    <col min="4208" max="4208" width="5.42578125" style="1" customWidth="1"/>
    <col min="4209" max="4209" width="4.42578125" style="1" customWidth="1"/>
    <col min="4210" max="4210" width="5.42578125" style="1" customWidth="1"/>
    <col min="4211" max="4211" width="11.7109375" style="1" customWidth="1"/>
    <col min="4212" max="4212" width="11.85546875" style="1" customWidth="1"/>
    <col min="4213" max="4213" width="10.5703125" style="1" customWidth="1"/>
    <col min="4214" max="4214" width="11.7109375" style="1" customWidth="1"/>
    <col min="4215" max="4215" width="10.42578125" style="1" customWidth="1"/>
    <col min="4216" max="4216" width="11.5703125" style="1" customWidth="1"/>
    <col min="4217" max="4217" width="10.42578125" style="1" customWidth="1"/>
    <col min="4218" max="4218" width="11.42578125" style="1" customWidth="1"/>
    <col min="4219" max="4219" width="11.5703125" style="1" customWidth="1"/>
    <col min="4220" max="4220" width="11.42578125" style="1" customWidth="1"/>
    <col min="4221" max="4221" width="12" style="1" customWidth="1"/>
    <col min="4222" max="4222" width="11.5703125" style="1" customWidth="1"/>
    <col min="4223" max="4224" width="0" style="1" hidden="1" customWidth="1"/>
    <col min="4225" max="4225" width="5.28515625" style="1" bestFit="1" customWidth="1"/>
    <col min="4226" max="4226" width="10.5703125" style="1" customWidth="1"/>
    <col min="4227" max="4227" width="5.28515625" style="1" customWidth="1"/>
    <col min="4228" max="4228" width="2.140625" style="1" customWidth="1"/>
    <col min="4229" max="4229" width="8.28515625" style="1" customWidth="1"/>
    <col min="4230" max="4230" width="8.42578125" style="1" bestFit="1" customWidth="1"/>
    <col min="4231" max="4232" width="8.7109375" style="1" customWidth="1"/>
    <col min="4233" max="4233" width="7.7109375" style="1" bestFit="1" customWidth="1"/>
    <col min="4234" max="4234" width="7.42578125" style="1" customWidth="1"/>
    <col min="4235" max="4235" width="8.85546875" style="1" customWidth="1"/>
    <col min="4236" max="4440" width="14.42578125" style="1"/>
    <col min="4441" max="4441" width="2.85546875" style="1" customWidth="1"/>
    <col min="4442" max="4442" width="4.85546875" style="1" customWidth="1"/>
    <col min="4443" max="4443" width="3.85546875" style="1" customWidth="1"/>
    <col min="4444" max="4447" width="5.42578125" style="1" customWidth="1"/>
    <col min="4448" max="4449" width="7.42578125" style="1" customWidth="1"/>
    <col min="4450" max="4450" width="5.5703125" style="1" customWidth="1"/>
    <col min="4451" max="4451" width="13.140625" style="1" customWidth="1"/>
    <col min="4452" max="4452" width="8.42578125" style="1" customWidth="1"/>
    <col min="4453" max="4453" width="26" style="1" customWidth="1"/>
    <col min="4454" max="4454" width="8.42578125" style="1" customWidth="1"/>
    <col min="4455" max="4455" width="5" style="1" customWidth="1"/>
    <col min="4456" max="4456" width="7.7109375" style="1" customWidth="1"/>
    <col min="4457" max="4457" width="19.140625" style="1" customWidth="1"/>
    <col min="4458" max="4458" width="6.28515625" style="1" customWidth="1"/>
    <col min="4459" max="4459" width="7.7109375" style="1" customWidth="1"/>
    <col min="4460" max="4460" width="6.28515625" style="1" customWidth="1"/>
    <col min="4461" max="4461" width="8.42578125" style="1" customWidth="1"/>
    <col min="4462" max="4462" width="11.5703125" style="1" customWidth="1"/>
    <col min="4463" max="4463" width="13.140625" style="1" customWidth="1"/>
    <col min="4464" max="4464" width="5.42578125" style="1" customWidth="1"/>
    <col min="4465" max="4465" width="4.42578125" style="1" customWidth="1"/>
    <col min="4466" max="4466" width="5.42578125" style="1" customWidth="1"/>
    <col min="4467" max="4467" width="11.7109375" style="1" customWidth="1"/>
    <col min="4468" max="4468" width="11.85546875" style="1" customWidth="1"/>
    <col min="4469" max="4469" width="10.5703125" style="1" customWidth="1"/>
    <col min="4470" max="4470" width="11.7109375" style="1" customWidth="1"/>
    <col min="4471" max="4471" width="10.42578125" style="1" customWidth="1"/>
    <col min="4472" max="4472" width="11.5703125" style="1" customWidth="1"/>
    <col min="4473" max="4473" width="10.42578125" style="1" customWidth="1"/>
    <col min="4474" max="4474" width="11.42578125" style="1" customWidth="1"/>
    <col min="4475" max="4475" width="11.5703125" style="1" customWidth="1"/>
    <col min="4476" max="4476" width="11.42578125" style="1" customWidth="1"/>
    <col min="4477" max="4477" width="12" style="1" customWidth="1"/>
    <col min="4478" max="4478" width="11.5703125" style="1" customWidth="1"/>
    <col min="4479" max="4480" width="0" style="1" hidden="1" customWidth="1"/>
    <col min="4481" max="4481" width="5.28515625" style="1" bestFit="1" customWidth="1"/>
    <col min="4482" max="4482" width="10.5703125" style="1" customWidth="1"/>
    <col min="4483" max="4483" width="5.28515625" style="1" customWidth="1"/>
    <col min="4484" max="4484" width="2.140625" style="1" customWidth="1"/>
    <col min="4485" max="4485" width="8.28515625" style="1" customWidth="1"/>
    <col min="4486" max="4486" width="8.42578125" style="1" bestFit="1" customWidth="1"/>
    <col min="4487" max="4488" width="8.7109375" style="1" customWidth="1"/>
    <col min="4489" max="4489" width="7.7109375" style="1" bestFit="1" customWidth="1"/>
    <col min="4490" max="4490" width="7.42578125" style="1" customWidth="1"/>
    <col min="4491" max="4491" width="8.85546875" style="1" customWidth="1"/>
    <col min="4492" max="4696" width="14.42578125" style="1"/>
    <col min="4697" max="4697" width="2.85546875" style="1" customWidth="1"/>
    <col min="4698" max="4698" width="4.85546875" style="1" customWidth="1"/>
    <col min="4699" max="4699" width="3.85546875" style="1" customWidth="1"/>
    <col min="4700" max="4703" width="5.42578125" style="1" customWidth="1"/>
    <col min="4704" max="4705" width="7.42578125" style="1" customWidth="1"/>
    <col min="4706" max="4706" width="5.5703125" style="1" customWidth="1"/>
    <col min="4707" max="4707" width="13.140625" style="1" customWidth="1"/>
    <col min="4708" max="4708" width="8.42578125" style="1" customWidth="1"/>
    <col min="4709" max="4709" width="26" style="1" customWidth="1"/>
    <col min="4710" max="4710" width="8.42578125" style="1" customWidth="1"/>
    <col min="4711" max="4711" width="5" style="1" customWidth="1"/>
    <col min="4712" max="4712" width="7.7109375" style="1" customWidth="1"/>
    <col min="4713" max="4713" width="19.140625" style="1" customWidth="1"/>
    <col min="4714" max="4714" width="6.28515625" style="1" customWidth="1"/>
    <col min="4715" max="4715" width="7.7109375" style="1" customWidth="1"/>
    <col min="4716" max="4716" width="6.28515625" style="1" customWidth="1"/>
    <col min="4717" max="4717" width="8.42578125" style="1" customWidth="1"/>
    <col min="4718" max="4718" width="11.5703125" style="1" customWidth="1"/>
    <col min="4719" max="4719" width="13.140625" style="1" customWidth="1"/>
    <col min="4720" max="4720" width="5.42578125" style="1" customWidth="1"/>
    <col min="4721" max="4721" width="4.42578125" style="1" customWidth="1"/>
    <col min="4722" max="4722" width="5.42578125" style="1" customWidth="1"/>
    <col min="4723" max="4723" width="11.7109375" style="1" customWidth="1"/>
    <col min="4724" max="4724" width="11.85546875" style="1" customWidth="1"/>
    <col min="4725" max="4725" width="10.5703125" style="1" customWidth="1"/>
    <col min="4726" max="4726" width="11.7109375" style="1" customWidth="1"/>
    <col min="4727" max="4727" width="10.42578125" style="1" customWidth="1"/>
    <col min="4728" max="4728" width="11.5703125" style="1" customWidth="1"/>
    <col min="4729" max="4729" width="10.42578125" style="1" customWidth="1"/>
    <col min="4730" max="4730" width="11.42578125" style="1" customWidth="1"/>
    <col min="4731" max="4731" width="11.5703125" style="1" customWidth="1"/>
    <col min="4732" max="4732" width="11.42578125" style="1" customWidth="1"/>
    <col min="4733" max="4733" width="12" style="1" customWidth="1"/>
    <col min="4734" max="4734" width="11.5703125" style="1" customWidth="1"/>
    <col min="4735" max="4736" width="0" style="1" hidden="1" customWidth="1"/>
    <col min="4737" max="4737" width="5.28515625" style="1" bestFit="1" customWidth="1"/>
    <col min="4738" max="4738" width="10.5703125" style="1" customWidth="1"/>
    <col min="4739" max="4739" width="5.28515625" style="1" customWidth="1"/>
    <col min="4740" max="4740" width="2.140625" style="1" customWidth="1"/>
    <col min="4741" max="4741" width="8.28515625" style="1" customWidth="1"/>
    <col min="4742" max="4742" width="8.42578125" style="1" bestFit="1" customWidth="1"/>
    <col min="4743" max="4744" width="8.7109375" style="1" customWidth="1"/>
    <col min="4745" max="4745" width="7.7109375" style="1" bestFit="1" customWidth="1"/>
    <col min="4746" max="4746" width="7.42578125" style="1" customWidth="1"/>
    <col min="4747" max="4747" width="8.85546875" style="1" customWidth="1"/>
    <col min="4748" max="4952" width="14.42578125" style="1"/>
    <col min="4953" max="4953" width="2.85546875" style="1" customWidth="1"/>
    <col min="4954" max="4954" width="4.85546875" style="1" customWidth="1"/>
    <col min="4955" max="4955" width="3.85546875" style="1" customWidth="1"/>
    <col min="4956" max="4959" width="5.42578125" style="1" customWidth="1"/>
    <col min="4960" max="4961" width="7.42578125" style="1" customWidth="1"/>
    <col min="4962" max="4962" width="5.5703125" style="1" customWidth="1"/>
    <col min="4963" max="4963" width="13.140625" style="1" customWidth="1"/>
    <col min="4964" max="4964" width="8.42578125" style="1" customWidth="1"/>
    <col min="4965" max="4965" width="26" style="1" customWidth="1"/>
    <col min="4966" max="4966" width="8.42578125" style="1" customWidth="1"/>
    <col min="4967" max="4967" width="5" style="1" customWidth="1"/>
    <col min="4968" max="4968" width="7.7109375" style="1" customWidth="1"/>
    <col min="4969" max="4969" width="19.140625" style="1" customWidth="1"/>
    <col min="4970" max="4970" width="6.28515625" style="1" customWidth="1"/>
    <col min="4971" max="4971" width="7.7109375" style="1" customWidth="1"/>
    <col min="4972" max="4972" width="6.28515625" style="1" customWidth="1"/>
    <col min="4973" max="4973" width="8.42578125" style="1" customWidth="1"/>
    <col min="4974" max="4974" width="11.5703125" style="1" customWidth="1"/>
    <col min="4975" max="4975" width="13.140625" style="1" customWidth="1"/>
    <col min="4976" max="4976" width="5.42578125" style="1" customWidth="1"/>
    <col min="4977" max="4977" width="4.42578125" style="1" customWidth="1"/>
    <col min="4978" max="4978" width="5.42578125" style="1" customWidth="1"/>
    <col min="4979" max="4979" width="11.7109375" style="1" customWidth="1"/>
    <col min="4980" max="4980" width="11.85546875" style="1" customWidth="1"/>
    <col min="4981" max="4981" width="10.5703125" style="1" customWidth="1"/>
    <col min="4982" max="4982" width="11.7109375" style="1" customWidth="1"/>
    <col min="4983" max="4983" width="10.42578125" style="1" customWidth="1"/>
    <col min="4984" max="4984" width="11.5703125" style="1" customWidth="1"/>
    <col min="4985" max="4985" width="10.42578125" style="1" customWidth="1"/>
    <col min="4986" max="4986" width="11.42578125" style="1" customWidth="1"/>
    <col min="4987" max="4987" width="11.5703125" style="1" customWidth="1"/>
    <col min="4988" max="4988" width="11.42578125" style="1" customWidth="1"/>
    <col min="4989" max="4989" width="12" style="1" customWidth="1"/>
    <col min="4990" max="4990" width="11.5703125" style="1" customWidth="1"/>
    <col min="4991" max="4992" width="0" style="1" hidden="1" customWidth="1"/>
    <col min="4993" max="4993" width="5.28515625" style="1" bestFit="1" customWidth="1"/>
    <col min="4994" max="4994" width="10.5703125" style="1" customWidth="1"/>
    <col min="4995" max="4995" width="5.28515625" style="1" customWidth="1"/>
    <col min="4996" max="4996" width="2.140625" style="1" customWidth="1"/>
    <col min="4997" max="4997" width="8.28515625" style="1" customWidth="1"/>
    <col min="4998" max="4998" width="8.42578125" style="1" bestFit="1" customWidth="1"/>
    <col min="4999" max="5000" width="8.7109375" style="1" customWidth="1"/>
    <col min="5001" max="5001" width="7.7109375" style="1" bestFit="1" customWidth="1"/>
    <col min="5002" max="5002" width="7.42578125" style="1" customWidth="1"/>
    <col min="5003" max="5003" width="8.85546875" style="1" customWidth="1"/>
    <col min="5004" max="5208" width="14.42578125" style="1"/>
    <col min="5209" max="5209" width="2.85546875" style="1" customWidth="1"/>
    <col min="5210" max="5210" width="4.85546875" style="1" customWidth="1"/>
    <col min="5211" max="5211" width="3.85546875" style="1" customWidth="1"/>
    <col min="5212" max="5215" width="5.42578125" style="1" customWidth="1"/>
    <col min="5216" max="5217" width="7.42578125" style="1" customWidth="1"/>
    <col min="5218" max="5218" width="5.5703125" style="1" customWidth="1"/>
    <col min="5219" max="5219" width="13.140625" style="1" customWidth="1"/>
    <col min="5220" max="5220" width="8.42578125" style="1" customWidth="1"/>
    <col min="5221" max="5221" width="26" style="1" customWidth="1"/>
    <col min="5222" max="5222" width="8.42578125" style="1" customWidth="1"/>
    <col min="5223" max="5223" width="5" style="1" customWidth="1"/>
    <col min="5224" max="5224" width="7.7109375" style="1" customWidth="1"/>
    <col min="5225" max="5225" width="19.140625" style="1" customWidth="1"/>
    <col min="5226" max="5226" width="6.28515625" style="1" customWidth="1"/>
    <col min="5227" max="5227" width="7.7109375" style="1" customWidth="1"/>
    <col min="5228" max="5228" width="6.28515625" style="1" customWidth="1"/>
    <col min="5229" max="5229" width="8.42578125" style="1" customWidth="1"/>
    <col min="5230" max="5230" width="11.5703125" style="1" customWidth="1"/>
    <col min="5231" max="5231" width="13.140625" style="1" customWidth="1"/>
    <col min="5232" max="5232" width="5.42578125" style="1" customWidth="1"/>
    <col min="5233" max="5233" width="4.42578125" style="1" customWidth="1"/>
    <col min="5234" max="5234" width="5.42578125" style="1" customWidth="1"/>
    <col min="5235" max="5235" width="11.7109375" style="1" customWidth="1"/>
    <col min="5236" max="5236" width="11.85546875" style="1" customWidth="1"/>
    <col min="5237" max="5237" width="10.5703125" style="1" customWidth="1"/>
    <col min="5238" max="5238" width="11.7109375" style="1" customWidth="1"/>
    <col min="5239" max="5239" width="10.42578125" style="1" customWidth="1"/>
    <col min="5240" max="5240" width="11.5703125" style="1" customWidth="1"/>
    <col min="5241" max="5241" width="10.42578125" style="1" customWidth="1"/>
    <col min="5242" max="5242" width="11.42578125" style="1" customWidth="1"/>
    <col min="5243" max="5243" width="11.5703125" style="1" customWidth="1"/>
    <col min="5244" max="5244" width="11.42578125" style="1" customWidth="1"/>
    <col min="5245" max="5245" width="12" style="1" customWidth="1"/>
    <col min="5246" max="5246" width="11.5703125" style="1" customWidth="1"/>
    <col min="5247" max="5248" width="0" style="1" hidden="1" customWidth="1"/>
    <col min="5249" max="5249" width="5.28515625" style="1" bestFit="1" customWidth="1"/>
    <col min="5250" max="5250" width="10.5703125" style="1" customWidth="1"/>
    <col min="5251" max="5251" width="5.28515625" style="1" customWidth="1"/>
    <col min="5252" max="5252" width="2.140625" style="1" customWidth="1"/>
    <col min="5253" max="5253" width="8.28515625" style="1" customWidth="1"/>
    <col min="5254" max="5254" width="8.42578125" style="1" bestFit="1" customWidth="1"/>
    <col min="5255" max="5256" width="8.7109375" style="1" customWidth="1"/>
    <col min="5257" max="5257" width="7.7109375" style="1" bestFit="1" customWidth="1"/>
    <col min="5258" max="5258" width="7.42578125" style="1" customWidth="1"/>
    <col min="5259" max="5259" width="8.85546875" style="1" customWidth="1"/>
    <col min="5260" max="5464" width="14.42578125" style="1"/>
    <col min="5465" max="5465" width="2.85546875" style="1" customWidth="1"/>
    <col min="5466" max="5466" width="4.85546875" style="1" customWidth="1"/>
    <col min="5467" max="5467" width="3.85546875" style="1" customWidth="1"/>
    <col min="5468" max="5471" width="5.42578125" style="1" customWidth="1"/>
    <col min="5472" max="5473" width="7.42578125" style="1" customWidth="1"/>
    <col min="5474" max="5474" width="5.5703125" style="1" customWidth="1"/>
    <col min="5475" max="5475" width="13.140625" style="1" customWidth="1"/>
    <col min="5476" max="5476" width="8.42578125" style="1" customWidth="1"/>
    <col min="5477" max="5477" width="26" style="1" customWidth="1"/>
    <col min="5478" max="5478" width="8.42578125" style="1" customWidth="1"/>
    <col min="5479" max="5479" width="5" style="1" customWidth="1"/>
    <col min="5480" max="5480" width="7.7109375" style="1" customWidth="1"/>
    <col min="5481" max="5481" width="19.140625" style="1" customWidth="1"/>
    <col min="5482" max="5482" width="6.28515625" style="1" customWidth="1"/>
    <col min="5483" max="5483" width="7.7109375" style="1" customWidth="1"/>
    <col min="5484" max="5484" width="6.28515625" style="1" customWidth="1"/>
    <col min="5485" max="5485" width="8.42578125" style="1" customWidth="1"/>
    <col min="5486" max="5486" width="11.5703125" style="1" customWidth="1"/>
    <col min="5487" max="5487" width="13.140625" style="1" customWidth="1"/>
    <col min="5488" max="5488" width="5.42578125" style="1" customWidth="1"/>
    <col min="5489" max="5489" width="4.42578125" style="1" customWidth="1"/>
    <col min="5490" max="5490" width="5.42578125" style="1" customWidth="1"/>
    <col min="5491" max="5491" width="11.7109375" style="1" customWidth="1"/>
    <col min="5492" max="5492" width="11.85546875" style="1" customWidth="1"/>
    <col min="5493" max="5493" width="10.5703125" style="1" customWidth="1"/>
    <col min="5494" max="5494" width="11.7109375" style="1" customWidth="1"/>
    <col min="5495" max="5495" width="10.42578125" style="1" customWidth="1"/>
    <col min="5496" max="5496" width="11.5703125" style="1" customWidth="1"/>
    <col min="5497" max="5497" width="10.42578125" style="1" customWidth="1"/>
    <col min="5498" max="5498" width="11.42578125" style="1" customWidth="1"/>
    <col min="5499" max="5499" width="11.5703125" style="1" customWidth="1"/>
    <col min="5500" max="5500" width="11.42578125" style="1" customWidth="1"/>
    <col min="5501" max="5501" width="12" style="1" customWidth="1"/>
    <col min="5502" max="5502" width="11.5703125" style="1" customWidth="1"/>
    <col min="5503" max="5504" width="0" style="1" hidden="1" customWidth="1"/>
    <col min="5505" max="5505" width="5.28515625" style="1" bestFit="1" customWidth="1"/>
    <col min="5506" max="5506" width="10.5703125" style="1" customWidth="1"/>
    <col min="5507" max="5507" width="5.28515625" style="1" customWidth="1"/>
    <col min="5508" max="5508" width="2.140625" style="1" customWidth="1"/>
    <col min="5509" max="5509" width="8.28515625" style="1" customWidth="1"/>
    <col min="5510" max="5510" width="8.42578125" style="1" bestFit="1" customWidth="1"/>
    <col min="5511" max="5512" width="8.7109375" style="1" customWidth="1"/>
    <col min="5513" max="5513" width="7.7109375" style="1" bestFit="1" customWidth="1"/>
    <col min="5514" max="5514" width="7.42578125" style="1" customWidth="1"/>
    <col min="5515" max="5515" width="8.85546875" style="1" customWidth="1"/>
    <col min="5516" max="5720" width="14.42578125" style="1"/>
    <col min="5721" max="5721" width="2.85546875" style="1" customWidth="1"/>
    <col min="5722" max="5722" width="4.85546875" style="1" customWidth="1"/>
    <col min="5723" max="5723" width="3.85546875" style="1" customWidth="1"/>
    <col min="5724" max="5727" width="5.42578125" style="1" customWidth="1"/>
    <col min="5728" max="5729" width="7.42578125" style="1" customWidth="1"/>
    <col min="5730" max="5730" width="5.5703125" style="1" customWidth="1"/>
    <col min="5731" max="5731" width="13.140625" style="1" customWidth="1"/>
    <col min="5732" max="5732" width="8.42578125" style="1" customWidth="1"/>
    <col min="5733" max="5733" width="26" style="1" customWidth="1"/>
    <col min="5734" max="5734" width="8.42578125" style="1" customWidth="1"/>
    <col min="5735" max="5735" width="5" style="1" customWidth="1"/>
    <col min="5736" max="5736" width="7.7109375" style="1" customWidth="1"/>
    <col min="5737" max="5737" width="19.140625" style="1" customWidth="1"/>
    <col min="5738" max="5738" width="6.28515625" style="1" customWidth="1"/>
    <col min="5739" max="5739" width="7.7109375" style="1" customWidth="1"/>
    <col min="5740" max="5740" width="6.28515625" style="1" customWidth="1"/>
    <col min="5741" max="5741" width="8.42578125" style="1" customWidth="1"/>
    <col min="5742" max="5742" width="11.5703125" style="1" customWidth="1"/>
    <col min="5743" max="5743" width="13.140625" style="1" customWidth="1"/>
    <col min="5744" max="5744" width="5.42578125" style="1" customWidth="1"/>
    <col min="5745" max="5745" width="4.42578125" style="1" customWidth="1"/>
    <col min="5746" max="5746" width="5.42578125" style="1" customWidth="1"/>
    <col min="5747" max="5747" width="11.7109375" style="1" customWidth="1"/>
    <col min="5748" max="5748" width="11.85546875" style="1" customWidth="1"/>
    <col min="5749" max="5749" width="10.5703125" style="1" customWidth="1"/>
    <col min="5750" max="5750" width="11.7109375" style="1" customWidth="1"/>
    <col min="5751" max="5751" width="10.42578125" style="1" customWidth="1"/>
    <col min="5752" max="5752" width="11.5703125" style="1" customWidth="1"/>
    <col min="5753" max="5753" width="10.42578125" style="1" customWidth="1"/>
    <col min="5754" max="5754" width="11.42578125" style="1" customWidth="1"/>
    <col min="5755" max="5755" width="11.5703125" style="1" customWidth="1"/>
    <col min="5756" max="5756" width="11.42578125" style="1" customWidth="1"/>
    <col min="5757" max="5757" width="12" style="1" customWidth="1"/>
    <col min="5758" max="5758" width="11.5703125" style="1" customWidth="1"/>
    <col min="5759" max="5760" width="0" style="1" hidden="1" customWidth="1"/>
    <col min="5761" max="5761" width="5.28515625" style="1" bestFit="1" customWidth="1"/>
    <col min="5762" max="5762" width="10.5703125" style="1" customWidth="1"/>
    <col min="5763" max="5763" width="5.28515625" style="1" customWidth="1"/>
    <col min="5764" max="5764" width="2.140625" style="1" customWidth="1"/>
    <col min="5765" max="5765" width="8.28515625" style="1" customWidth="1"/>
    <col min="5766" max="5766" width="8.42578125" style="1" bestFit="1" customWidth="1"/>
    <col min="5767" max="5768" width="8.7109375" style="1" customWidth="1"/>
    <col min="5769" max="5769" width="7.7109375" style="1" bestFit="1" customWidth="1"/>
    <col min="5770" max="5770" width="7.42578125" style="1" customWidth="1"/>
    <col min="5771" max="5771" width="8.85546875" style="1" customWidth="1"/>
    <col min="5772" max="5976" width="14.42578125" style="1"/>
    <col min="5977" max="5977" width="2.85546875" style="1" customWidth="1"/>
    <col min="5978" max="5978" width="4.85546875" style="1" customWidth="1"/>
    <col min="5979" max="5979" width="3.85546875" style="1" customWidth="1"/>
    <col min="5980" max="5983" width="5.42578125" style="1" customWidth="1"/>
    <col min="5984" max="5985" width="7.42578125" style="1" customWidth="1"/>
    <col min="5986" max="5986" width="5.5703125" style="1" customWidth="1"/>
    <col min="5987" max="5987" width="13.140625" style="1" customWidth="1"/>
    <col min="5988" max="5988" width="8.42578125" style="1" customWidth="1"/>
    <col min="5989" max="5989" width="26" style="1" customWidth="1"/>
    <col min="5990" max="5990" width="8.42578125" style="1" customWidth="1"/>
    <col min="5991" max="5991" width="5" style="1" customWidth="1"/>
    <col min="5992" max="5992" width="7.7109375" style="1" customWidth="1"/>
    <col min="5993" max="5993" width="19.140625" style="1" customWidth="1"/>
    <col min="5994" max="5994" width="6.28515625" style="1" customWidth="1"/>
    <col min="5995" max="5995" width="7.7109375" style="1" customWidth="1"/>
    <col min="5996" max="5996" width="6.28515625" style="1" customWidth="1"/>
    <col min="5997" max="5997" width="8.42578125" style="1" customWidth="1"/>
    <col min="5998" max="5998" width="11.5703125" style="1" customWidth="1"/>
    <col min="5999" max="5999" width="13.140625" style="1" customWidth="1"/>
    <col min="6000" max="6000" width="5.42578125" style="1" customWidth="1"/>
    <col min="6001" max="6001" width="4.42578125" style="1" customWidth="1"/>
    <col min="6002" max="6002" width="5.42578125" style="1" customWidth="1"/>
    <col min="6003" max="6003" width="11.7109375" style="1" customWidth="1"/>
    <col min="6004" max="6004" width="11.85546875" style="1" customWidth="1"/>
    <col min="6005" max="6005" width="10.5703125" style="1" customWidth="1"/>
    <col min="6006" max="6006" width="11.7109375" style="1" customWidth="1"/>
    <col min="6007" max="6007" width="10.42578125" style="1" customWidth="1"/>
    <col min="6008" max="6008" width="11.5703125" style="1" customWidth="1"/>
    <col min="6009" max="6009" width="10.42578125" style="1" customWidth="1"/>
    <col min="6010" max="6010" width="11.42578125" style="1" customWidth="1"/>
    <col min="6011" max="6011" width="11.5703125" style="1" customWidth="1"/>
    <col min="6012" max="6012" width="11.42578125" style="1" customWidth="1"/>
    <col min="6013" max="6013" width="12" style="1" customWidth="1"/>
    <col min="6014" max="6014" width="11.5703125" style="1" customWidth="1"/>
    <col min="6015" max="6016" width="0" style="1" hidden="1" customWidth="1"/>
    <col min="6017" max="6017" width="5.28515625" style="1" bestFit="1" customWidth="1"/>
    <col min="6018" max="6018" width="10.5703125" style="1" customWidth="1"/>
    <col min="6019" max="6019" width="5.28515625" style="1" customWidth="1"/>
    <col min="6020" max="6020" width="2.140625" style="1" customWidth="1"/>
    <col min="6021" max="6021" width="8.28515625" style="1" customWidth="1"/>
    <col min="6022" max="6022" width="8.42578125" style="1" bestFit="1" customWidth="1"/>
    <col min="6023" max="6024" width="8.7109375" style="1" customWidth="1"/>
    <col min="6025" max="6025" width="7.7109375" style="1" bestFit="1" customWidth="1"/>
    <col min="6026" max="6026" width="7.42578125" style="1" customWidth="1"/>
    <col min="6027" max="6027" width="8.85546875" style="1" customWidth="1"/>
    <col min="6028" max="6232" width="14.42578125" style="1"/>
    <col min="6233" max="6233" width="2.85546875" style="1" customWidth="1"/>
    <col min="6234" max="6234" width="4.85546875" style="1" customWidth="1"/>
    <col min="6235" max="6235" width="3.85546875" style="1" customWidth="1"/>
    <col min="6236" max="6239" width="5.42578125" style="1" customWidth="1"/>
    <col min="6240" max="6241" width="7.42578125" style="1" customWidth="1"/>
    <col min="6242" max="6242" width="5.5703125" style="1" customWidth="1"/>
    <col min="6243" max="6243" width="13.140625" style="1" customWidth="1"/>
    <col min="6244" max="6244" width="8.42578125" style="1" customWidth="1"/>
    <col min="6245" max="6245" width="26" style="1" customWidth="1"/>
    <col min="6246" max="6246" width="8.42578125" style="1" customWidth="1"/>
    <col min="6247" max="6247" width="5" style="1" customWidth="1"/>
    <col min="6248" max="6248" width="7.7109375" style="1" customWidth="1"/>
    <col min="6249" max="6249" width="19.140625" style="1" customWidth="1"/>
    <col min="6250" max="6250" width="6.28515625" style="1" customWidth="1"/>
    <col min="6251" max="6251" width="7.7109375" style="1" customWidth="1"/>
    <col min="6252" max="6252" width="6.28515625" style="1" customWidth="1"/>
    <col min="6253" max="6253" width="8.42578125" style="1" customWidth="1"/>
    <col min="6254" max="6254" width="11.5703125" style="1" customWidth="1"/>
    <col min="6255" max="6255" width="13.140625" style="1" customWidth="1"/>
    <col min="6256" max="6256" width="5.42578125" style="1" customWidth="1"/>
    <col min="6257" max="6257" width="4.42578125" style="1" customWidth="1"/>
    <col min="6258" max="6258" width="5.42578125" style="1" customWidth="1"/>
    <col min="6259" max="6259" width="11.7109375" style="1" customWidth="1"/>
    <col min="6260" max="6260" width="11.85546875" style="1" customWidth="1"/>
    <col min="6261" max="6261" width="10.5703125" style="1" customWidth="1"/>
    <col min="6262" max="6262" width="11.7109375" style="1" customWidth="1"/>
    <col min="6263" max="6263" width="10.42578125" style="1" customWidth="1"/>
    <col min="6264" max="6264" width="11.5703125" style="1" customWidth="1"/>
    <col min="6265" max="6265" width="10.42578125" style="1" customWidth="1"/>
    <col min="6266" max="6266" width="11.42578125" style="1" customWidth="1"/>
    <col min="6267" max="6267" width="11.5703125" style="1" customWidth="1"/>
    <col min="6268" max="6268" width="11.42578125" style="1" customWidth="1"/>
    <col min="6269" max="6269" width="12" style="1" customWidth="1"/>
    <col min="6270" max="6270" width="11.5703125" style="1" customWidth="1"/>
    <col min="6271" max="6272" width="0" style="1" hidden="1" customWidth="1"/>
    <col min="6273" max="6273" width="5.28515625" style="1" bestFit="1" customWidth="1"/>
    <col min="6274" max="6274" width="10.5703125" style="1" customWidth="1"/>
    <col min="6275" max="6275" width="5.28515625" style="1" customWidth="1"/>
    <col min="6276" max="6276" width="2.140625" style="1" customWidth="1"/>
    <col min="6277" max="6277" width="8.28515625" style="1" customWidth="1"/>
    <col min="6278" max="6278" width="8.42578125" style="1" bestFit="1" customWidth="1"/>
    <col min="6279" max="6280" width="8.7109375" style="1" customWidth="1"/>
    <col min="6281" max="6281" width="7.7109375" style="1" bestFit="1" customWidth="1"/>
    <col min="6282" max="6282" width="7.42578125" style="1" customWidth="1"/>
    <col min="6283" max="6283" width="8.85546875" style="1" customWidth="1"/>
    <col min="6284" max="6488" width="14.42578125" style="1"/>
    <col min="6489" max="6489" width="2.85546875" style="1" customWidth="1"/>
    <col min="6490" max="6490" width="4.85546875" style="1" customWidth="1"/>
    <col min="6491" max="6491" width="3.85546875" style="1" customWidth="1"/>
    <col min="6492" max="6495" width="5.42578125" style="1" customWidth="1"/>
    <col min="6496" max="6497" width="7.42578125" style="1" customWidth="1"/>
    <col min="6498" max="6498" width="5.5703125" style="1" customWidth="1"/>
    <col min="6499" max="6499" width="13.140625" style="1" customWidth="1"/>
    <col min="6500" max="6500" width="8.42578125" style="1" customWidth="1"/>
    <col min="6501" max="6501" width="26" style="1" customWidth="1"/>
    <col min="6502" max="6502" width="8.42578125" style="1" customWidth="1"/>
    <col min="6503" max="6503" width="5" style="1" customWidth="1"/>
    <col min="6504" max="6504" width="7.7109375" style="1" customWidth="1"/>
    <col min="6505" max="6505" width="19.140625" style="1" customWidth="1"/>
    <col min="6506" max="6506" width="6.28515625" style="1" customWidth="1"/>
    <col min="6507" max="6507" width="7.7109375" style="1" customWidth="1"/>
    <col min="6508" max="6508" width="6.28515625" style="1" customWidth="1"/>
    <col min="6509" max="6509" width="8.42578125" style="1" customWidth="1"/>
    <col min="6510" max="6510" width="11.5703125" style="1" customWidth="1"/>
    <col min="6511" max="6511" width="13.140625" style="1" customWidth="1"/>
    <col min="6512" max="6512" width="5.42578125" style="1" customWidth="1"/>
    <col min="6513" max="6513" width="4.42578125" style="1" customWidth="1"/>
    <col min="6514" max="6514" width="5.42578125" style="1" customWidth="1"/>
    <col min="6515" max="6515" width="11.7109375" style="1" customWidth="1"/>
    <col min="6516" max="6516" width="11.85546875" style="1" customWidth="1"/>
    <col min="6517" max="6517" width="10.5703125" style="1" customWidth="1"/>
    <col min="6518" max="6518" width="11.7109375" style="1" customWidth="1"/>
    <col min="6519" max="6519" width="10.42578125" style="1" customWidth="1"/>
    <col min="6520" max="6520" width="11.5703125" style="1" customWidth="1"/>
    <col min="6521" max="6521" width="10.42578125" style="1" customWidth="1"/>
    <col min="6522" max="6522" width="11.42578125" style="1" customWidth="1"/>
    <col min="6523" max="6523" width="11.5703125" style="1" customWidth="1"/>
    <col min="6524" max="6524" width="11.42578125" style="1" customWidth="1"/>
    <col min="6525" max="6525" width="12" style="1" customWidth="1"/>
    <col min="6526" max="6526" width="11.5703125" style="1" customWidth="1"/>
    <col min="6527" max="6528" width="0" style="1" hidden="1" customWidth="1"/>
    <col min="6529" max="6529" width="5.28515625" style="1" bestFit="1" customWidth="1"/>
    <col min="6530" max="6530" width="10.5703125" style="1" customWidth="1"/>
    <col min="6531" max="6531" width="5.28515625" style="1" customWidth="1"/>
    <col min="6532" max="6532" width="2.140625" style="1" customWidth="1"/>
    <col min="6533" max="6533" width="8.28515625" style="1" customWidth="1"/>
    <col min="6534" max="6534" width="8.42578125" style="1" bestFit="1" customWidth="1"/>
    <col min="6535" max="6536" width="8.7109375" style="1" customWidth="1"/>
    <col min="6537" max="6537" width="7.7109375" style="1" bestFit="1" customWidth="1"/>
    <col min="6538" max="6538" width="7.42578125" style="1" customWidth="1"/>
    <col min="6539" max="6539" width="8.85546875" style="1" customWidth="1"/>
    <col min="6540" max="6744" width="14.42578125" style="1"/>
    <col min="6745" max="6745" width="2.85546875" style="1" customWidth="1"/>
    <col min="6746" max="6746" width="4.85546875" style="1" customWidth="1"/>
    <col min="6747" max="6747" width="3.85546875" style="1" customWidth="1"/>
    <col min="6748" max="6751" width="5.42578125" style="1" customWidth="1"/>
    <col min="6752" max="6753" width="7.42578125" style="1" customWidth="1"/>
    <col min="6754" max="6754" width="5.5703125" style="1" customWidth="1"/>
    <col min="6755" max="6755" width="13.140625" style="1" customWidth="1"/>
    <col min="6756" max="6756" width="8.42578125" style="1" customWidth="1"/>
    <col min="6757" max="6757" width="26" style="1" customWidth="1"/>
    <col min="6758" max="6758" width="8.42578125" style="1" customWidth="1"/>
    <col min="6759" max="6759" width="5" style="1" customWidth="1"/>
    <col min="6760" max="6760" width="7.7109375" style="1" customWidth="1"/>
    <col min="6761" max="6761" width="19.140625" style="1" customWidth="1"/>
    <col min="6762" max="6762" width="6.28515625" style="1" customWidth="1"/>
    <col min="6763" max="6763" width="7.7109375" style="1" customWidth="1"/>
    <col min="6764" max="6764" width="6.28515625" style="1" customWidth="1"/>
    <col min="6765" max="6765" width="8.42578125" style="1" customWidth="1"/>
    <col min="6766" max="6766" width="11.5703125" style="1" customWidth="1"/>
    <col min="6767" max="6767" width="13.140625" style="1" customWidth="1"/>
    <col min="6768" max="6768" width="5.42578125" style="1" customWidth="1"/>
    <col min="6769" max="6769" width="4.42578125" style="1" customWidth="1"/>
    <col min="6770" max="6770" width="5.42578125" style="1" customWidth="1"/>
    <col min="6771" max="6771" width="11.7109375" style="1" customWidth="1"/>
    <col min="6772" max="6772" width="11.85546875" style="1" customWidth="1"/>
    <col min="6773" max="6773" width="10.5703125" style="1" customWidth="1"/>
    <col min="6774" max="6774" width="11.7109375" style="1" customWidth="1"/>
    <col min="6775" max="6775" width="10.42578125" style="1" customWidth="1"/>
    <col min="6776" max="6776" width="11.5703125" style="1" customWidth="1"/>
    <col min="6777" max="6777" width="10.42578125" style="1" customWidth="1"/>
    <col min="6778" max="6778" width="11.42578125" style="1" customWidth="1"/>
    <col min="6779" max="6779" width="11.5703125" style="1" customWidth="1"/>
    <col min="6780" max="6780" width="11.42578125" style="1" customWidth="1"/>
    <col min="6781" max="6781" width="12" style="1" customWidth="1"/>
    <col min="6782" max="6782" width="11.5703125" style="1" customWidth="1"/>
    <col min="6783" max="6784" width="0" style="1" hidden="1" customWidth="1"/>
    <col min="6785" max="6785" width="5.28515625" style="1" bestFit="1" customWidth="1"/>
    <col min="6786" max="6786" width="10.5703125" style="1" customWidth="1"/>
    <col min="6787" max="6787" width="5.28515625" style="1" customWidth="1"/>
    <col min="6788" max="6788" width="2.140625" style="1" customWidth="1"/>
    <col min="6789" max="6789" width="8.28515625" style="1" customWidth="1"/>
    <col min="6790" max="6790" width="8.42578125" style="1" bestFit="1" customWidth="1"/>
    <col min="6791" max="6792" width="8.7109375" style="1" customWidth="1"/>
    <col min="6793" max="6793" width="7.7109375" style="1" bestFit="1" customWidth="1"/>
    <col min="6794" max="6794" width="7.42578125" style="1" customWidth="1"/>
    <col min="6795" max="6795" width="8.85546875" style="1" customWidth="1"/>
    <col min="6796" max="7000" width="14.42578125" style="1"/>
    <col min="7001" max="7001" width="2.85546875" style="1" customWidth="1"/>
    <col min="7002" max="7002" width="4.85546875" style="1" customWidth="1"/>
    <col min="7003" max="7003" width="3.85546875" style="1" customWidth="1"/>
    <col min="7004" max="7007" width="5.42578125" style="1" customWidth="1"/>
    <col min="7008" max="7009" width="7.42578125" style="1" customWidth="1"/>
    <col min="7010" max="7010" width="5.5703125" style="1" customWidth="1"/>
    <col min="7011" max="7011" width="13.140625" style="1" customWidth="1"/>
    <col min="7012" max="7012" width="8.42578125" style="1" customWidth="1"/>
    <col min="7013" max="7013" width="26" style="1" customWidth="1"/>
    <col min="7014" max="7014" width="8.42578125" style="1" customWidth="1"/>
    <col min="7015" max="7015" width="5" style="1" customWidth="1"/>
    <col min="7016" max="7016" width="7.7109375" style="1" customWidth="1"/>
    <col min="7017" max="7017" width="19.140625" style="1" customWidth="1"/>
    <col min="7018" max="7018" width="6.28515625" style="1" customWidth="1"/>
    <col min="7019" max="7019" width="7.7109375" style="1" customWidth="1"/>
    <col min="7020" max="7020" width="6.28515625" style="1" customWidth="1"/>
    <col min="7021" max="7021" width="8.42578125" style="1" customWidth="1"/>
    <col min="7022" max="7022" width="11.5703125" style="1" customWidth="1"/>
    <col min="7023" max="7023" width="13.140625" style="1" customWidth="1"/>
    <col min="7024" max="7024" width="5.42578125" style="1" customWidth="1"/>
    <col min="7025" max="7025" width="4.42578125" style="1" customWidth="1"/>
    <col min="7026" max="7026" width="5.42578125" style="1" customWidth="1"/>
    <col min="7027" max="7027" width="11.7109375" style="1" customWidth="1"/>
    <col min="7028" max="7028" width="11.85546875" style="1" customWidth="1"/>
    <col min="7029" max="7029" width="10.5703125" style="1" customWidth="1"/>
    <col min="7030" max="7030" width="11.7109375" style="1" customWidth="1"/>
    <col min="7031" max="7031" width="10.42578125" style="1" customWidth="1"/>
    <col min="7032" max="7032" width="11.5703125" style="1" customWidth="1"/>
    <col min="7033" max="7033" width="10.42578125" style="1" customWidth="1"/>
    <col min="7034" max="7034" width="11.42578125" style="1" customWidth="1"/>
    <col min="7035" max="7035" width="11.5703125" style="1" customWidth="1"/>
    <col min="7036" max="7036" width="11.42578125" style="1" customWidth="1"/>
    <col min="7037" max="7037" width="12" style="1" customWidth="1"/>
    <col min="7038" max="7038" width="11.5703125" style="1" customWidth="1"/>
    <col min="7039" max="7040" width="0" style="1" hidden="1" customWidth="1"/>
    <col min="7041" max="7041" width="5.28515625" style="1" bestFit="1" customWidth="1"/>
    <col min="7042" max="7042" width="10.5703125" style="1" customWidth="1"/>
    <col min="7043" max="7043" width="5.28515625" style="1" customWidth="1"/>
    <col min="7044" max="7044" width="2.140625" style="1" customWidth="1"/>
    <col min="7045" max="7045" width="8.28515625" style="1" customWidth="1"/>
    <col min="7046" max="7046" width="8.42578125" style="1" bestFit="1" customWidth="1"/>
    <col min="7047" max="7048" width="8.7109375" style="1" customWidth="1"/>
    <col min="7049" max="7049" width="7.7109375" style="1" bestFit="1" customWidth="1"/>
    <col min="7050" max="7050" width="7.42578125" style="1" customWidth="1"/>
    <col min="7051" max="7051" width="8.85546875" style="1" customWidth="1"/>
    <col min="7052" max="7256" width="14.42578125" style="1"/>
    <col min="7257" max="7257" width="2.85546875" style="1" customWidth="1"/>
    <col min="7258" max="7258" width="4.85546875" style="1" customWidth="1"/>
    <col min="7259" max="7259" width="3.85546875" style="1" customWidth="1"/>
    <col min="7260" max="7263" width="5.42578125" style="1" customWidth="1"/>
    <col min="7264" max="7265" width="7.42578125" style="1" customWidth="1"/>
    <col min="7266" max="7266" width="5.5703125" style="1" customWidth="1"/>
    <col min="7267" max="7267" width="13.140625" style="1" customWidth="1"/>
    <col min="7268" max="7268" width="8.42578125" style="1" customWidth="1"/>
    <col min="7269" max="7269" width="26" style="1" customWidth="1"/>
    <col min="7270" max="7270" width="8.42578125" style="1" customWidth="1"/>
    <col min="7271" max="7271" width="5" style="1" customWidth="1"/>
    <col min="7272" max="7272" width="7.7109375" style="1" customWidth="1"/>
    <col min="7273" max="7273" width="19.140625" style="1" customWidth="1"/>
    <col min="7274" max="7274" width="6.28515625" style="1" customWidth="1"/>
    <col min="7275" max="7275" width="7.7109375" style="1" customWidth="1"/>
    <col min="7276" max="7276" width="6.28515625" style="1" customWidth="1"/>
    <col min="7277" max="7277" width="8.42578125" style="1" customWidth="1"/>
    <col min="7278" max="7278" width="11.5703125" style="1" customWidth="1"/>
    <col min="7279" max="7279" width="13.140625" style="1" customWidth="1"/>
    <col min="7280" max="7280" width="5.42578125" style="1" customWidth="1"/>
    <col min="7281" max="7281" width="4.42578125" style="1" customWidth="1"/>
    <col min="7282" max="7282" width="5.42578125" style="1" customWidth="1"/>
    <col min="7283" max="7283" width="11.7109375" style="1" customWidth="1"/>
    <col min="7284" max="7284" width="11.85546875" style="1" customWidth="1"/>
    <col min="7285" max="7285" width="10.5703125" style="1" customWidth="1"/>
    <col min="7286" max="7286" width="11.7109375" style="1" customWidth="1"/>
    <col min="7287" max="7287" width="10.42578125" style="1" customWidth="1"/>
    <col min="7288" max="7288" width="11.5703125" style="1" customWidth="1"/>
    <col min="7289" max="7289" width="10.42578125" style="1" customWidth="1"/>
    <col min="7290" max="7290" width="11.42578125" style="1" customWidth="1"/>
    <col min="7291" max="7291" width="11.5703125" style="1" customWidth="1"/>
    <col min="7292" max="7292" width="11.42578125" style="1" customWidth="1"/>
    <col min="7293" max="7293" width="12" style="1" customWidth="1"/>
    <col min="7294" max="7294" width="11.5703125" style="1" customWidth="1"/>
    <col min="7295" max="7296" width="0" style="1" hidden="1" customWidth="1"/>
    <col min="7297" max="7297" width="5.28515625" style="1" bestFit="1" customWidth="1"/>
    <col min="7298" max="7298" width="10.5703125" style="1" customWidth="1"/>
    <col min="7299" max="7299" width="5.28515625" style="1" customWidth="1"/>
    <col min="7300" max="7300" width="2.140625" style="1" customWidth="1"/>
    <col min="7301" max="7301" width="8.28515625" style="1" customWidth="1"/>
    <col min="7302" max="7302" width="8.42578125" style="1" bestFit="1" customWidth="1"/>
    <col min="7303" max="7304" width="8.7109375" style="1" customWidth="1"/>
    <col min="7305" max="7305" width="7.7109375" style="1" bestFit="1" customWidth="1"/>
    <col min="7306" max="7306" width="7.42578125" style="1" customWidth="1"/>
    <col min="7307" max="7307" width="8.85546875" style="1" customWidth="1"/>
    <col min="7308" max="7512" width="14.42578125" style="1"/>
    <col min="7513" max="7513" width="2.85546875" style="1" customWidth="1"/>
    <col min="7514" max="7514" width="4.85546875" style="1" customWidth="1"/>
    <col min="7515" max="7515" width="3.85546875" style="1" customWidth="1"/>
    <col min="7516" max="7519" width="5.42578125" style="1" customWidth="1"/>
    <col min="7520" max="7521" width="7.42578125" style="1" customWidth="1"/>
    <col min="7522" max="7522" width="5.5703125" style="1" customWidth="1"/>
    <col min="7523" max="7523" width="13.140625" style="1" customWidth="1"/>
    <col min="7524" max="7524" width="8.42578125" style="1" customWidth="1"/>
    <col min="7525" max="7525" width="26" style="1" customWidth="1"/>
    <col min="7526" max="7526" width="8.42578125" style="1" customWidth="1"/>
    <col min="7527" max="7527" width="5" style="1" customWidth="1"/>
    <col min="7528" max="7528" width="7.7109375" style="1" customWidth="1"/>
    <col min="7529" max="7529" width="19.140625" style="1" customWidth="1"/>
    <col min="7530" max="7530" width="6.28515625" style="1" customWidth="1"/>
    <col min="7531" max="7531" width="7.7109375" style="1" customWidth="1"/>
    <col min="7532" max="7532" width="6.28515625" style="1" customWidth="1"/>
    <col min="7533" max="7533" width="8.42578125" style="1" customWidth="1"/>
    <col min="7534" max="7534" width="11.5703125" style="1" customWidth="1"/>
    <col min="7535" max="7535" width="13.140625" style="1" customWidth="1"/>
    <col min="7536" max="7536" width="5.42578125" style="1" customWidth="1"/>
    <col min="7537" max="7537" width="4.42578125" style="1" customWidth="1"/>
    <col min="7538" max="7538" width="5.42578125" style="1" customWidth="1"/>
    <col min="7539" max="7539" width="11.7109375" style="1" customWidth="1"/>
    <col min="7540" max="7540" width="11.85546875" style="1" customWidth="1"/>
    <col min="7541" max="7541" width="10.5703125" style="1" customWidth="1"/>
    <col min="7542" max="7542" width="11.7109375" style="1" customWidth="1"/>
    <col min="7543" max="7543" width="10.42578125" style="1" customWidth="1"/>
    <col min="7544" max="7544" width="11.5703125" style="1" customWidth="1"/>
    <col min="7545" max="7545" width="10.42578125" style="1" customWidth="1"/>
    <col min="7546" max="7546" width="11.42578125" style="1" customWidth="1"/>
    <col min="7547" max="7547" width="11.5703125" style="1" customWidth="1"/>
    <col min="7548" max="7548" width="11.42578125" style="1" customWidth="1"/>
    <col min="7549" max="7549" width="12" style="1" customWidth="1"/>
    <col min="7550" max="7550" width="11.5703125" style="1" customWidth="1"/>
    <col min="7551" max="7552" width="0" style="1" hidden="1" customWidth="1"/>
    <col min="7553" max="7553" width="5.28515625" style="1" bestFit="1" customWidth="1"/>
    <col min="7554" max="7554" width="10.5703125" style="1" customWidth="1"/>
    <col min="7555" max="7555" width="5.28515625" style="1" customWidth="1"/>
    <col min="7556" max="7556" width="2.140625" style="1" customWidth="1"/>
    <col min="7557" max="7557" width="8.28515625" style="1" customWidth="1"/>
    <col min="7558" max="7558" width="8.42578125" style="1" bestFit="1" customWidth="1"/>
    <col min="7559" max="7560" width="8.7109375" style="1" customWidth="1"/>
    <col min="7561" max="7561" width="7.7109375" style="1" bestFit="1" customWidth="1"/>
    <col min="7562" max="7562" width="7.42578125" style="1" customWidth="1"/>
    <col min="7563" max="7563" width="8.85546875" style="1" customWidth="1"/>
    <col min="7564" max="7768" width="14.42578125" style="1"/>
    <col min="7769" max="7769" width="2.85546875" style="1" customWidth="1"/>
    <col min="7770" max="7770" width="4.85546875" style="1" customWidth="1"/>
    <col min="7771" max="7771" width="3.85546875" style="1" customWidth="1"/>
    <col min="7772" max="7775" width="5.42578125" style="1" customWidth="1"/>
    <col min="7776" max="7777" width="7.42578125" style="1" customWidth="1"/>
    <col min="7778" max="7778" width="5.5703125" style="1" customWidth="1"/>
    <col min="7779" max="7779" width="13.140625" style="1" customWidth="1"/>
    <col min="7780" max="7780" width="8.42578125" style="1" customWidth="1"/>
    <col min="7781" max="7781" width="26" style="1" customWidth="1"/>
    <col min="7782" max="7782" width="8.42578125" style="1" customWidth="1"/>
    <col min="7783" max="7783" width="5" style="1" customWidth="1"/>
    <col min="7784" max="7784" width="7.7109375" style="1" customWidth="1"/>
    <col min="7785" max="7785" width="19.140625" style="1" customWidth="1"/>
    <col min="7786" max="7786" width="6.28515625" style="1" customWidth="1"/>
    <col min="7787" max="7787" width="7.7109375" style="1" customWidth="1"/>
    <col min="7788" max="7788" width="6.28515625" style="1" customWidth="1"/>
    <col min="7789" max="7789" width="8.42578125" style="1" customWidth="1"/>
    <col min="7790" max="7790" width="11.5703125" style="1" customWidth="1"/>
    <col min="7791" max="7791" width="13.140625" style="1" customWidth="1"/>
    <col min="7792" max="7792" width="5.42578125" style="1" customWidth="1"/>
    <col min="7793" max="7793" width="4.42578125" style="1" customWidth="1"/>
    <col min="7794" max="7794" width="5.42578125" style="1" customWidth="1"/>
    <col min="7795" max="7795" width="11.7109375" style="1" customWidth="1"/>
    <col min="7796" max="7796" width="11.85546875" style="1" customWidth="1"/>
    <col min="7797" max="7797" width="10.5703125" style="1" customWidth="1"/>
    <col min="7798" max="7798" width="11.7109375" style="1" customWidth="1"/>
    <col min="7799" max="7799" width="10.42578125" style="1" customWidth="1"/>
    <col min="7800" max="7800" width="11.5703125" style="1" customWidth="1"/>
    <col min="7801" max="7801" width="10.42578125" style="1" customWidth="1"/>
    <col min="7802" max="7802" width="11.42578125" style="1" customWidth="1"/>
    <col min="7803" max="7803" width="11.5703125" style="1" customWidth="1"/>
    <col min="7804" max="7804" width="11.42578125" style="1" customWidth="1"/>
    <col min="7805" max="7805" width="12" style="1" customWidth="1"/>
    <col min="7806" max="7806" width="11.5703125" style="1" customWidth="1"/>
    <col min="7807" max="7808" width="0" style="1" hidden="1" customWidth="1"/>
    <col min="7809" max="7809" width="5.28515625" style="1" bestFit="1" customWidth="1"/>
    <col min="7810" max="7810" width="10.5703125" style="1" customWidth="1"/>
    <col min="7811" max="7811" width="5.28515625" style="1" customWidth="1"/>
    <col min="7812" max="7812" width="2.140625" style="1" customWidth="1"/>
    <col min="7813" max="7813" width="8.28515625" style="1" customWidth="1"/>
    <col min="7814" max="7814" width="8.42578125" style="1" bestFit="1" customWidth="1"/>
    <col min="7815" max="7816" width="8.7109375" style="1" customWidth="1"/>
    <col min="7817" max="7817" width="7.7109375" style="1" bestFit="1" customWidth="1"/>
    <col min="7818" max="7818" width="7.42578125" style="1" customWidth="1"/>
    <col min="7819" max="7819" width="8.85546875" style="1" customWidth="1"/>
    <col min="7820" max="8024" width="14.42578125" style="1"/>
    <col min="8025" max="8025" width="2.85546875" style="1" customWidth="1"/>
    <col min="8026" max="8026" width="4.85546875" style="1" customWidth="1"/>
    <col min="8027" max="8027" width="3.85546875" style="1" customWidth="1"/>
    <col min="8028" max="8031" width="5.42578125" style="1" customWidth="1"/>
    <col min="8032" max="8033" width="7.42578125" style="1" customWidth="1"/>
    <col min="8034" max="8034" width="5.5703125" style="1" customWidth="1"/>
    <col min="8035" max="8035" width="13.140625" style="1" customWidth="1"/>
    <col min="8036" max="8036" width="8.42578125" style="1" customWidth="1"/>
    <col min="8037" max="8037" width="26" style="1" customWidth="1"/>
    <col min="8038" max="8038" width="8.42578125" style="1" customWidth="1"/>
    <col min="8039" max="8039" width="5" style="1" customWidth="1"/>
    <col min="8040" max="8040" width="7.7109375" style="1" customWidth="1"/>
    <col min="8041" max="8041" width="19.140625" style="1" customWidth="1"/>
    <col min="8042" max="8042" width="6.28515625" style="1" customWidth="1"/>
    <col min="8043" max="8043" width="7.7109375" style="1" customWidth="1"/>
    <col min="8044" max="8044" width="6.28515625" style="1" customWidth="1"/>
    <col min="8045" max="8045" width="8.42578125" style="1" customWidth="1"/>
    <col min="8046" max="8046" width="11.5703125" style="1" customWidth="1"/>
    <col min="8047" max="8047" width="13.140625" style="1" customWidth="1"/>
    <col min="8048" max="8048" width="5.42578125" style="1" customWidth="1"/>
    <col min="8049" max="8049" width="4.42578125" style="1" customWidth="1"/>
    <col min="8050" max="8050" width="5.42578125" style="1" customWidth="1"/>
    <col min="8051" max="8051" width="11.7109375" style="1" customWidth="1"/>
    <col min="8052" max="8052" width="11.85546875" style="1" customWidth="1"/>
    <col min="8053" max="8053" width="10.5703125" style="1" customWidth="1"/>
    <col min="8054" max="8054" width="11.7109375" style="1" customWidth="1"/>
    <col min="8055" max="8055" width="10.42578125" style="1" customWidth="1"/>
    <col min="8056" max="8056" width="11.5703125" style="1" customWidth="1"/>
    <col min="8057" max="8057" width="10.42578125" style="1" customWidth="1"/>
    <col min="8058" max="8058" width="11.42578125" style="1" customWidth="1"/>
    <col min="8059" max="8059" width="11.5703125" style="1" customWidth="1"/>
    <col min="8060" max="8060" width="11.42578125" style="1" customWidth="1"/>
    <col min="8061" max="8061" width="12" style="1" customWidth="1"/>
    <col min="8062" max="8062" width="11.5703125" style="1" customWidth="1"/>
    <col min="8063" max="8064" width="0" style="1" hidden="1" customWidth="1"/>
    <col min="8065" max="8065" width="5.28515625" style="1" bestFit="1" customWidth="1"/>
    <col min="8066" max="8066" width="10.5703125" style="1" customWidth="1"/>
    <col min="8067" max="8067" width="5.28515625" style="1" customWidth="1"/>
    <col min="8068" max="8068" width="2.140625" style="1" customWidth="1"/>
    <col min="8069" max="8069" width="8.28515625" style="1" customWidth="1"/>
    <col min="8070" max="8070" width="8.42578125" style="1" bestFit="1" customWidth="1"/>
    <col min="8071" max="8072" width="8.7109375" style="1" customWidth="1"/>
    <col min="8073" max="8073" width="7.7109375" style="1" bestFit="1" customWidth="1"/>
    <col min="8074" max="8074" width="7.42578125" style="1" customWidth="1"/>
    <col min="8075" max="8075" width="8.85546875" style="1" customWidth="1"/>
    <col min="8076" max="8280" width="14.42578125" style="1"/>
    <col min="8281" max="8281" width="2.85546875" style="1" customWidth="1"/>
    <col min="8282" max="8282" width="4.85546875" style="1" customWidth="1"/>
    <col min="8283" max="8283" width="3.85546875" style="1" customWidth="1"/>
    <col min="8284" max="8287" width="5.42578125" style="1" customWidth="1"/>
    <col min="8288" max="8289" width="7.42578125" style="1" customWidth="1"/>
    <col min="8290" max="8290" width="5.5703125" style="1" customWidth="1"/>
    <col min="8291" max="8291" width="13.140625" style="1" customWidth="1"/>
    <col min="8292" max="8292" width="8.42578125" style="1" customWidth="1"/>
    <col min="8293" max="8293" width="26" style="1" customWidth="1"/>
    <col min="8294" max="8294" width="8.42578125" style="1" customWidth="1"/>
    <col min="8295" max="8295" width="5" style="1" customWidth="1"/>
    <col min="8296" max="8296" width="7.7109375" style="1" customWidth="1"/>
    <col min="8297" max="8297" width="19.140625" style="1" customWidth="1"/>
    <col min="8298" max="8298" width="6.28515625" style="1" customWidth="1"/>
    <col min="8299" max="8299" width="7.7109375" style="1" customWidth="1"/>
    <col min="8300" max="8300" width="6.28515625" style="1" customWidth="1"/>
    <col min="8301" max="8301" width="8.42578125" style="1" customWidth="1"/>
    <col min="8302" max="8302" width="11.5703125" style="1" customWidth="1"/>
    <col min="8303" max="8303" width="13.140625" style="1" customWidth="1"/>
    <col min="8304" max="8304" width="5.42578125" style="1" customWidth="1"/>
    <col min="8305" max="8305" width="4.42578125" style="1" customWidth="1"/>
    <col min="8306" max="8306" width="5.42578125" style="1" customWidth="1"/>
    <col min="8307" max="8307" width="11.7109375" style="1" customWidth="1"/>
    <col min="8308" max="8308" width="11.85546875" style="1" customWidth="1"/>
    <col min="8309" max="8309" width="10.5703125" style="1" customWidth="1"/>
    <col min="8310" max="8310" width="11.7109375" style="1" customWidth="1"/>
    <col min="8311" max="8311" width="10.42578125" style="1" customWidth="1"/>
    <col min="8312" max="8312" width="11.5703125" style="1" customWidth="1"/>
    <col min="8313" max="8313" width="10.42578125" style="1" customWidth="1"/>
    <col min="8314" max="8314" width="11.42578125" style="1" customWidth="1"/>
    <col min="8315" max="8315" width="11.5703125" style="1" customWidth="1"/>
    <col min="8316" max="8316" width="11.42578125" style="1" customWidth="1"/>
    <col min="8317" max="8317" width="12" style="1" customWidth="1"/>
    <col min="8318" max="8318" width="11.5703125" style="1" customWidth="1"/>
    <col min="8319" max="8320" width="0" style="1" hidden="1" customWidth="1"/>
    <col min="8321" max="8321" width="5.28515625" style="1" bestFit="1" customWidth="1"/>
    <col min="8322" max="8322" width="10.5703125" style="1" customWidth="1"/>
    <col min="8323" max="8323" width="5.28515625" style="1" customWidth="1"/>
    <col min="8324" max="8324" width="2.140625" style="1" customWidth="1"/>
    <col min="8325" max="8325" width="8.28515625" style="1" customWidth="1"/>
    <col min="8326" max="8326" width="8.42578125" style="1" bestFit="1" customWidth="1"/>
    <col min="8327" max="8328" width="8.7109375" style="1" customWidth="1"/>
    <col min="8329" max="8329" width="7.7109375" style="1" bestFit="1" customWidth="1"/>
    <col min="8330" max="8330" width="7.42578125" style="1" customWidth="1"/>
    <col min="8331" max="8331" width="8.85546875" style="1" customWidth="1"/>
    <col min="8332" max="8536" width="14.42578125" style="1"/>
    <col min="8537" max="8537" width="2.85546875" style="1" customWidth="1"/>
    <col min="8538" max="8538" width="4.85546875" style="1" customWidth="1"/>
    <col min="8539" max="8539" width="3.85546875" style="1" customWidth="1"/>
    <col min="8540" max="8543" width="5.42578125" style="1" customWidth="1"/>
    <col min="8544" max="8545" width="7.42578125" style="1" customWidth="1"/>
    <col min="8546" max="8546" width="5.5703125" style="1" customWidth="1"/>
    <col min="8547" max="8547" width="13.140625" style="1" customWidth="1"/>
    <col min="8548" max="8548" width="8.42578125" style="1" customWidth="1"/>
    <col min="8549" max="8549" width="26" style="1" customWidth="1"/>
    <col min="8550" max="8550" width="8.42578125" style="1" customWidth="1"/>
    <col min="8551" max="8551" width="5" style="1" customWidth="1"/>
    <col min="8552" max="8552" width="7.7109375" style="1" customWidth="1"/>
    <col min="8553" max="8553" width="19.140625" style="1" customWidth="1"/>
    <col min="8554" max="8554" width="6.28515625" style="1" customWidth="1"/>
    <col min="8555" max="8555" width="7.7109375" style="1" customWidth="1"/>
    <col min="8556" max="8556" width="6.28515625" style="1" customWidth="1"/>
    <col min="8557" max="8557" width="8.42578125" style="1" customWidth="1"/>
    <col min="8558" max="8558" width="11.5703125" style="1" customWidth="1"/>
    <col min="8559" max="8559" width="13.140625" style="1" customWidth="1"/>
    <col min="8560" max="8560" width="5.42578125" style="1" customWidth="1"/>
    <col min="8561" max="8561" width="4.42578125" style="1" customWidth="1"/>
    <col min="8562" max="8562" width="5.42578125" style="1" customWidth="1"/>
    <col min="8563" max="8563" width="11.7109375" style="1" customWidth="1"/>
    <col min="8564" max="8564" width="11.85546875" style="1" customWidth="1"/>
    <col min="8565" max="8565" width="10.5703125" style="1" customWidth="1"/>
    <col min="8566" max="8566" width="11.7109375" style="1" customWidth="1"/>
    <col min="8567" max="8567" width="10.42578125" style="1" customWidth="1"/>
    <col min="8568" max="8568" width="11.5703125" style="1" customWidth="1"/>
    <col min="8569" max="8569" width="10.42578125" style="1" customWidth="1"/>
    <col min="8570" max="8570" width="11.42578125" style="1" customWidth="1"/>
    <col min="8571" max="8571" width="11.5703125" style="1" customWidth="1"/>
    <col min="8572" max="8572" width="11.42578125" style="1" customWidth="1"/>
    <col min="8573" max="8573" width="12" style="1" customWidth="1"/>
    <col min="8574" max="8574" width="11.5703125" style="1" customWidth="1"/>
    <col min="8575" max="8576" width="0" style="1" hidden="1" customWidth="1"/>
    <col min="8577" max="8577" width="5.28515625" style="1" bestFit="1" customWidth="1"/>
    <col min="8578" max="8578" width="10.5703125" style="1" customWidth="1"/>
    <col min="8579" max="8579" width="5.28515625" style="1" customWidth="1"/>
    <col min="8580" max="8580" width="2.140625" style="1" customWidth="1"/>
    <col min="8581" max="8581" width="8.28515625" style="1" customWidth="1"/>
    <col min="8582" max="8582" width="8.42578125" style="1" bestFit="1" customWidth="1"/>
    <col min="8583" max="8584" width="8.7109375" style="1" customWidth="1"/>
    <col min="8585" max="8585" width="7.7109375" style="1" bestFit="1" customWidth="1"/>
    <col min="8586" max="8586" width="7.42578125" style="1" customWidth="1"/>
    <col min="8587" max="8587" width="8.85546875" style="1" customWidth="1"/>
    <col min="8588" max="8792" width="14.42578125" style="1"/>
    <col min="8793" max="8793" width="2.85546875" style="1" customWidth="1"/>
    <col min="8794" max="8794" width="4.85546875" style="1" customWidth="1"/>
    <col min="8795" max="8795" width="3.85546875" style="1" customWidth="1"/>
    <col min="8796" max="8799" width="5.42578125" style="1" customWidth="1"/>
    <col min="8800" max="8801" width="7.42578125" style="1" customWidth="1"/>
    <col min="8802" max="8802" width="5.5703125" style="1" customWidth="1"/>
    <col min="8803" max="8803" width="13.140625" style="1" customWidth="1"/>
    <col min="8804" max="8804" width="8.42578125" style="1" customWidth="1"/>
    <col min="8805" max="8805" width="26" style="1" customWidth="1"/>
    <col min="8806" max="8806" width="8.42578125" style="1" customWidth="1"/>
    <col min="8807" max="8807" width="5" style="1" customWidth="1"/>
    <col min="8808" max="8808" width="7.7109375" style="1" customWidth="1"/>
    <col min="8809" max="8809" width="19.140625" style="1" customWidth="1"/>
    <col min="8810" max="8810" width="6.28515625" style="1" customWidth="1"/>
    <col min="8811" max="8811" width="7.7109375" style="1" customWidth="1"/>
    <col min="8812" max="8812" width="6.28515625" style="1" customWidth="1"/>
    <col min="8813" max="8813" width="8.42578125" style="1" customWidth="1"/>
    <col min="8814" max="8814" width="11.5703125" style="1" customWidth="1"/>
    <col min="8815" max="8815" width="13.140625" style="1" customWidth="1"/>
    <col min="8816" max="8816" width="5.42578125" style="1" customWidth="1"/>
    <col min="8817" max="8817" width="4.42578125" style="1" customWidth="1"/>
    <col min="8818" max="8818" width="5.42578125" style="1" customWidth="1"/>
    <col min="8819" max="8819" width="11.7109375" style="1" customWidth="1"/>
    <col min="8820" max="8820" width="11.85546875" style="1" customWidth="1"/>
    <col min="8821" max="8821" width="10.5703125" style="1" customWidth="1"/>
    <col min="8822" max="8822" width="11.7109375" style="1" customWidth="1"/>
    <col min="8823" max="8823" width="10.42578125" style="1" customWidth="1"/>
    <col min="8824" max="8824" width="11.5703125" style="1" customWidth="1"/>
    <col min="8825" max="8825" width="10.42578125" style="1" customWidth="1"/>
    <col min="8826" max="8826" width="11.42578125" style="1" customWidth="1"/>
    <col min="8827" max="8827" width="11.5703125" style="1" customWidth="1"/>
    <col min="8828" max="8828" width="11.42578125" style="1" customWidth="1"/>
    <col min="8829" max="8829" width="12" style="1" customWidth="1"/>
    <col min="8830" max="8830" width="11.5703125" style="1" customWidth="1"/>
    <col min="8831" max="8832" width="0" style="1" hidden="1" customWidth="1"/>
    <col min="8833" max="8833" width="5.28515625" style="1" bestFit="1" customWidth="1"/>
    <col min="8834" max="8834" width="10.5703125" style="1" customWidth="1"/>
    <col min="8835" max="8835" width="5.28515625" style="1" customWidth="1"/>
    <col min="8836" max="8836" width="2.140625" style="1" customWidth="1"/>
    <col min="8837" max="8837" width="8.28515625" style="1" customWidth="1"/>
    <col min="8838" max="8838" width="8.42578125" style="1" bestFit="1" customWidth="1"/>
    <col min="8839" max="8840" width="8.7109375" style="1" customWidth="1"/>
    <col min="8841" max="8841" width="7.7109375" style="1" bestFit="1" customWidth="1"/>
    <col min="8842" max="8842" width="7.42578125" style="1" customWidth="1"/>
    <col min="8843" max="8843" width="8.85546875" style="1" customWidth="1"/>
    <col min="8844" max="9048" width="14.42578125" style="1"/>
    <col min="9049" max="9049" width="2.85546875" style="1" customWidth="1"/>
    <col min="9050" max="9050" width="4.85546875" style="1" customWidth="1"/>
    <col min="9051" max="9051" width="3.85546875" style="1" customWidth="1"/>
    <col min="9052" max="9055" width="5.42578125" style="1" customWidth="1"/>
    <col min="9056" max="9057" width="7.42578125" style="1" customWidth="1"/>
    <col min="9058" max="9058" width="5.5703125" style="1" customWidth="1"/>
    <col min="9059" max="9059" width="13.140625" style="1" customWidth="1"/>
    <col min="9060" max="9060" width="8.42578125" style="1" customWidth="1"/>
    <col min="9061" max="9061" width="26" style="1" customWidth="1"/>
    <col min="9062" max="9062" width="8.42578125" style="1" customWidth="1"/>
    <col min="9063" max="9063" width="5" style="1" customWidth="1"/>
    <col min="9064" max="9064" width="7.7109375" style="1" customWidth="1"/>
    <col min="9065" max="9065" width="19.140625" style="1" customWidth="1"/>
    <col min="9066" max="9066" width="6.28515625" style="1" customWidth="1"/>
    <col min="9067" max="9067" width="7.7109375" style="1" customWidth="1"/>
    <col min="9068" max="9068" width="6.28515625" style="1" customWidth="1"/>
    <col min="9069" max="9069" width="8.42578125" style="1" customWidth="1"/>
    <col min="9070" max="9070" width="11.5703125" style="1" customWidth="1"/>
    <col min="9071" max="9071" width="13.140625" style="1" customWidth="1"/>
    <col min="9072" max="9072" width="5.42578125" style="1" customWidth="1"/>
    <col min="9073" max="9073" width="4.42578125" style="1" customWidth="1"/>
    <col min="9074" max="9074" width="5.42578125" style="1" customWidth="1"/>
    <col min="9075" max="9075" width="11.7109375" style="1" customWidth="1"/>
    <col min="9076" max="9076" width="11.85546875" style="1" customWidth="1"/>
    <col min="9077" max="9077" width="10.5703125" style="1" customWidth="1"/>
    <col min="9078" max="9078" width="11.7109375" style="1" customWidth="1"/>
    <col min="9079" max="9079" width="10.42578125" style="1" customWidth="1"/>
    <col min="9080" max="9080" width="11.5703125" style="1" customWidth="1"/>
    <col min="9081" max="9081" width="10.42578125" style="1" customWidth="1"/>
    <col min="9082" max="9082" width="11.42578125" style="1" customWidth="1"/>
    <col min="9083" max="9083" width="11.5703125" style="1" customWidth="1"/>
    <col min="9084" max="9084" width="11.42578125" style="1" customWidth="1"/>
    <col min="9085" max="9085" width="12" style="1" customWidth="1"/>
    <col min="9086" max="9086" width="11.5703125" style="1" customWidth="1"/>
    <col min="9087" max="9088" width="0" style="1" hidden="1" customWidth="1"/>
    <col min="9089" max="9089" width="5.28515625" style="1" bestFit="1" customWidth="1"/>
    <col min="9090" max="9090" width="10.5703125" style="1" customWidth="1"/>
    <col min="9091" max="9091" width="5.28515625" style="1" customWidth="1"/>
    <col min="9092" max="9092" width="2.140625" style="1" customWidth="1"/>
    <col min="9093" max="9093" width="8.28515625" style="1" customWidth="1"/>
    <col min="9094" max="9094" width="8.42578125" style="1" bestFit="1" customWidth="1"/>
    <col min="9095" max="9096" width="8.7109375" style="1" customWidth="1"/>
    <col min="9097" max="9097" width="7.7109375" style="1" bestFit="1" customWidth="1"/>
    <col min="9098" max="9098" width="7.42578125" style="1" customWidth="1"/>
    <col min="9099" max="9099" width="8.85546875" style="1" customWidth="1"/>
    <col min="9100" max="9304" width="14.42578125" style="1"/>
    <col min="9305" max="9305" width="2.85546875" style="1" customWidth="1"/>
    <col min="9306" max="9306" width="4.85546875" style="1" customWidth="1"/>
    <col min="9307" max="9307" width="3.85546875" style="1" customWidth="1"/>
    <col min="9308" max="9311" width="5.42578125" style="1" customWidth="1"/>
    <col min="9312" max="9313" width="7.42578125" style="1" customWidth="1"/>
    <col min="9314" max="9314" width="5.5703125" style="1" customWidth="1"/>
    <col min="9315" max="9315" width="13.140625" style="1" customWidth="1"/>
    <col min="9316" max="9316" width="8.42578125" style="1" customWidth="1"/>
    <col min="9317" max="9317" width="26" style="1" customWidth="1"/>
    <col min="9318" max="9318" width="8.42578125" style="1" customWidth="1"/>
    <col min="9319" max="9319" width="5" style="1" customWidth="1"/>
    <col min="9320" max="9320" width="7.7109375" style="1" customWidth="1"/>
    <col min="9321" max="9321" width="19.140625" style="1" customWidth="1"/>
    <col min="9322" max="9322" width="6.28515625" style="1" customWidth="1"/>
    <col min="9323" max="9323" width="7.7109375" style="1" customWidth="1"/>
    <col min="9324" max="9324" width="6.28515625" style="1" customWidth="1"/>
    <col min="9325" max="9325" width="8.42578125" style="1" customWidth="1"/>
    <col min="9326" max="9326" width="11.5703125" style="1" customWidth="1"/>
    <col min="9327" max="9327" width="13.140625" style="1" customWidth="1"/>
    <col min="9328" max="9328" width="5.42578125" style="1" customWidth="1"/>
    <col min="9329" max="9329" width="4.42578125" style="1" customWidth="1"/>
    <col min="9330" max="9330" width="5.42578125" style="1" customWidth="1"/>
    <col min="9331" max="9331" width="11.7109375" style="1" customWidth="1"/>
    <col min="9332" max="9332" width="11.85546875" style="1" customWidth="1"/>
    <col min="9333" max="9333" width="10.5703125" style="1" customWidth="1"/>
    <col min="9334" max="9334" width="11.7109375" style="1" customWidth="1"/>
    <col min="9335" max="9335" width="10.42578125" style="1" customWidth="1"/>
    <col min="9336" max="9336" width="11.5703125" style="1" customWidth="1"/>
    <col min="9337" max="9337" width="10.42578125" style="1" customWidth="1"/>
    <col min="9338" max="9338" width="11.42578125" style="1" customWidth="1"/>
    <col min="9339" max="9339" width="11.5703125" style="1" customWidth="1"/>
    <col min="9340" max="9340" width="11.42578125" style="1" customWidth="1"/>
    <col min="9341" max="9341" width="12" style="1" customWidth="1"/>
    <col min="9342" max="9342" width="11.5703125" style="1" customWidth="1"/>
    <col min="9343" max="9344" width="0" style="1" hidden="1" customWidth="1"/>
    <col min="9345" max="9345" width="5.28515625" style="1" bestFit="1" customWidth="1"/>
    <col min="9346" max="9346" width="10.5703125" style="1" customWidth="1"/>
    <col min="9347" max="9347" width="5.28515625" style="1" customWidth="1"/>
    <col min="9348" max="9348" width="2.140625" style="1" customWidth="1"/>
    <col min="9349" max="9349" width="8.28515625" style="1" customWidth="1"/>
    <col min="9350" max="9350" width="8.42578125" style="1" bestFit="1" customWidth="1"/>
    <col min="9351" max="9352" width="8.7109375" style="1" customWidth="1"/>
    <col min="9353" max="9353" width="7.7109375" style="1" bestFit="1" customWidth="1"/>
    <col min="9354" max="9354" width="7.42578125" style="1" customWidth="1"/>
    <col min="9355" max="9355" width="8.85546875" style="1" customWidth="1"/>
    <col min="9356" max="9560" width="14.42578125" style="1"/>
    <col min="9561" max="9561" width="2.85546875" style="1" customWidth="1"/>
    <col min="9562" max="9562" width="4.85546875" style="1" customWidth="1"/>
    <col min="9563" max="9563" width="3.85546875" style="1" customWidth="1"/>
    <col min="9564" max="9567" width="5.42578125" style="1" customWidth="1"/>
    <col min="9568" max="9569" width="7.42578125" style="1" customWidth="1"/>
    <col min="9570" max="9570" width="5.5703125" style="1" customWidth="1"/>
    <col min="9571" max="9571" width="13.140625" style="1" customWidth="1"/>
    <col min="9572" max="9572" width="8.42578125" style="1" customWidth="1"/>
    <col min="9573" max="9573" width="26" style="1" customWidth="1"/>
    <col min="9574" max="9574" width="8.42578125" style="1" customWidth="1"/>
    <col min="9575" max="9575" width="5" style="1" customWidth="1"/>
    <col min="9576" max="9576" width="7.7109375" style="1" customWidth="1"/>
    <col min="9577" max="9577" width="19.140625" style="1" customWidth="1"/>
    <col min="9578" max="9578" width="6.28515625" style="1" customWidth="1"/>
    <col min="9579" max="9579" width="7.7109375" style="1" customWidth="1"/>
    <col min="9580" max="9580" width="6.28515625" style="1" customWidth="1"/>
    <col min="9581" max="9581" width="8.42578125" style="1" customWidth="1"/>
    <col min="9582" max="9582" width="11.5703125" style="1" customWidth="1"/>
    <col min="9583" max="9583" width="13.140625" style="1" customWidth="1"/>
    <col min="9584" max="9584" width="5.42578125" style="1" customWidth="1"/>
    <col min="9585" max="9585" width="4.42578125" style="1" customWidth="1"/>
    <col min="9586" max="9586" width="5.42578125" style="1" customWidth="1"/>
    <col min="9587" max="9587" width="11.7109375" style="1" customWidth="1"/>
    <col min="9588" max="9588" width="11.85546875" style="1" customWidth="1"/>
    <col min="9589" max="9589" width="10.5703125" style="1" customWidth="1"/>
    <col min="9590" max="9590" width="11.7109375" style="1" customWidth="1"/>
    <col min="9591" max="9591" width="10.42578125" style="1" customWidth="1"/>
    <col min="9592" max="9592" width="11.5703125" style="1" customWidth="1"/>
    <col min="9593" max="9593" width="10.42578125" style="1" customWidth="1"/>
    <col min="9594" max="9594" width="11.42578125" style="1" customWidth="1"/>
    <col min="9595" max="9595" width="11.5703125" style="1" customWidth="1"/>
    <col min="9596" max="9596" width="11.42578125" style="1" customWidth="1"/>
    <col min="9597" max="9597" width="12" style="1" customWidth="1"/>
    <col min="9598" max="9598" width="11.5703125" style="1" customWidth="1"/>
    <col min="9599" max="9600" width="0" style="1" hidden="1" customWidth="1"/>
    <col min="9601" max="9601" width="5.28515625" style="1" bestFit="1" customWidth="1"/>
    <col min="9602" max="9602" width="10.5703125" style="1" customWidth="1"/>
    <col min="9603" max="9603" width="5.28515625" style="1" customWidth="1"/>
    <col min="9604" max="9604" width="2.140625" style="1" customWidth="1"/>
    <col min="9605" max="9605" width="8.28515625" style="1" customWidth="1"/>
    <col min="9606" max="9606" width="8.42578125" style="1" bestFit="1" customWidth="1"/>
    <col min="9607" max="9608" width="8.7109375" style="1" customWidth="1"/>
    <col min="9609" max="9609" width="7.7109375" style="1" bestFit="1" customWidth="1"/>
    <col min="9610" max="9610" width="7.42578125" style="1" customWidth="1"/>
    <col min="9611" max="9611" width="8.85546875" style="1" customWidth="1"/>
    <col min="9612" max="9816" width="14.42578125" style="1"/>
    <col min="9817" max="9817" width="2.85546875" style="1" customWidth="1"/>
    <col min="9818" max="9818" width="4.85546875" style="1" customWidth="1"/>
    <col min="9819" max="9819" width="3.85546875" style="1" customWidth="1"/>
    <col min="9820" max="9823" width="5.42578125" style="1" customWidth="1"/>
    <col min="9824" max="9825" width="7.42578125" style="1" customWidth="1"/>
    <col min="9826" max="9826" width="5.5703125" style="1" customWidth="1"/>
    <col min="9827" max="9827" width="13.140625" style="1" customWidth="1"/>
    <col min="9828" max="9828" width="8.42578125" style="1" customWidth="1"/>
    <col min="9829" max="9829" width="26" style="1" customWidth="1"/>
    <col min="9830" max="9830" width="8.42578125" style="1" customWidth="1"/>
    <col min="9831" max="9831" width="5" style="1" customWidth="1"/>
    <col min="9832" max="9832" width="7.7109375" style="1" customWidth="1"/>
    <col min="9833" max="9833" width="19.140625" style="1" customWidth="1"/>
    <col min="9834" max="9834" width="6.28515625" style="1" customWidth="1"/>
    <col min="9835" max="9835" width="7.7109375" style="1" customWidth="1"/>
    <col min="9836" max="9836" width="6.28515625" style="1" customWidth="1"/>
    <col min="9837" max="9837" width="8.42578125" style="1" customWidth="1"/>
    <col min="9838" max="9838" width="11.5703125" style="1" customWidth="1"/>
    <col min="9839" max="9839" width="13.140625" style="1" customWidth="1"/>
    <col min="9840" max="9840" width="5.42578125" style="1" customWidth="1"/>
    <col min="9841" max="9841" width="4.42578125" style="1" customWidth="1"/>
    <col min="9842" max="9842" width="5.42578125" style="1" customWidth="1"/>
    <col min="9843" max="9843" width="11.7109375" style="1" customWidth="1"/>
    <col min="9844" max="9844" width="11.85546875" style="1" customWidth="1"/>
    <col min="9845" max="9845" width="10.5703125" style="1" customWidth="1"/>
    <col min="9846" max="9846" width="11.7109375" style="1" customWidth="1"/>
    <col min="9847" max="9847" width="10.42578125" style="1" customWidth="1"/>
    <col min="9848" max="9848" width="11.5703125" style="1" customWidth="1"/>
    <col min="9849" max="9849" width="10.42578125" style="1" customWidth="1"/>
    <col min="9850" max="9850" width="11.42578125" style="1" customWidth="1"/>
    <col min="9851" max="9851" width="11.5703125" style="1" customWidth="1"/>
    <col min="9852" max="9852" width="11.42578125" style="1" customWidth="1"/>
    <col min="9853" max="9853" width="12" style="1" customWidth="1"/>
    <col min="9854" max="9854" width="11.5703125" style="1" customWidth="1"/>
    <col min="9855" max="9856" width="0" style="1" hidden="1" customWidth="1"/>
    <col min="9857" max="9857" width="5.28515625" style="1" bestFit="1" customWidth="1"/>
    <col min="9858" max="9858" width="10.5703125" style="1" customWidth="1"/>
    <col min="9859" max="9859" width="5.28515625" style="1" customWidth="1"/>
    <col min="9860" max="9860" width="2.140625" style="1" customWidth="1"/>
    <col min="9861" max="9861" width="8.28515625" style="1" customWidth="1"/>
    <col min="9862" max="9862" width="8.42578125" style="1" bestFit="1" customWidth="1"/>
    <col min="9863" max="9864" width="8.7109375" style="1" customWidth="1"/>
    <col min="9865" max="9865" width="7.7109375" style="1" bestFit="1" customWidth="1"/>
    <col min="9866" max="9866" width="7.42578125" style="1" customWidth="1"/>
    <col min="9867" max="9867" width="8.85546875" style="1" customWidth="1"/>
    <col min="9868" max="10072" width="14.42578125" style="1"/>
    <col min="10073" max="10073" width="2.85546875" style="1" customWidth="1"/>
    <col min="10074" max="10074" width="4.85546875" style="1" customWidth="1"/>
    <col min="10075" max="10075" width="3.85546875" style="1" customWidth="1"/>
    <col min="10076" max="10079" width="5.42578125" style="1" customWidth="1"/>
    <col min="10080" max="10081" width="7.42578125" style="1" customWidth="1"/>
    <col min="10082" max="10082" width="5.5703125" style="1" customWidth="1"/>
    <col min="10083" max="10083" width="13.140625" style="1" customWidth="1"/>
    <col min="10084" max="10084" width="8.42578125" style="1" customWidth="1"/>
    <col min="10085" max="10085" width="26" style="1" customWidth="1"/>
    <col min="10086" max="10086" width="8.42578125" style="1" customWidth="1"/>
    <col min="10087" max="10087" width="5" style="1" customWidth="1"/>
    <col min="10088" max="10088" width="7.7109375" style="1" customWidth="1"/>
    <col min="10089" max="10089" width="19.140625" style="1" customWidth="1"/>
    <col min="10090" max="10090" width="6.28515625" style="1" customWidth="1"/>
    <col min="10091" max="10091" width="7.7109375" style="1" customWidth="1"/>
    <col min="10092" max="10092" width="6.28515625" style="1" customWidth="1"/>
    <col min="10093" max="10093" width="8.42578125" style="1" customWidth="1"/>
    <col min="10094" max="10094" width="11.5703125" style="1" customWidth="1"/>
    <col min="10095" max="10095" width="13.140625" style="1" customWidth="1"/>
    <col min="10096" max="10096" width="5.42578125" style="1" customWidth="1"/>
    <col min="10097" max="10097" width="4.42578125" style="1" customWidth="1"/>
    <col min="10098" max="10098" width="5.42578125" style="1" customWidth="1"/>
    <col min="10099" max="10099" width="11.7109375" style="1" customWidth="1"/>
    <col min="10100" max="10100" width="11.85546875" style="1" customWidth="1"/>
    <col min="10101" max="10101" width="10.5703125" style="1" customWidth="1"/>
    <col min="10102" max="10102" width="11.7109375" style="1" customWidth="1"/>
    <col min="10103" max="10103" width="10.42578125" style="1" customWidth="1"/>
    <col min="10104" max="10104" width="11.5703125" style="1" customWidth="1"/>
    <col min="10105" max="10105" width="10.42578125" style="1" customWidth="1"/>
    <col min="10106" max="10106" width="11.42578125" style="1" customWidth="1"/>
    <col min="10107" max="10107" width="11.5703125" style="1" customWidth="1"/>
    <col min="10108" max="10108" width="11.42578125" style="1" customWidth="1"/>
    <col min="10109" max="10109" width="12" style="1" customWidth="1"/>
    <col min="10110" max="10110" width="11.5703125" style="1" customWidth="1"/>
    <col min="10111" max="10112" width="0" style="1" hidden="1" customWidth="1"/>
    <col min="10113" max="10113" width="5.28515625" style="1" bestFit="1" customWidth="1"/>
    <col min="10114" max="10114" width="10.5703125" style="1" customWidth="1"/>
    <col min="10115" max="10115" width="5.28515625" style="1" customWidth="1"/>
    <col min="10116" max="10116" width="2.140625" style="1" customWidth="1"/>
    <col min="10117" max="10117" width="8.28515625" style="1" customWidth="1"/>
    <col min="10118" max="10118" width="8.42578125" style="1" bestFit="1" customWidth="1"/>
    <col min="10119" max="10120" width="8.7109375" style="1" customWidth="1"/>
    <col min="10121" max="10121" width="7.7109375" style="1" bestFit="1" customWidth="1"/>
    <col min="10122" max="10122" width="7.42578125" style="1" customWidth="1"/>
    <col min="10123" max="10123" width="8.85546875" style="1" customWidth="1"/>
    <col min="10124" max="10328" width="14.42578125" style="1"/>
    <col min="10329" max="10329" width="2.85546875" style="1" customWidth="1"/>
    <col min="10330" max="10330" width="4.85546875" style="1" customWidth="1"/>
    <col min="10331" max="10331" width="3.85546875" style="1" customWidth="1"/>
    <col min="10332" max="10335" width="5.42578125" style="1" customWidth="1"/>
    <col min="10336" max="10337" width="7.42578125" style="1" customWidth="1"/>
    <col min="10338" max="10338" width="5.5703125" style="1" customWidth="1"/>
    <col min="10339" max="10339" width="13.140625" style="1" customWidth="1"/>
    <col min="10340" max="10340" width="8.42578125" style="1" customWidth="1"/>
    <col min="10341" max="10341" width="26" style="1" customWidth="1"/>
    <col min="10342" max="10342" width="8.42578125" style="1" customWidth="1"/>
    <col min="10343" max="10343" width="5" style="1" customWidth="1"/>
    <col min="10344" max="10344" width="7.7109375" style="1" customWidth="1"/>
    <col min="10345" max="10345" width="19.140625" style="1" customWidth="1"/>
    <col min="10346" max="10346" width="6.28515625" style="1" customWidth="1"/>
    <col min="10347" max="10347" width="7.7109375" style="1" customWidth="1"/>
    <col min="10348" max="10348" width="6.28515625" style="1" customWidth="1"/>
    <col min="10349" max="10349" width="8.42578125" style="1" customWidth="1"/>
    <col min="10350" max="10350" width="11.5703125" style="1" customWidth="1"/>
    <col min="10351" max="10351" width="13.140625" style="1" customWidth="1"/>
    <col min="10352" max="10352" width="5.42578125" style="1" customWidth="1"/>
    <col min="10353" max="10353" width="4.42578125" style="1" customWidth="1"/>
    <col min="10354" max="10354" width="5.42578125" style="1" customWidth="1"/>
    <col min="10355" max="10355" width="11.7109375" style="1" customWidth="1"/>
    <col min="10356" max="10356" width="11.85546875" style="1" customWidth="1"/>
    <col min="10357" max="10357" width="10.5703125" style="1" customWidth="1"/>
    <col min="10358" max="10358" width="11.7109375" style="1" customWidth="1"/>
    <col min="10359" max="10359" width="10.42578125" style="1" customWidth="1"/>
    <col min="10360" max="10360" width="11.5703125" style="1" customWidth="1"/>
    <col min="10361" max="10361" width="10.42578125" style="1" customWidth="1"/>
    <col min="10362" max="10362" width="11.42578125" style="1" customWidth="1"/>
    <col min="10363" max="10363" width="11.5703125" style="1" customWidth="1"/>
    <col min="10364" max="10364" width="11.42578125" style="1" customWidth="1"/>
    <col min="10365" max="10365" width="12" style="1" customWidth="1"/>
    <col min="10366" max="10366" width="11.5703125" style="1" customWidth="1"/>
    <col min="10367" max="10368" width="0" style="1" hidden="1" customWidth="1"/>
    <col min="10369" max="10369" width="5.28515625" style="1" bestFit="1" customWidth="1"/>
    <col min="10370" max="10370" width="10.5703125" style="1" customWidth="1"/>
    <col min="10371" max="10371" width="5.28515625" style="1" customWidth="1"/>
    <col min="10372" max="10372" width="2.140625" style="1" customWidth="1"/>
    <col min="10373" max="10373" width="8.28515625" style="1" customWidth="1"/>
    <col min="10374" max="10374" width="8.42578125" style="1" bestFit="1" customWidth="1"/>
    <col min="10375" max="10376" width="8.7109375" style="1" customWidth="1"/>
    <col min="10377" max="10377" width="7.7109375" style="1" bestFit="1" customWidth="1"/>
    <col min="10378" max="10378" width="7.42578125" style="1" customWidth="1"/>
    <col min="10379" max="10379" width="8.85546875" style="1" customWidth="1"/>
    <col min="10380" max="10584" width="14.42578125" style="1"/>
    <col min="10585" max="10585" width="2.85546875" style="1" customWidth="1"/>
    <col min="10586" max="10586" width="4.85546875" style="1" customWidth="1"/>
    <col min="10587" max="10587" width="3.85546875" style="1" customWidth="1"/>
    <col min="10588" max="10591" width="5.42578125" style="1" customWidth="1"/>
    <col min="10592" max="10593" width="7.42578125" style="1" customWidth="1"/>
    <col min="10594" max="10594" width="5.5703125" style="1" customWidth="1"/>
    <col min="10595" max="10595" width="13.140625" style="1" customWidth="1"/>
    <col min="10596" max="10596" width="8.42578125" style="1" customWidth="1"/>
    <col min="10597" max="10597" width="26" style="1" customWidth="1"/>
    <col min="10598" max="10598" width="8.42578125" style="1" customWidth="1"/>
    <col min="10599" max="10599" width="5" style="1" customWidth="1"/>
    <col min="10600" max="10600" width="7.7109375" style="1" customWidth="1"/>
    <col min="10601" max="10601" width="19.140625" style="1" customWidth="1"/>
    <col min="10602" max="10602" width="6.28515625" style="1" customWidth="1"/>
    <col min="10603" max="10603" width="7.7109375" style="1" customWidth="1"/>
    <col min="10604" max="10604" width="6.28515625" style="1" customWidth="1"/>
    <col min="10605" max="10605" width="8.42578125" style="1" customWidth="1"/>
    <col min="10606" max="10606" width="11.5703125" style="1" customWidth="1"/>
    <col min="10607" max="10607" width="13.140625" style="1" customWidth="1"/>
    <col min="10608" max="10608" width="5.42578125" style="1" customWidth="1"/>
    <col min="10609" max="10609" width="4.42578125" style="1" customWidth="1"/>
    <col min="10610" max="10610" width="5.42578125" style="1" customWidth="1"/>
    <col min="10611" max="10611" width="11.7109375" style="1" customWidth="1"/>
    <col min="10612" max="10612" width="11.85546875" style="1" customWidth="1"/>
    <col min="10613" max="10613" width="10.5703125" style="1" customWidth="1"/>
    <col min="10614" max="10614" width="11.7109375" style="1" customWidth="1"/>
    <col min="10615" max="10615" width="10.42578125" style="1" customWidth="1"/>
    <col min="10616" max="10616" width="11.5703125" style="1" customWidth="1"/>
    <col min="10617" max="10617" width="10.42578125" style="1" customWidth="1"/>
    <col min="10618" max="10618" width="11.42578125" style="1" customWidth="1"/>
    <col min="10619" max="10619" width="11.5703125" style="1" customWidth="1"/>
    <col min="10620" max="10620" width="11.42578125" style="1" customWidth="1"/>
    <col min="10621" max="10621" width="12" style="1" customWidth="1"/>
    <col min="10622" max="10622" width="11.5703125" style="1" customWidth="1"/>
    <col min="10623" max="10624" width="0" style="1" hidden="1" customWidth="1"/>
    <col min="10625" max="10625" width="5.28515625" style="1" bestFit="1" customWidth="1"/>
    <col min="10626" max="10626" width="10.5703125" style="1" customWidth="1"/>
    <col min="10627" max="10627" width="5.28515625" style="1" customWidth="1"/>
    <col min="10628" max="10628" width="2.140625" style="1" customWidth="1"/>
    <col min="10629" max="10629" width="8.28515625" style="1" customWidth="1"/>
    <col min="10630" max="10630" width="8.42578125" style="1" bestFit="1" customWidth="1"/>
    <col min="10631" max="10632" width="8.7109375" style="1" customWidth="1"/>
    <col min="10633" max="10633" width="7.7109375" style="1" bestFit="1" customWidth="1"/>
    <col min="10634" max="10634" width="7.42578125" style="1" customWidth="1"/>
    <col min="10635" max="10635" width="8.85546875" style="1" customWidth="1"/>
    <col min="10636" max="10840" width="14.42578125" style="1"/>
    <col min="10841" max="10841" width="2.85546875" style="1" customWidth="1"/>
    <col min="10842" max="10842" width="4.85546875" style="1" customWidth="1"/>
    <col min="10843" max="10843" width="3.85546875" style="1" customWidth="1"/>
    <col min="10844" max="10847" width="5.42578125" style="1" customWidth="1"/>
    <col min="10848" max="10849" width="7.42578125" style="1" customWidth="1"/>
    <col min="10850" max="10850" width="5.5703125" style="1" customWidth="1"/>
    <col min="10851" max="10851" width="13.140625" style="1" customWidth="1"/>
    <col min="10852" max="10852" width="8.42578125" style="1" customWidth="1"/>
    <col min="10853" max="10853" width="26" style="1" customWidth="1"/>
    <col min="10854" max="10854" width="8.42578125" style="1" customWidth="1"/>
    <col min="10855" max="10855" width="5" style="1" customWidth="1"/>
    <col min="10856" max="10856" width="7.7109375" style="1" customWidth="1"/>
    <col min="10857" max="10857" width="19.140625" style="1" customWidth="1"/>
    <col min="10858" max="10858" width="6.28515625" style="1" customWidth="1"/>
    <col min="10859" max="10859" width="7.7109375" style="1" customWidth="1"/>
    <col min="10860" max="10860" width="6.28515625" style="1" customWidth="1"/>
    <col min="10861" max="10861" width="8.42578125" style="1" customWidth="1"/>
    <col min="10862" max="10862" width="11.5703125" style="1" customWidth="1"/>
    <col min="10863" max="10863" width="13.140625" style="1" customWidth="1"/>
    <col min="10864" max="10864" width="5.42578125" style="1" customWidth="1"/>
    <col min="10865" max="10865" width="4.42578125" style="1" customWidth="1"/>
    <col min="10866" max="10866" width="5.42578125" style="1" customWidth="1"/>
    <col min="10867" max="10867" width="11.7109375" style="1" customWidth="1"/>
    <col min="10868" max="10868" width="11.85546875" style="1" customWidth="1"/>
    <col min="10869" max="10869" width="10.5703125" style="1" customWidth="1"/>
    <col min="10870" max="10870" width="11.7109375" style="1" customWidth="1"/>
    <col min="10871" max="10871" width="10.42578125" style="1" customWidth="1"/>
    <col min="10872" max="10872" width="11.5703125" style="1" customWidth="1"/>
    <col min="10873" max="10873" width="10.42578125" style="1" customWidth="1"/>
    <col min="10874" max="10874" width="11.42578125" style="1" customWidth="1"/>
    <col min="10875" max="10875" width="11.5703125" style="1" customWidth="1"/>
    <col min="10876" max="10876" width="11.42578125" style="1" customWidth="1"/>
    <col min="10877" max="10877" width="12" style="1" customWidth="1"/>
    <col min="10878" max="10878" width="11.5703125" style="1" customWidth="1"/>
    <col min="10879" max="10880" width="0" style="1" hidden="1" customWidth="1"/>
    <col min="10881" max="10881" width="5.28515625" style="1" bestFit="1" customWidth="1"/>
    <col min="10882" max="10882" width="10.5703125" style="1" customWidth="1"/>
    <col min="10883" max="10883" width="5.28515625" style="1" customWidth="1"/>
    <col min="10884" max="10884" width="2.140625" style="1" customWidth="1"/>
    <col min="10885" max="10885" width="8.28515625" style="1" customWidth="1"/>
    <col min="10886" max="10886" width="8.42578125" style="1" bestFit="1" customWidth="1"/>
    <col min="10887" max="10888" width="8.7109375" style="1" customWidth="1"/>
    <col min="10889" max="10889" width="7.7109375" style="1" bestFit="1" customWidth="1"/>
    <col min="10890" max="10890" width="7.42578125" style="1" customWidth="1"/>
    <col min="10891" max="10891" width="8.85546875" style="1" customWidth="1"/>
    <col min="10892" max="11096" width="14.42578125" style="1"/>
    <col min="11097" max="11097" width="2.85546875" style="1" customWidth="1"/>
    <col min="11098" max="11098" width="4.85546875" style="1" customWidth="1"/>
    <col min="11099" max="11099" width="3.85546875" style="1" customWidth="1"/>
    <col min="11100" max="11103" width="5.42578125" style="1" customWidth="1"/>
    <col min="11104" max="11105" width="7.42578125" style="1" customWidth="1"/>
    <col min="11106" max="11106" width="5.5703125" style="1" customWidth="1"/>
    <col min="11107" max="11107" width="13.140625" style="1" customWidth="1"/>
    <col min="11108" max="11108" width="8.42578125" style="1" customWidth="1"/>
    <col min="11109" max="11109" width="26" style="1" customWidth="1"/>
    <col min="11110" max="11110" width="8.42578125" style="1" customWidth="1"/>
    <col min="11111" max="11111" width="5" style="1" customWidth="1"/>
    <col min="11112" max="11112" width="7.7109375" style="1" customWidth="1"/>
    <col min="11113" max="11113" width="19.140625" style="1" customWidth="1"/>
    <col min="11114" max="11114" width="6.28515625" style="1" customWidth="1"/>
    <col min="11115" max="11115" width="7.7109375" style="1" customWidth="1"/>
    <col min="11116" max="11116" width="6.28515625" style="1" customWidth="1"/>
    <col min="11117" max="11117" width="8.42578125" style="1" customWidth="1"/>
    <col min="11118" max="11118" width="11.5703125" style="1" customWidth="1"/>
    <col min="11119" max="11119" width="13.140625" style="1" customWidth="1"/>
    <col min="11120" max="11120" width="5.42578125" style="1" customWidth="1"/>
    <col min="11121" max="11121" width="4.42578125" style="1" customWidth="1"/>
    <col min="11122" max="11122" width="5.42578125" style="1" customWidth="1"/>
    <col min="11123" max="11123" width="11.7109375" style="1" customWidth="1"/>
    <col min="11124" max="11124" width="11.85546875" style="1" customWidth="1"/>
    <col min="11125" max="11125" width="10.5703125" style="1" customWidth="1"/>
    <col min="11126" max="11126" width="11.7109375" style="1" customWidth="1"/>
    <col min="11127" max="11127" width="10.42578125" style="1" customWidth="1"/>
    <col min="11128" max="11128" width="11.5703125" style="1" customWidth="1"/>
    <col min="11129" max="11129" width="10.42578125" style="1" customWidth="1"/>
    <col min="11130" max="11130" width="11.42578125" style="1" customWidth="1"/>
    <col min="11131" max="11131" width="11.5703125" style="1" customWidth="1"/>
    <col min="11132" max="11132" width="11.42578125" style="1" customWidth="1"/>
    <col min="11133" max="11133" width="12" style="1" customWidth="1"/>
    <col min="11134" max="11134" width="11.5703125" style="1" customWidth="1"/>
    <col min="11135" max="11136" width="0" style="1" hidden="1" customWidth="1"/>
    <col min="11137" max="11137" width="5.28515625" style="1" bestFit="1" customWidth="1"/>
    <col min="11138" max="11138" width="10.5703125" style="1" customWidth="1"/>
    <col min="11139" max="11139" width="5.28515625" style="1" customWidth="1"/>
    <col min="11140" max="11140" width="2.140625" style="1" customWidth="1"/>
    <col min="11141" max="11141" width="8.28515625" style="1" customWidth="1"/>
    <col min="11142" max="11142" width="8.42578125" style="1" bestFit="1" customWidth="1"/>
    <col min="11143" max="11144" width="8.7109375" style="1" customWidth="1"/>
    <col min="11145" max="11145" width="7.7109375" style="1" bestFit="1" customWidth="1"/>
    <col min="11146" max="11146" width="7.42578125" style="1" customWidth="1"/>
    <col min="11147" max="11147" width="8.85546875" style="1" customWidth="1"/>
    <col min="11148" max="11352" width="14.42578125" style="1"/>
    <col min="11353" max="11353" width="2.85546875" style="1" customWidth="1"/>
    <col min="11354" max="11354" width="4.85546875" style="1" customWidth="1"/>
    <col min="11355" max="11355" width="3.85546875" style="1" customWidth="1"/>
    <col min="11356" max="11359" width="5.42578125" style="1" customWidth="1"/>
    <col min="11360" max="11361" width="7.42578125" style="1" customWidth="1"/>
    <col min="11362" max="11362" width="5.5703125" style="1" customWidth="1"/>
    <col min="11363" max="11363" width="13.140625" style="1" customWidth="1"/>
    <col min="11364" max="11364" width="8.42578125" style="1" customWidth="1"/>
    <col min="11365" max="11365" width="26" style="1" customWidth="1"/>
    <col min="11366" max="11366" width="8.42578125" style="1" customWidth="1"/>
    <col min="11367" max="11367" width="5" style="1" customWidth="1"/>
    <col min="11368" max="11368" width="7.7109375" style="1" customWidth="1"/>
    <col min="11369" max="11369" width="19.140625" style="1" customWidth="1"/>
    <col min="11370" max="11370" width="6.28515625" style="1" customWidth="1"/>
    <col min="11371" max="11371" width="7.7109375" style="1" customWidth="1"/>
    <col min="11372" max="11372" width="6.28515625" style="1" customWidth="1"/>
    <col min="11373" max="11373" width="8.42578125" style="1" customWidth="1"/>
    <col min="11374" max="11374" width="11.5703125" style="1" customWidth="1"/>
    <col min="11375" max="11375" width="13.140625" style="1" customWidth="1"/>
    <col min="11376" max="11376" width="5.42578125" style="1" customWidth="1"/>
    <col min="11377" max="11377" width="4.42578125" style="1" customWidth="1"/>
    <col min="11378" max="11378" width="5.42578125" style="1" customWidth="1"/>
    <col min="11379" max="11379" width="11.7109375" style="1" customWidth="1"/>
    <col min="11380" max="11380" width="11.85546875" style="1" customWidth="1"/>
    <col min="11381" max="11381" width="10.5703125" style="1" customWidth="1"/>
    <col min="11382" max="11382" width="11.7109375" style="1" customWidth="1"/>
    <col min="11383" max="11383" width="10.42578125" style="1" customWidth="1"/>
    <col min="11384" max="11384" width="11.5703125" style="1" customWidth="1"/>
    <col min="11385" max="11385" width="10.42578125" style="1" customWidth="1"/>
    <col min="11386" max="11386" width="11.42578125" style="1" customWidth="1"/>
    <col min="11387" max="11387" width="11.5703125" style="1" customWidth="1"/>
    <col min="11388" max="11388" width="11.42578125" style="1" customWidth="1"/>
    <col min="11389" max="11389" width="12" style="1" customWidth="1"/>
    <col min="11390" max="11390" width="11.5703125" style="1" customWidth="1"/>
    <col min="11391" max="11392" width="0" style="1" hidden="1" customWidth="1"/>
    <col min="11393" max="11393" width="5.28515625" style="1" bestFit="1" customWidth="1"/>
    <col min="11394" max="11394" width="10.5703125" style="1" customWidth="1"/>
    <col min="11395" max="11395" width="5.28515625" style="1" customWidth="1"/>
    <col min="11396" max="11396" width="2.140625" style="1" customWidth="1"/>
    <col min="11397" max="11397" width="8.28515625" style="1" customWidth="1"/>
    <col min="11398" max="11398" width="8.42578125" style="1" bestFit="1" customWidth="1"/>
    <col min="11399" max="11400" width="8.7109375" style="1" customWidth="1"/>
    <col min="11401" max="11401" width="7.7109375" style="1" bestFit="1" customWidth="1"/>
    <col min="11402" max="11402" width="7.42578125" style="1" customWidth="1"/>
    <col min="11403" max="11403" width="8.85546875" style="1" customWidth="1"/>
    <col min="11404" max="11608" width="14.42578125" style="1"/>
    <col min="11609" max="11609" width="2.85546875" style="1" customWidth="1"/>
    <col min="11610" max="11610" width="4.85546875" style="1" customWidth="1"/>
    <col min="11611" max="11611" width="3.85546875" style="1" customWidth="1"/>
    <col min="11612" max="11615" width="5.42578125" style="1" customWidth="1"/>
    <col min="11616" max="11617" width="7.42578125" style="1" customWidth="1"/>
    <col min="11618" max="11618" width="5.5703125" style="1" customWidth="1"/>
    <col min="11619" max="11619" width="13.140625" style="1" customWidth="1"/>
    <col min="11620" max="11620" width="8.42578125" style="1" customWidth="1"/>
    <col min="11621" max="11621" width="26" style="1" customWidth="1"/>
    <col min="11622" max="11622" width="8.42578125" style="1" customWidth="1"/>
    <col min="11623" max="11623" width="5" style="1" customWidth="1"/>
    <col min="11624" max="11624" width="7.7109375" style="1" customWidth="1"/>
    <col min="11625" max="11625" width="19.140625" style="1" customWidth="1"/>
    <col min="11626" max="11626" width="6.28515625" style="1" customWidth="1"/>
    <col min="11627" max="11627" width="7.7109375" style="1" customWidth="1"/>
    <col min="11628" max="11628" width="6.28515625" style="1" customWidth="1"/>
    <col min="11629" max="11629" width="8.42578125" style="1" customWidth="1"/>
    <col min="11630" max="11630" width="11.5703125" style="1" customWidth="1"/>
    <col min="11631" max="11631" width="13.140625" style="1" customWidth="1"/>
    <col min="11632" max="11632" width="5.42578125" style="1" customWidth="1"/>
    <col min="11633" max="11633" width="4.42578125" style="1" customWidth="1"/>
    <col min="11634" max="11634" width="5.42578125" style="1" customWidth="1"/>
    <col min="11635" max="11635" width="11.7109375" style="1" customWidth="1"/>
    <col min="11636" max="11636" width="11.85546875" style="1" customWidth="1"/>
    <col min="11637" max="11637" width="10.5703125" style="1" customWidth="1"/>
    <col min="11638" max="11638" width="11.7109375" style="1" customWidth="1"/>
    <col min="11639" max="11639" width="10.42578125" style="1" customWidth="1"/>
    <col min="11640" max="11640" width="11.5703125" style="1" customWidth="1"/>
    <col min="11641" max="11641" width="10.42578125" style="1" customWidth="1"/>
    <col min="11642" max="11642" width="11.42578125" style="1" customWidth="1"/>
    <col min="11643" max="11643" width="11.5703125" style="1" customWidth="1"/>
    <col min="11644" max="11644" width="11.42578125" style="1" customWidth="1"/>
    <col min="11645" max="11645" width="12" style="1" customWidth="1"/>
    <col min="11646" max="11646" width="11.5703125" style="1" customWidth="1"/>
    <col min="11647" max="11648" width="0" style="1" hidden="1" customWidth="1"/>
    <col min="11649" max="11649" width="5.28515625" style="1" bestFit="1" customWidth="1"/>
    <col min="11650" max="11650" width="10.5703125" style="1" customWidth="1"/>
    <col min="11651" max="11651" width="5.28515625" style="1" customWidth="1"/>
    <col min="11652" max="11652" width="2.140625" style="1" customWidth="1"/>
    <col min="11653" max="11653" width="8.28515625" style="1" customWidth="1"/>
    <col min="11654" max="11654" width="8.42578125" style="1" bestFit="1" customWidth="1"/>
    <col min="11655" max="11656" width="8.7109375" style="1" customWidth="1"/>
    <col min="11657" max="11657" width="7.7109375" style="1" bestFit="1" customWidth="1"/>
    <col min="11658" max="11658" width="7.42578125" style="1" customWidth="1"/>
    <col min="11659" max="11659" width="8.85546875" style="1" customWidth="1"/>
    <col min="11660" max="11864" width="14.42578125" style="1"/>
    <col min="11865" max="11865" width="2.85546875" style="1" customWidth="1"/>
    <col min="11866" max="11866" width="4.85546875" style="1" customWidth="1"/>
    <col min="11867" max="11867" width="3.85546875" style="1" customWidth="1"/>
    <col min="11868" max="11871" width="5.42578125" style="1" customWidth="1"/>
    <col min="11872" max="11873" width="7.42578125" style="1" customWidth="1"/>
    <col min="11874" max="11874" width="5.5703125" style="1" customWidth="1"/>
    <col min="11875" max="11875" width="13.140625" style="1" customWidth="1"/>
    <col min="11876" max="11876" width="8.42578125" style="1" customWidth="1"/>
    <col min="11877" max="11877" width="26" style="1" customWidth="1"/>
    <col min="11878" max="11878" width="8.42578125" style="1" customWidth="1"/>
    <col min="11879" max="11879" width="5" style="1" customWidth="1"/>
    <col min="11880" max="11880" width="7.7109375" style="1" customWidth="1"/>
    <col min="11881" max="11881" width="19.140625" style="1" customWidth="1"/>
    <col min="11882" max="11882" width="6.28515625" style="1" customWidth="1"/>
    <col min="11883" max="11883" width="7.7109375" style="1" customWidth="1"/>
    <col min="11884" max="11884" width="6.28515625" style="1" customWidth="1"/>
    <col min="11885" max="11885" width="8.42578125" style="1" customWidth="1"/>
    <col min="11886" max="11886" width="11.5703125" style="1" customWidth="1"/>
    <col min="11887" max="11887" width="13.140625" style="1" customWidth="1"/>
    <col min="11888" max="11888" width="5.42578125" style="1" customWidth="1"/>
    <col min="11889" max="11889" width="4.42578125" style="1" customWidth="1"/>
    <col min="11890" max="11890" width="5.42578125" style="1" customWidth="1"/>
    <col min="11891" max="11891" width="11.7109375" style="1" customWidth="1"/>
    <col min="11892" max="11892" width="11.85546875" style="1" customWidth="1"/>
    <col min="11893" max="11893" width="10.5703125" style="1" customWidth="1"/>
    <col min="11894" max="11894" width="11.7109375" style="1" customWidth="1"/>
    <col min="11895" max="11895" width="10.42578125" style="1" customWidth="1"/>
    <col min="11896" max="11896" width="11.5703125" style="1" customWidth="1"/>
    <col min="11897" max="11897" width="10.42578125" style="1" customWidth="1"/>
    <col min="11898" max="11898" width="11.42578125" style="1" customWidth="1"/>
    <col min="11899" max="11899" width="11.5703125" style="1" customWidth="1"/>
    <col min="11900" max="11900" width="11.42578125" style="1" customWidth="1"/>
    <col min="11901" max="11901" width="12" style="1" customWidth="1"/>
    <col min="11902" max="11902" width="11.5703125" style="1" customWidth="1"/>
    <col min="11903" max="11904" width="0" style="1" hidden="1" customWidth="1"/>
    <col min="11905" max="11905" width="5.28515625" style="1" bestFit="1" customWidth="1"/>
    <col min="11906" max="11906" width="10.5703125" style="1" customWidth="1"/>
    <col min="11907" max="11907" width="5.28515625" style="1" customWidth="1"/>
    <col min="11908" max="11908" width="2.140625" style="1" customWidth="1"/>
    <col min="11909" max="11909" width="8.28515625" style="1" customWidth="1"/>
    <col min="11910" max="11910" width="8.42578125" style="1" bestFit="1" customWidth="1"/>
    <col min="11911" max="11912" width="8.7109375" style="1" customWidth="1"/>
    <col min="11913" max="11913" width="7.7109375" style="1" bestFit="1" customWidth="1"/>
    <col min="11914" max="11914" width="7.42578125" style="1" customWidth="1"/>
    <col min="11915" max="11915" width="8.85546875" style="1" customWidth="1"/>
    <col min="11916" max="12120" width="14.42578125" style="1"/>
    <col min="12121" max="12121" width="2.85546875" style="1" customWidth="1"/>
    <col min="12122" max="12122" width="4.85546875" style="1" customWidth="1"/>
    <col min="12123" max="12123" width="3.85546875" style="1" customWidth="1"/>
    <col min="12124" max="12127" width="5.42578125" style="1" customWidth="1"/>
    <col min="12128" max="12129" width="7.42578125" style="1" customWidth="1"/>
    <col min="12130" max="12130" width="5.5703125" style="1" customWidth="1"/>
    <col min="12131" max="12131" width="13.140625" style="1" customWidth="1"/>
    <col min="12132" max="12132" width="8.42578125" style="1" customWidth="1"/>
    <col min="12133" max="12133" width="26" style="1" customWidth="1"/>
    <col min="12134" max="12134" width="8.42578125" style="1" customWidth="1"/>
    <col min="12135" max="12135" width="5" style="1" customWidth="1"/>
    <col min="12136" max="12136" width="7.7109375" style="1" customWidth="1"/>
    <col min="12137" max="12137" width="19.140625" style="1" customWidth="1"/>
    <col min="12138" max="12138" width="6.28515625" style="1" customWidth="1"/>
    <col min="12139" max="12139" width="7.7109375" style="1" customWidth="1"/>
    <col min="12140" max="12140" width="6.28515625" style="1" customWidth="1"/>
    <col min="12141" max="12141" width="8.42578125" style="1" customWidth="1"/>
    <col min="12142" max="12142" width="11.5703125" style="1" customWidth="1"/>
    <col min="12143" max="12143" width="13.140625" style="1" customWidth="1"/>
    <col min="12144" max="12144" width="5.42578125" style="1" customWidth="1"/>
    <col min="12145" max="12145" width="4.42578125" style="1" customWidth="1"/>
    <col min="12146" max="12146" width="5.42578125" style="1" customWidth="1"/>
    <col min="12147" max="12147" width="11.7109375" style="1" customWidth="1"/>
    <col min="12148" max="12148" width="11.85546875" style="1" customWidth="1"/>
    <col min="12149" max="12149" width="10.5703125" style="1" customWidth="1"/>
    <col min="12150" max="12150" width="11.7109375" style="1" customWidth="1"/>
    <col min="12151" max="12151" width="10.42578125" style="1" customWidth="1"/>
    <col min="12152" max="12152" width="11.5703125" style="1" customWidth="1"/>
    <col min="12153" max="12153" width="10.42578125" style="1" customWidth="1"/>
    <col min="12154" max="12154" width="11.42578125" style="1" customWidth="1"/>
    <col min="12155" max="12155" width="11.5703125" style="1" customWidth="1"/>
    <col min="12156" max="12156" width="11.42578125" style="1" customWidth="1"/>
    <col min="12157" max="12157" width="12" style="1" customWidth="1"/>
    <col min="12158" max="12158" width="11.5703125" style="1" customWidth="1"/>
    <col min="12159" max="12160" width="0" style="1" hidden="1" customWidth="1"/>
    <col min="12161" max="12161" width="5.28515625" style="1" bestFit="1" customWidth="1"/>
    <col min="12162" max="12162" width="10.5703125" style="1" customWidth="1"/>
    <col min="12163" max="12163" width="5.28515625" style="1" customWidth="1"/>
    <col min="12164" max="12164" width="2.140625" style="1" customWidth="1"/>
    <col min="12165" max="12165" width="8.28515625" style="1" customWidth="1"/>
    <col min="12166" max="12166" width="8.42578125" style="1" bestFit="1" customWidth="1"/>
    <col min="12167" max="12168" width="8.7109375" style="1" customWidth="1"/>
    <col min="12169" max="12169" width="7.7109375" style="1" bestFit="1" customWidth="1"/>
    <col min="12170" max="12170" width="7.42578125" style="1" customWidth="1"/>
    <col min="12171" max="12171" width="8.85546875" style="1" customWidth="1"/>
    <col min="12172" max="12376" width="14.42578125" style="1"/>
    <col min="12377" max="12377" width="2.85546875" style="1" customWidth="1"/>
    <col min="12378" max="12378" width="4.85546875" style="1" customWidth="1"/>
    <col min="12379" max="12379" width="3.85546875" style="1" customWidth="1"/>
    <col min="12380" max="12383" width="5.42578125" style="1" customWidth="1"/>
    <col min="12384" max="12385" width="7.42578125" style="1" customWidth="1"/>
    <col min="12386" max="12386" width="5.5703125" style="1" customWidth="1"/>
    <col min="12387" max="12387" width="13.140625" style="1" customWidth="1"/>
    <col min="12388" max="12388" width="8.42578125" style="1" customWidth="1"/>
    <col min="12389" max="12389" width="26" style="1" customWidth="1"/>
    <col min="12390" max="12390" width="8.42578125" style="1" customWidth="1"/>
    <col min="12391" max="12391" width="5" style="1" customWidth="1"/>
    <col min="12392" max="12392" width="7.7109375" style="1" customWidth="1"/>
    <col min="12393" max="12393" width="19.140625" style="1" customWidth="1"/>
    <col min="12394" max="12394" width="6.28515625" style="1" customWidth="1"/>
    <col min="12395" max="12395" width="7.7109375" style="1" customWidth="1"/>
    <col min="12396" max="12396" width="6.28515625" style="1" customWidth="1"/>
    <col min="12397" max="12397" width="8.42578125" style="1" customWidth="1"/>
    <col min="12398" max="12398" width="11.5703125" style="1" customWidth="1"/>
    <col min="12399" max="12399" width="13.140625" style="1" customWidth="1"/>
    <col min="12400" max="12400" width="5.42578125" style="1" customWidth="1"/>
    <col min="12401" max="12401" width="4.42578125" style="1" customWidth="1"/>
    <col min="12402" max="12402" width="5.42578125" style="1" customWidth="1"/>
    <col min="12403" max="12403" width="11.7109375" style="1" customWidth="1"/>
    <col min="12404" max="12404" width="11.85546875" style="1" customWidth="1"/>
    <col min="12405" max="12405" width="10.5703125" style="1" customWidth="1"/>
    <col min="12406" max="12406" width="11.7109375" style="1" customWidth="1"/>
    <col min="12407" max="12407" width="10.42578125" style="1" customWidth="1"/>
    <col min="12408" max="12408" width="11.5703125" style="1" customWidth="1"/>
    <col min="12409" max="12409" width="10.42578125" style="1" customWidth="1"/>
    <col min="12410" max="12410" width="11.42578125" style="1" customWidth="1"/>
    <col min="12411" max="12411" width="11.5703125" style="1" customWidth="1"/>
    <col min="12412" max="12412" width="11.42578125" style="1" customWidth="1"/>
    <col min="12413" max="12413" width="12" style="1" customWidth="1"/>
    <col min="12414" max="12414" width="11.5703125" style="1" customWidth="1"/>
    <col min="12415" max="12416" width="0" style="1" hidden="1" customWidth="1"/>
    <col min="12417" max="12417" width="5.28515625" style="1" bestFit="1" customWidth="1"/>
    <col min="12418" max="12418" width="10.5703125" style="1" customWidth="1"/>
    <col min="12419" max="12419" width="5.28515625" style="1" customWidth="1"/>
    <col min="12420" max="12420" width="2.140625" style="1" customWidth="1"/>
    <col min="12421" max="12421" width="8.28515625" style="1" customWidth="1"/>
    <col min="12422" max="12422" width="8.42578125" style="1" bestFit="1" customWidth="1"/>
    <col min="12423" max="12424" width="8.7109375" style="1" customWidth="1"/>
    <col min="12425" max="12425" width="7.7109375" style="1" bestFit="1" customWidth="1"/>
    <col min="12426" max="12426" width="7.42578125" style="1" customWidth="1"/>
    <col min="12427" max="12427" width="8.85546875" style="1" customWidth="1"/>
    <col min="12428" max="12632" width="14.42578125" style="1"/>
    <col min="12633" max="12633" width="2.85546875" style="1" customWidth="1"/>
    <col min="12634" max="12634" width="4.85546875" style="1" customWidth="1"/>
    <col min="12635" max="12635" width="3.85546875" style="1" customWidth="1"/>
    <col min="12636" max="12639" width="5.42578125" style="1" customWidth="1"/>
    <col min="12640" max="12641" width="7.42578125" style="1" customWidth="1"/>
    <col min="12642" max="12642" width="5.5703125" style="1" customWidth="1"/>
    <col min="12643" max="12643" width="13.140625" style="1" customWidth="1"/>
    <col min="12644" max="12644" width="8.42578125" style="1" customWidth="1"/>
    <col min="12645" max="12645" width="26" style="1" customWidth="1"/>
    <col min="12646" max="12646" width="8.42578125" style="1" customWidth="1"/>
    <col min="12647" max="12647" width="5" style="1" customWidth="1"/>
    <col min="12648" max="12648" width="7.7109375" style="1" customWidth="1"/>
    <col min="12649" max="12649" width="19.140625" style="1" customWidth="1"/>
    <col min="12650" max="12650" width="6.28515625" style="1" customWidth="1"/>
    <col min="12651" max="12651" width="7.7109375" style="1" customWidth="1"/>
    <col min="12652" max="12652" width="6.28515625" style="1" customWidth="1"/>
    <col min="12653" max="12653" width="8.42578125" style="1" customWidth="1"/>
    <col min="12654" max="12654" width="11.5703125" style="1" customWidth="1"/>
    <col min="12655" max="12655" width="13.140625" style="1" customWidth="1"/>
    <col min="12656" max="12656" width="5.42578125" style="1" customWidth="1"/>
    <col min="12657" max="12657" width="4.42578125" style="1" customWidth="1"/>
    <col min="12658" max="12658" width="5.42578125" style="1" customWidth="1"/>
    <col min="12659" max="12659" width="11.7109375" style="1" customWidth="1"/>
    <col min="12660" max="12660" width="11.85546875" style="1" customWidth="1"/>
    <col min="12661" max="12661" width="10.5703125" style="1" customWidth="1"/>
    <col min="12662" max="12662" width="11.7109375" style="1" customWidth="1"/>
    <col min="12663" max="12663" width="10.42578125" style="1" customWidth="1"/>
    <col min="12664" max="12664" width="11.5703125" style="1" customWidth="1"/>
    <col min="12665" max="12665" width="10.42578125" style="1" customWidth="1"/>
    <col min="12666" max="12666" width="11.42578125" style="1" customWidth="1"/>
    <col min="12667" max="12667" width="11.5703125" style="1" customWidth="1"/>
    <col min="12668" max="12668" width="11.42578125" style="1" customWidth="1"/>
    <col min="12669" max="12669" width="12" style="1" customWidth="1"/>
    <col min="12670" max="12670" width="11.5703125" style="1" customWidth="1"/>
    <col min="12671" max="12672" width="0" style="1" hidden="1" customWidth="1"/>
    <col min="12673" max="12673" width="5.28515625" style="1" bestFit="1" customWidth="1"/>
    <col min="12674" max="12674" width="10.5703125" style="1" customWidth="1"/>
    <col min="12675" max="12675" width="5.28515625" style="1" customWidth="1"/>
    <col min="12676" max="12676" width="2.140625" style="1" customWidth="1"/>
    <col min="12677" max="12677" width="8.28515625" style="1" customWidth="1"/>
    <col min="12678" max="12678" width="8.42578125" style="1" bestFit="1" customWidth="1"/>
    <col min="12679" max="12680" width="8.7109375" style="1" customWidth="1"/>
    <col min="12681" max="12681" width="7.7109375" style="1" bestFit="1" customWidth="1"/>
    <col min="12682" max="12682" width="7.42578125" style="1" customWidth="1"/>
    <col min="12683" max="12683" width="8.85546875" style="1" customWidth="1"/>
    <col min="12684" max="12888" width="14.42578125" style="1"/>
    <col min="12889" max="12889" width="2.85546875" style="1" customWidth="1"/>
    <col min="12890" max="12890" width="4.85546875" style="1" customWidth="1"/>
    <col min="12891" max="12891" width="3.85546875" style="1" customWidth="1"/>
    <col min="12892" max="12895" width="5.42578125" style="1" customWidth="1"/>
    <col min="12896" max="12897" width="7.42578125" style="1" customWidth="1"/>
    <col min="12898" max="12898" width="5.5703125" style="1" customWidth="1"/>
    <col min="12899" max="12899" width="13.140625" style="1" customWidth="1"/>
    <col min="12900" max="12900" width="8.42578125" style="1" customWidth="1"/>
    <col min="12901" max="12901" width="26" style="1" customWidth="1"/>
    <col min="12902" max="12902" width="8.42578125" style="1" customWidth="1"/>
    <col min="12903" max="12903" width="5" style="1" customWidth="1"/>
    <col min="12904" max="12904" width="7.7109375" style="1" customWidth="1"/>
    <col min="12905" max="12905" width="19.140625" style="1" customWidth="1"/>
    <col min="12906" max="12906" width="6.28515625" style="1" customWidth="1"/>
    <col min="12907" max="12907" width="7.7109375" style="1" customWidth="1"/>
    <col min="12908" max="12908" width="6.28515625" style="1" customWidth="1"/>
    <col min="12909" max="12909" width="8.42578125" style="1" customWidth="1"/>
    <col min="12910" max="12910" width="11.5703125" style="1" customWidth="1"/>
    <col min="12911" max="12911" width="13.140625" style="1" customWidth="1"/>
    <col min="12912" max="12912" width="5.42578125" style="1" customWidth="1"/>
    <col min="12913" max="12913" width="4.42578125" style="1" customWidth="1"/>
    <col min="12914" max="12914" width="5.42578125" style="1" customWidth="1"/>
    <col min="12915" max="12915" width="11.7109375" style="1" customWidth="1"/>
    <col min="12916" max="12916" width="11.85546875" style="1" customWidth="1"/>
    <col min="12917" max="12917" width="10.5703125" style="1" customWidth="1"/>
    <col min="12918" max="12918" width="11.7109375" style="1" customWidth="1"/>
    <col min="12919" max="12919" width="10.42578125" style="1" customWidth="1"/>
    <col min="12920" max="12920" width="11.5703125" style="1" customWidth="1"/>
    <col min="12921" max="12921" width="10.42578125" style="1" customWidth="1"/>
    <col min="12922" max="12922" width="11.42578125" style="1" customWidth="1"/>
    <col min="12923" max="12923" width="11.5703125" style="1" customWidth="1"/>
    <col min="12924" max="12924" width="11.42578125" style="1" customWidth="1"/>
    <col min="12925" max="12925" width="12" style="1" customWidth="1"/>
    <col min="12926" max="12926" width="11.5703125" style="1" customWidth="1"/>
    <col min="12927" max="12928" width="0" style="1" hidden="1" customWidth="1"/>
    <col min="12929" max="12929" width="5.28515625" style="1" bestFit="1" customWidth="1"/>
    <col min="12930" max="12930" width="10.5703125" style="1" customWidth="1"/>
    <col min="12931" max="12931" width="5.28515625" style="1" customWidth="1"/>
    <col min="12932" max="12932" width="2.140625" style="1" customWidth="1"/>
    <col min="12933" max="12933" width="8.28515625" style="1" customWidth="1"/>
    <col min="12934" max="12934" width="8.42578125" style="1" bestFit="1" customWidth="1"/>
    <col min="12935" max="12936" width="8.7109375" style="1" customWidth="1"/>
    <col min="12937" max="12937" width="7.7109375" style="1" bestFit="1" customWidth="1"/>
    <col min="12938" max="12938" width="7.42578125" style="1" customWidth="1"/>
    <col min="12939" max="12939" width="8.85546875" style="1" customWidth="1"/>
    <col min="12940" max="13144" width="14.42578125" style="1"/>
    <col min="13145" max="13145" width="2.85546875" style="1" customWidth="1"/>
    <col min="13146" max="13146" width="4.85546875" style="1" customWidth="1"/>
    <col min="13147" max="13147" width="3.85546875" style="1" customWidth="1"/>
    <col min="13148" max="13151" width="5.42578125" style="1" customWidth="1"/>
    <col min="13152" max="13153" width="7.42578125" style="1" customWidth="1"/>
    <col min="13154" max="13154" width="5.5703125" style="1" customWidth="1"/>
    <col min="13155" max="13155" width="13.140625" style="1" customWidth="1"/>
    <col min="13156" max="13156" width="8.42578125" style="1" customWidth="1"/>
    <col min="13157" max="13157" width="26" style="1" customWidth="1"/>
    <col min="13158" max="13158" width="8.42578125" style="1" customWidth="1"/>
    <col min="13159" max="13159" width="5" style="1" customWidth="1"/>
    <col min="13160" max="13160" width="7.7109375" style="1" customWidth="1"/>
    <col min="13161" max="13161" width="19.140625" style="1" customWidth="1"/>
    <col min="13162" max="13162" width="6.28515625" style="1" customWidth="1"/>
    <col min="13163" max="13163" width="7.7109375" style="1" customWidth="1"/>
    <col min="13164" max="13164" width="6.28515625" style="1" customWidth="1"/>
    <col min="13165" max="13165" width="8.42578125" style="1" customWidth="1"/>
    <col min="13166" max="13166" width="11.5703125" style="1" customWidth="1"/>
    <col min="13167" max="13167" width="13.140625" style="1" customWidth="1"/>
    <col min="13168" max="13168" width="5.42578125" style="1" customWidth="1"/>
    <col min="13169" max="13169" width="4.42578125" style="1" customWidth="1"/>
    <col min="13170" max="13170" width="5.42578125" style="1" customWidth="1"/>
    <col min="13171" max="13171" width="11.7109375" style="1" customWidth="1"/>
    <col min="13172" max="13172" width="11.85546875" style="1" customWidth="1"/>
    <col min="13173" max="13173" width="10.5703125" style="1" customWidth="1"/>
    <col min="13174" max="13174" width="11.7109375" style="1" customWidth="1"/>
    <col min="13175" max="13175" width="10.42578125" style="1" customWidth="1"/>
    <col min="13176" max="13176" width="11.5703125" style="1" customWidth="1"/>
    <col min="13177" max="13177" width="10.42578125" style="1" customWidth="1"/>
    <col min="13178" max="13178" width="11.42578125" style="1" customWidth="1"/>
    <col min="13179" max="13179" width="11.5703125" style="1" customWidth="1"/>
    <col min="13180" max="13180" width="11.42578125" style="1" customWidth="1"/>
    <col min="13181" max="13181" width="12" style="1" customWidth="1"/>
    <col min="13182" max="13182" width="11.5703125" style="1" customWidth="1"/>
    <col min="13183" max="13184" width="0" style="1" hidden="1" customWidth="1"/>
    <col min="13185" max="13185" width="5.28515625" style="1" bestFit="1" customWidth="1"/>
    <col min="13186" max="13186" width="10.5703125" style="1" customWidth="1"/>
    <col min="13187" max="13187" width="5.28515625" style="1" customWidth="1"/>
    <col min="13188" max="13188" width="2.140625" style="1" customWidth="1"/>
    <col min="13189" max="13189" width="8.28515625" style="1" customWidth="1"/>
    <col min="13190" max="13190" width="8.42578125" style="1" bestFit="1" customWidth="1"/>
    <col min="13191" max="13192" width="8.7109375" style="1" customWidth="1"/>
    <col min="13193" max="13193" width="7.7109375" style="1" bestFit="1" customWidth="1"/>
    <col min="13194" max="13194" width="7.42578125" style="1" customWidth="1"/>
    <col min="13195" max="13195" width="8.85546875" style="1" customWidth="1"/>
    <col min="13196" max="13400" width="14.42578125" style="1"/>
    <col min="13401" max="13401" width="2.85546875" style="1" customWidth="1"/>
    <col min="13402" max="13402" width="4.85546875" style="1" customWidth="1"/>
    <col min="13403" max="13403" width="3.85546875" style="1" customWidth="1"/>
    <col min="13404" max="13407" width="5.42578125" style="1" customWidth="1"/>
    <col min="13408" max="13409" width="7.42578125" style="1" customWidth="1"/>
    <col min="13410" max="13410" width="5.5703125" style="1" customWidth="1"/>
    <col min="13411" max="13411" width="13.140625" style="1" customWidth="1"/>
    <col min="13412" max="13412" width="8.42578125" style="1" customWidth="1"/>
    <col min="13413" max="13413" width="26" style="1" customWidth="1"/>
    <col min="13414" max="13414" width="8.42578125" style="1" customWidth="1"/>
    <col min="13415" max="13415" width="5" style="1" customWidth="1"/>
    <col min="13416" max="13416" width="7.7109375" style="1" customWidth="1"/>
    <col min="13417" max="13417" width="19.140625" style="1" customWidth="1"/>
    <col min="13418" max="13418" width="6.28515625" style="1" customWidth="1"/>
    <col min="13419" max="13419" width="7.7109375" style="1" customWidth="1"/>
    <col min="13420" max="13420" width="6.28515625" style="1" customWidth="1"/>
    <col min="13421" max="13421" width="8.42578125" style="1" customWidth="1"/>
    <col min="13422" max="13422" width="11.5703125" style="1" customWidth="1"/>
    <col min="13423" max="13423" width="13.140625" style="1" customWidth="1"/>
    <col min="13424" max="13424" width="5.42578125" style="1" customWidth="1"/>
    <col min="13425" max="13425" width="4.42578125" style="1" customWidth="1"/>
    <col min="13426" max="13426" width="5.42578125" style="1" customWidth="1"/>
    <col min="13427" max="13427" width="11.7109375" style="1" customWidth="1"/>
    <col min="13428" max="13428" width="11.85546875" style="1" customWidth="1"/>
    <col min="13429" max="13429" width="10.5703125" style="1" customWidth="1"/>
    <col min="13430" max="13430" width="11.7109375" style="1" customWidth="1"/>
    <col min="13431" max="13431" width="10.42578125" style="1" customWidth="1"/>
    <col min="13432" max="13432" width="11.5703125" style="1" customWidth="1"/>
    <col min="13433" max="13433" width="10.42578125" style="1" customWidth="1"/>
    <col min="13434" max="13434" width="11.42578125" style="1" customWidth="1"/>
    <col min="13435" max="13435" width="11.5703125" style="1" customWidth="1"/>
    <col min="13436" max="13436" width="11.42578125" style="1" customWidth="1"/>
    <col min="13437" max="13437" width="12" style="1" customWidth="1"/>
    <col min="13438" max="13438" width="11.5703125" style="1" customWidth="1"/>
    <col min="13439" max="13440" width="0" style="1" hidden="1" customWidth="1"/>
    <col min="13441" max="13441" width="5.28515625" style="1" bestFit="1" customWidth="1"/>
    <col min="13442" max="13442" width="10.5703125" style="1" customWidth="1"/>
    <col min="13443" max="13443" width="5.28515625" style="1" customWidth="1"/>
    <col min="13444" max="13444" width="2.140625" style="1" customWidth="1"/>
    <col min="13445" max="13445" width="8.28515625" style="1" customWidth="1"/>
    <col min="13446" max="13446" width="8.42578125" style="1" bestFit="1" customWidth="1"/>
    <col min="13447" max="13448" width="8.7109375" style="1" customWidth="1"/>
    <col min="13449" max="13449" width="7.7109375" style="1" bestFit="1" customWidth="1"/>
    <col min="13450" max="13450" width="7.42578125" style="1" customWidth="1"/>
    <col min="13451" max="13451" width="8.85546875" style="1" customWidth="1"/>
    <col min="13452" max="13656" width="14.42578125" style="1"/>
    <col min="13657" max="13657" width="2.85546875" style="1" customWidth="1"/>
    <col min="13658" max="13658" width="4.85546875" style="1" customWidth="1"/>
    <col min="13659" max="13659" width="3.85546875" style="1" customWidth="1"/>
    <col min="13660" max="13663" width="5.42578125" style="1" customWidth="1"/>
    <col min="13664" max="13665" width="7.42578125" style="1" customWidth="1"/>
    <col min="13666" max="13666" width="5.5703125" style="1" customWidth="1"/>
    <col min="13667" max="13667" width="13.140625" style="1" customWidth="1"/>
    <col min="13668" max="13668" width="8.42578125" style="1" customWidth="1"/>
    <col min="13669" max="13669" width="26" style="1" customWidth="1"/>
    <col min="13670" max="13670" width="8.42578125" style="1" customWidth="1"/>
    <col min="13671" max="13671" width="5" style="1" customWidth="1"/>
    <col min="13672" max="13672" width="7.7109375" style="1" customWidth="1"/>
    <col min="13673" max="13673" width="19.140625" style="1" customWidth="1"/>
    <col min="13674" max="13674" width="6.28515625" style="1" customWidth="1"/>
    <col min="13675" max="13675" width="7.7109375" style="1" customWidth="1"/>
    <col min="13676" max="13676" width="6.28515625" style="1" customWidth="1"/>
    <col min="13677" max="13677" width="8.42578125" style="1" customWidth="1"/>
    <col min="13678" max="13678" width="11.5703125" style="1" customWidth="1"/>
    <col min="13679" max="13679" width="13.140625" style="1" customWidth="1"/>
    <col min="13680" max="13680" width="5.42578125" style="1" customWidth="1"/>
    <col min="13681" max="13681" width="4.42578125" style="1" customWidth="1"/>
    <col min="13682" max="13682" width="5.42578125" style="1" customWidth="1"/>
    <col min="13683" max="13683" width="11.7109375" style="1" customWidth="1"/>
    <col min="13684" max="13684" width="11.85546875" style="1" customWidth="1"/>
    <col min="13685" max="13685" width="10.5703125" style="1" customWidth="1"/>
    <col min="13686" max="13686" width="11.7109375" style="1" customWidth="1"/>
    <col min="13687" max="13687" width="10.42578125" style="1" customWidth="1"/>
    <col min="13688" max="13688" width="11.5703125" style="1" customWidth="1"/>
    <col min="13689" max="13689" width="10.42578125" style="1" customWidth="1"/>
    <col min="13690" max="13690" width="11.42578125" style="1" customWidth="1"/>
    <col min="13691" max="13691" width="11.5703125" style="1" customWidth="1"/>
    <col min="13692" max="13692" width="11.42578125" style="1" customWidth="1"/>
    <col min="13693" max="13693" width="12" style="1" customWidth="1"/>
    <col min="13694" max="13694" width="11.5703125" style="1" customWidth="1"/>
    <col min="13695" max="13696" width="0" style="1" hidden="1" customWidth="1"/>
    <col min="13697" max="13697" width="5.28515625" style="1" bestFit="1" customWidth="1"/>
    <col min="13698" max="13698" width="10.5703125" style="1" customWidth="1"/>
    <col min="13699" max="13699" width="5.28515625" style="1" customWidth="1"/>
    <col min="13700" max="13700" width="2.140625" style="1" customWidth="1"/>
    <col min="13701" max="13701" width="8.28515625" style="1" customWidth="1"/>
    <col min="13702" max="13702" width="8.42578125" style="1" bestFit="1" customWidth="1"/>
    <col min="13703" max="13704" width="8.7109375" style="1" customWidth="1"/>
    <col min="13705" max="13705" width="7.7109375" style="1" bestFit="1" customWidth="1"/>
    <col min="13706" max="13706" width="7.42578125" style="1" customWidth="1"/>
    <col min="13707" max="13707" width="8.85546875" style="1" customWidth="1"/>
    <col min="13708" max="13912" width="14.42578125" style="1"/>
    <col min="13913" max="13913" width="2.85546875" style="1" customWidth="1"/>
    <col min="13914" max="13914" width="4.85546875" style="1" customWidth="1"/>
    <col min="13915" max="13915" width="3.85546875" style="1" customWidth="1"/>
    <col min="13916" max="13919" width="5.42578125" style="1" customWidth="1"/>
    <col min="13920" max="13921" width="7.42578125" style="1" customWidth="1"/>
    <col min="13922" max="13922" width="5.5703125" style="1" customWidth="1"/>
    <col min="13923" max="13923" width="13.140625" style="1" customWidth="1"/>
    <col min="13924" max="13924" width="8.42578125" style="1" customWidth="1"/>
    <col min="13925" max="13925" width="26" style="1" customWidth="1"/>
    <col min="13926" max="13926" width="8.42578125" style="1" customWidth="1"/>
    <col min="13927" max="13927" width="5" style="1" customWidth="1"/>
    <col min="13928" max="13928" width="7.7109375" style="1" customWidth="1"/>
    <col min="13929" max="13929" width="19.140625" style="1" customWidth="1"/>
    <col min="13930" max="13930" width="6.28515625" style="1" customWidth="1"/>
    <col min="13931" max="13931" width="7.7109375" style="1" customWidth="1"/>
    <col min="13932" max="13932" width="6.28515625" style="1" customWidth="1"/>
    <col min="13933" max="13933" width="8.42578125" style="1" customWidth="1"/>
    <col min="13934" max="13934" width="11.5703125" style="1" customWidth="1"/>
    <col min="13935" max="13935" width="13.140625" style="1" customWidth="1"/>
    <col min="13936" max="13936" width="5.42578125" style="1" customWidth="1"/>
    <col min="13937" max="13937" width="4.42578125" style="1" customWidth="1"/>
    <col min="13938" max="13938" width="5.42578125" style="1" customWidth="1"/>
    <col min="13939" max="13939" width="11.7109375" style="1" customWidth="1"/>
    <col min="13940" max="13940" width="11.85546875" style="1" customWidth="1"/>
    <col min="13941" max="13941" width="10.5703125" style="1" customWidth="1"/>
    <col min="13942" max="13942" width="11.7109375" style="1" customWidth="1"/>
    <col min="13943" max="13943" width="10.42578125" style="1" customWidth="1"/>
    <col min="13944" max="13944" width="11.5703125" style="1" customWidth="1"/>
    <col min="13945" max="13945" width="10.42578125" style="1" customWidth="1"/>
    <col min="13946" max="13946" width="11.42578125" style="1" customWidth="1"/>
    <col min="13947" max="13947" width="11.5703125" style="1" customWidth="1"/>
    <col min="13948" max="13948" width="11.42578125" style="1" customWidth="1"/>
    <col min="13949" max="13949" width="12" style="1" customWidth="1"/>
    <col min="13950" max="13950" width="11.5703125" style="1" customWidth="1"/>
    <col min="13951" max="13952" width="0" style="1" hidden="1" customWidth="1"/>
    <col min="13953" max="13953" width="5.28515625" style="1" bestFit="1" customWidth="1"/>
    <col min="13954" max="13954" width="10.5703125" style="1" customWidth="1"/>
    <col min="13955" max="13955" width="5.28515625" style="1" customWidth="1"/>
    <col min="13956" max="13956" width="2.140625" style="1" customWidth="1"/>
    <col min="13957" max="13957" width="8.28515625" style="1" customWidth="1"/>
    <col min="13958" max="13958" width="8.42578125" style="1" bestFit="1" customWidth="1"/>
    <col min="13959" max="13960" width="8.7109375" style="1" customWidth="1"/>
    <col min="13961" max="13961" width="7.7109375" style="1" bestFit="1" customWidth="1"/>
    <col min="13962" max="13962" width="7.42578125" style="1" customWidth="1"/>
    <col min="13963" max="13963" width="8.85546875" style="1" customWidth="1"/>
    <col min="13964" max="14168" width="14.42578125" style="1"/>
    <col min="14169" max="14169" width="2.85546875" style="1" customWidth="1"/>
    <col min="14170" max="14170" width="4.85546875" style="1" customWidth="1"/>
    <col min="14171" max="14171" width="3.85546875" style="1" customWidth="1"/>
    <col min="14172" max="14175" width="5.42578125" style="1" customWidth="1"/>
    <col min="14176" max="14177" width="7.42578125" style="1" customWidth="1"/>
    <col min="14178" max="14178" width="5.5703125" style="1" customWidth="1"/>
    <col min="14179" max="14179" width="13.140625" style="1" customWidth="1"/>
    <col min="14180" max="14180" width="8.42578125" style="1" customWidth="1"/>
    <col min="14181" max="14181" width="26" style="1" customWidth="1"/>
    <col min="14182" max="14182" width="8.42578125" style="1" customWidth="1"/>
    <col min="14183" max="14183" width="5" style="1" customWidth="1"/>
    <col min="14184" max="14184" width="7.7109375" style="1" customWidth="1"/>
    <col min="14185" max="14185" width="19.140625" style="1" customWidth="1"/>
    <col min="14186" max="14186" width="6.28515625" style="1" customWidth="1"/>
    <col min="14187" max="14187" width="7.7109375" style="1" customWidth="1"/>
    <col min="14188" max="14188" width="6.28515625" style="1" customWidth="1"/>
    <col min="14189" max="14189" width="8.42578125" style="1" customWidth="1"/>
    <col min="14190" max="14190" width="11.5703125" style="1" customWidth="1"/>
    <col min="14191" max="14191" width="13.140625" style="1" customWidth="1"/>
    <col min="14192" max="14192" width="5.42578125" style="1" customWidth="1"/>
    <col min="14193" max="14193" width="4.42578125" style="1" customWidth="1"/>
    <col min="14194" max="14194" width="5.42578125" style="1" customWidth="1"/>
    <col min="14195" max="14195" width="11.7109375" style="1" customWidth="1"/>
    <col min="14196" max="14196" width="11.85546875" style="1" customWidth="1"/>
    <col min="14197" max="14197" width="10.5703125" style="1" customWidth="1"/>
    <col min="14198" max="14198" width="11.7109375" style="1" customWidth="1"/>
    <col min="14199" max="14199" width="10.42578125" style="1" customWidth="1"/>
    <col min="14200" max="14200" width="11.5703125" style="1" customWidth="1"/>
    <col min="14201" max="14201" width="10.42578125" style="1" customWidth="1"/>
    <col min="14202" max="14202" width="11.42578125" style="1" customWidth="1"/>
    <col min="14203" max="14203" width="11.5703125" style="1" customWidth="1"/>
    <col min="14204" max="14204" width="11.42578125" style="1" customWidth="1"/>
    <col min="14205" max="14205" width="12" style="1" customWidth="1"/>
    <col min="14206" max="14206" width="11.5703125" style="1" customWidth="1"/>
    <col min="14207" max="14208" width="0" style="1" hidden="1" customWidth="1"/>
    <col min="14209" max="14209" width="5.28515625" style="1" bestFit="1" customWidth="1"/>
    <col min="14210" max="14210" width="10.5703125" style="1" customWidth="1"/>
    <col min="14211" max="14211" width="5.28515625" style="1" customWidth="1"/>
    <col min="14212" max="14212" width="2.140625" style="1" customWidth="1"/>
    <col min="14213" max="14213" width="8.28515625" style="1" customWidth="1"/>
    <col min="14214" max="14214" width="8.42578125" style="1" bestFit="1" customWidth="1"/>
    <col min="14215" max="14216" width="8.7109375" style="1" customWidth="1"/>
    <col min="14217" max="14217" width="7.7109375" style="1" bestFit="1" customWidth="1"/>
    <col min="14218" max="14218" width="7.42578125" style="1" customWidth="1"/>
    <col min="14219" max="14219" width="8.85546875" style="1" customWidth="1"/>
    <col min="14220" max="14424" width="14.42578125" style="1"/>
    <col min="14425" max="14425" width="2.85546875" style="1" customWidth="1"/>
    <col min="14426" max="14426" width="4.85546875" style="1" customWidth="1"/>
    <col min="14427" max="14427" width="3.85546875" style="1" customWidth="1"/>
    <col min="14428" max="14431" width="5.42578125" style="1" customWidth="1"/>
    <col min="14432" max="14433" width="7.42578125" style="1" customWidth="1"/>
    <col min="14434" max="14434" width="5.5703125" style="1" customWidth="1"/>
    <col min="14435" max="14435" width="13.140625" style="1" customWidth="1"/>
    <col min="14436" max="14436" width="8.42578125" style="1" customWidth="1"/>
    <col min="14437" max="14437" width="26" style="1" customWidth="1"/>
    <col min="14438" max="14438" width="8.42578125" style="1" customWidth="1"/>
    <col min="14439" max="14439" width="5" style="1" customWidth="1"/>
    <col min="14440" max="14440" width="7.7109375" style="1" customWidth="1"/>
    <col min="14441" max="14441" width="19.140625" style="1" customWidth="1"/>
    <col min="14442" max="14442" width="6.28515625" style="1" customWidth="1"/>
    <col min="14443" max="14443" width="7.7109375" style="1" customWidth="1"/>
    <col min="14444" max="14444" width="6.28515625" style="1" customWidth="1"/>
    <col min="14445" max="14445" width="8.42578125" style="1" customWidth="1"/>
    <col min="14446" max="14446" width="11.5703125" style="1" customWidth="1"/>
    <col min="14447" max="14447" width="13.140625" style="1" customWidth="1"/>
    <col min="14448" max="14448" width="5.42578125" style="1" customWidth="1"/>
    <col min="14449" max="14449" width="4.42578125" style="1" customWidth="1"/>
    <col min="14450" max="14450" width="5.42578125" style="1" customWidth="1"/>
    <col min="14451" max="14451" width="11.7109375" style="1" customWidth="1"/>
    <col min="14452" max="14452" width="11.85546875" style="1" customWidth="1"/>
    <col min="14453" max="14453" width="10.5703125" style="1" customWidth="1"/>
    <col min="14454" max="14454" width="11.7109375" style="1" customWidth="1"/>
    <col min="14455" max="14455" width="10.42578125" style="1" customWidth="1"/>
    <col min="14456" max="14456" width="11.5703125" style="1" customWidth="1"/>
    <col min="14457" max="14457" width="10.42578125" style="1" customWidth="1"/>
    <col min="14458" max="14458" width="11.42578125" style="1" customWidth="1"/>
    <col min="14459" max="14459" width="11.5703125" style="1" customWidth="1"/>
    <col min="14460" max="14460" width="11.42578125" style="1" customWidth="1"/>
    <col min="14461" max="14461" width="12" style="1" customWidth="1"/>
    <col min="14462" max="14462" width="11.5703125" style="1" customWidth="1"/>
    <col min="14463" max="14464" width="0" style="1" hidden="1" customWidth="1"/>
    <col min="14465" max="14465" width="5.28515625" style="1" bestFit="1" customWidth="1"/>
    <col min="14466" max="14466" width="10.5703125" style="1" customWidth="1"/>
    <col min="14467" max="14467" width="5.28515625" style="1" customWidth="1"/>
    <col min="14468" max="14468" width="2.140625" style="1" customWidth="1"/>
    <col min="14469" max="14469" width="8.28515625" style="1" customWidth="1"/>
    <col min="14470" max="14470" width="8.42578125" style="1" bestFit="1" customWidth="1"/>
    <col min="14471" max="14472" width="8.7109375" style="1" customWidth="1"/>
    <col min="14473" max="14473" width="7.7109375" style="1" bestFit="1" customWidth="1"/>
    <col min="14474" max="14474" width="7.42578125" style="1" customWidth="1"/>
    <col min="14475" max="14475" width="8.85546875" style="1" customWidth="1"/>
    <col min="14476" max="14680" width="14.42578125" style="1"/>
    <col min="14681" max="14681" width="2.85546875" style="1" customWidth="1"/>
    <col min="14682" max="14682" width="4.85546875" style="1" customWidth="1"/>
    <col min="14683" max="14683" width="3.85546875" style="1" customWidth="1"/>
    <col min="14684" max="14687" width="5.42578125" style="1" customWidth="1"/>
    <col min="14688" max="14689" width="7.42578125" style="1" customWidth="1"/>
    <col min="14690" max="14690" width="5.5703125" style="1" customWidth="1"/>
    <col min="14691" max="14691" width="13.140625" style="1" customWidth="1"/>
    <col min="14692" max="14692" width="8.42578125" style="1" customWidth="1"/>
    <col min="14693" max="14693" width="26" style="1" customWidth="1"/>
    <col min="14694" max="14694" width="8.42578125" style="1" customWidth="1"/>
    <col min="14695" max="14695" width="5" style="1" customWidth="1"/>
    <col min="14696" max="14696" width="7.7109375" style="1" customWidth="1"/>
    <col min="14697" max="14697" width="19.140625" style="1" customWidth="1"/>
    <col min="14698" max="14698" width="6.28515625" style="1" customWidth="1"/>
    <col min="14699" max="14699" width="7.7109375" style="1" customWidth="1"/>
    <col min="14700" max="14700" width="6.28515625" style="1" customWidth="1"/>
    <col min="14701" max="14701" width="8.42578125" style="1" customWidth="1"/>
    <col min="14702" max="14702" width="11.5703125" style="1" customWidth="1"/>
    <col min="14703" max="14703" width="13.140625" style="1" customWidth="1"/>
    <col min="14704" max="14704" width="5.42578125" style="1" customWidth="1"/>
    <col min="14705" max="14705" width="4.42578125" style="1" customWidth="1"/>
    <col min="14706" max="14706" width="5.42578125" style="1" customWidth="1"/>
    <col min="14707" max="14707" width="11.7109375" style="1" customWidth="1"/>
    <col min="14708" max="14708" width="11.85546875" style="1" customWidth="1"/>
    <col min="14709" max="14709" width="10.5703125" style="1" customWidth="1"/>
    <col min="14710" max="14710" width="11.7109375" style="1" customWidth="1"/>
    <col min="14711" max="14711" width="10.42578125" style="1" customWidth="1"/>
    <col min="14712" max="14712" width="11.5703125" style="1" customWidth="1"/>
    <col min="14713" max="14713" width="10.42578125" style="1" customWidth="1"/>
    <col min="14714" max="14714" width="11.42578125" style="1" customWidth="1"/>
    <col min="14715" max="14715" width="11.5703125" style="1" customWidth="1"/>
    <col min="14716" max="14716" width="11.42578125" style="1" customWidth="1"/>
    <col min="14717" max="14717" width="12" style="1" customWidth="1"/>
    <col min="14718" max="14718" width="11.5703125" style="1" customWidth="1"/>
    <col min="14719" max="14720" width="0" style="1" hidden="1" customWidth="1"/>
    <col min="14721" max="14721" width="5.28515625" style="1" bestFit="1" customWidth="1"/>
    <col min="14722" max="14722" width="10.5703125" style="1" customWidth="1"/>
    <col min="14723" max="14723" width="5.28515625" style="1" customWidth="1"/>
    <col min="14724" max="14724" width="2.140625" style="1" customWidth="1"/>
    <col min="14725" max="14725" width="8.28515625" style="1" customWidth="1"/>
    <col min="14726" max="14726" width="8.42578125" style="1" bestFit="1" customWidth="1"/>
    <col min="14727" max="14728" width="8.7109375" style="1" customWidth="1"/>
    <col min="14729" max="14729" width="7.7109375" style="1" bestFit="1" customWidth="1"/>
    <col min="14730" max="14730" width="7.42578125" style="1" customWidth="1"/>
    <col min="14731" max="14731" width="8.85546875" style="1" customWidth="1"/>
    <col min="14732" max="14936" width="14.42578125" style="1"/>
    <col min="14937" max="14937" width="2.85546875" style="1" customWidth="1"/>
    <col min="14938" max="14938" width="4.85546875" style="1" customWidth="1"/>
    <col min="14939" max="14939" width="3.85546875" style="1" customWidth="1"/>
    <col min="14940" max="14943" width="5.42578125" style="1" customWidth="1"/>
    <col min="14944" max="14945" width="7.42578125" style="1" customWidth="1"/>
    <col min="14946" max="14946" width="5.5703125" style="1" customWidth="1"/>
    <col min="14947" max="14947" width="13.140625" style="1" customWidth="1"/>
    <col min="14948" max="14948" width="8.42578125" style="1" customWidth="1"/>
    <col min="14949" max="14949" width="26" style="1" customWidth="1"/>
    <col min="14950" max="14950" width="8.42578125" style="1" customWidth="1"/>
    <col min="14951" max="14951" width="5" style="1" customWidth="1"/>
    <col min="14952" max="14952" width="7.7109375" style="1" customWidth="1"/>
    <col min="14953" max="14953" width="19.140625" style="1" customWidth="1"/>
    <col min="14954" max="14954" width="6.28515625" style="1" customWidth="1"/>
    <col min="14955" max="14955" width="7.7109375" style="1" customWidth="1"/>
    <col min="14956" max="14956" width="6.28515625" style="1" customWidth="1"/>
    <col min="14957" max="14957" width="8.42578125" style="1" customWidth="1"/>
    <col min="14958" max="14958" width="11.5703125" style="1" customWidth="1"/>
    <col min="14959" max="14959" width="13.140625" style="1" customWidth="1"/>
    <col min="14960" max="14960" width="5.42578125" style="1" customWidth="1"/>
    <col min="14961" max="14961" width="4.42578125" style="1" customWidth="1"/>
    <col min="14962" max="14962" width="5.42578125" style="1" customWidth="1"/>
    <col min="14963" max="14963" width="11.7109375" style="1" customWidth="1"/>
    <col min="14964" max="14964" width="11.85546875" style="1" customWidth="1"/>
    <col min="14965" max="14965" width="10.5703125" style="1" customWidth="1"/>
    <col min="14966" max="14966" width="11.7109375" style="1" customWidth="1"/>
    <col min="14967" max="14967" width="10.42578125" style="1" customWidth="1"/>
    <col min="14968" max="14968" width="11.5703125" style="1" customWidth="1"/>
    <col min="14969" max="14969" width="10.42578125" style="1" customWidth="1"/>
    <col min="14970" max="14970" width="11.42578125" style="1" customWidth="1"/>
    <col min="14971" max="14971" width="11.5703125" style="1" customWidth="1"/>
    <col min="14972" max="14972" width="11.42578125" style="1" customWidth="1"/>
    <col min="14973" max="14973" width="12" style="1" customWidth="1"/>
    <col min="14974" max="14974" width="11.5703125" style="1" customWidth="1"/>
    <col min="14975" max="14976" width="0" style="1" hidden="1" customWidth="1"/>
    <col min="14977" max="14977" width="5.28515625" style="1" bestFit="1" customWidth="1"/>
    <col min="14978" max="14978" width="10.5703125" style="1" customWidth="1"/>
    <col min="14979" max="14979" width="5.28515625" style="1" customWidth="1"/>
    <col min="14980" max="14980" width="2.140625" style="1" customWidth="1"/>
    <col min="14981" max="14981" width="8.28515625" style="1" customWidth="1"/>
    <col min="14982" max="14982" width="8.42578125" style="1" bestFit="1" customWidth="1"/>
    <col min="14983" max="14984" width="8.7109375" style="1" customWidth="1"/>
    <col min="14985" max="14985" width="7.7109375" style="1" bestFit="1" customWidth="1"/>
    <col min="14986" max="14986" width="7.42578125" style="1" customWidth="1"/>
    <col min="14987" max="14987" width="8.85546875" style="1" customWidth="1"/>
    <col min="14988" max="15192" width="14.42578125" style="1"/>
    <col min="15193" max="15193" width="2.85546875" style="1" customWidth="1"/>
    <col min="15194" max="15194" width="4.85546875" style="1" customWidth="1"/>
    <col min="15195" max="15195" width="3.85546875" style="1" customWidth="1"/>
    <col min="15196" max="15199" width="5.42578125" style="1" customWidth="1"/>
    <col min="15200" max="15201" width="7.42578125" style="1" customWidth="1"/>
    <col min="15202" max="15202" width="5.5703125" style="1" customWidth="1"/>
    <col min="15203" max="15203" width="13.140625" style="1" customWidth="1"/>
    <col min="15204" max="15204" width="8.42578125" style="1" customWidth="1"/>
    <col min="15205" max="15205" width="26" style="1" customWidth="1"/>
    <col min="15206" max="15206" width="8.42578125" style="1" customWidth="1"/>
    <col min="15207" max="15207" width="5" style="1" customWidth="1"/>
    <col min="15208" max="15208" width="7.7109375" style="1" customWidth="1"/>
    <col min="15209" max="15209" width="19.140625" style="1" customWidth="1"/>
    <col min="15210" max="15210" width="6.28515625" style="1" customWidth="1"/>
    <col min="15211" max="15211" width="7.7109375" style="1" customWidth="1"/>
    <col min="15212" max="15212" width="6.28515625" style="1" customWidth="1"/>
    <col min="15213" max="15213" width="8.42578125" style="1" customWidth="1"/>
    <col min="15214" max="15214" width="11.5703125" style="1" customWidth="1"/>
    <col min="15215" max="15215" width="13.140625" style="1" customWidth="1"/>
    <col min="15216" max="15216" width="5.42578125" style="1" customWidth="1"/>
    <col min="15217" max="15217" width="4.42578125" style="1" customWidth="1"/>
    <col min="15218" max="15218" width="5.42578125" style="1" customWidth="1"/>
    <col min="15219" max="15219" width="11.7109375" style="1" customWidth="1"/>
    <col min="15220" max="15220" width="11.85546875" style="1" customWidth="1"/>
    <col min="15221" max="15221" width="10.5703125" style="1" customWidth="1"/>
    <col min="15222" max="15222" width="11.7109375" style="1" customWidth="1"/>
    <col min="15223" max="15223" width="10.42578125" style="1" customWidth="1"/>
    <col min="15224" max="15224" width="11.5703125" style="1" customWidth="1"/>
    <col min="15225" max="15225" width="10.42578125" style="1" customWidth="1"/>
    <col min="15226" max="15226" width="11.42578125" style="1" customWidth="1"/>
    <col min="15227" max="15227" width="11.5703125" style="1" customWidth="1"/>
    <col min="15228" max="15228" width="11.42578125" style="1" customWidth="1"/>
    <col min="15229" max="15229" width="12" style="1" customWidth="1"/>
    <col min="15230" max="15230" width="11.5703125" style="1" customWidth="1"/>
    <col min="15231" max="15232" width="0" style="1" hidden="1" customWidth="1"/>
    <col min="15233" max="15233" width="5.28515625" style="1" bestFit="1" customWidth="1"/>
    <col min="15234" max="15234" width="10.5703125" style="1" customWidth="1"/>
    <col min="15235" max="15235" width="5.28515625" style="1" customWidth="1"/>
    <col min="15236" max="15236" width="2.140625" style="1" customWidth="1"/>
    <col min="15237" max="15237" width="8.28515625" style="1" customWidth="1"/>
    <col min="15238" max="15238" width="8.42578125" style="1" bestFit="1" customWidth="1"/>
    <col min="15239" max="15240" width="8.7109375" style="1" customWidth="1"/>
    <col min="15241" max="15241" width="7.7109375" style="1" bestFit="1" customWidth="1"/>
    <col min="15242" max="15242" width="7.42578125" style="1" customWidth="1"/>
    <col min="15243" max="15243" width="8.85546875" style="1" customWidth="1"/>
    <col min="15244" max="15448" width="14.42578125" style="1"/>
    <col min="15449" max="15449" width="2.85546875" style="1" customWidth="1"/>
    <col min="15450" max="15450" width="4.85546875" style="1" customWidth="1"/>
    <col min="15451" max="15451" width="3.85546875" style="1" customWidth="1"/>
    <col min="15452" max="15455" width="5.42578125" style="1" customWidth="1"/>
    <col min="15456" max="15457" width="7.42578125" style="1" customWidth="1"/>
    <col min="15458" max="15458" width="5.5703125" style="1" customWidth="1"/>
    <col min="15459" max="15459" width="13.140625" style="1" customWidth="1"/>
    <col min="15460" max="15460" width="8.42578125" style="1" customWidth="1"/>
    <col min="15461" max="15461" width="26" style="1" customWidth="1"/>
    <col min="15462" max="15462" width="8.42578125" style="1" customWidth="1"/>
    <col min="15463" max="15463" width="5" style="1" customWidth="1"/>
    <col min="15464" max="15464" width="7.7109375" style="1" customWidth="1"/>
    <col min="15465" max="15465" width="19.140625" style="1" customWidth="1"/>
    <col min="15466" max="15466" width="6.28515625" style="1" customWidth="1"/>
    <col min="15467" max="15467" width="7.7109375" style="1" customWidth="1"/>
    <col min="15468" max="15468" width="6.28515625" style="1" customWidth="1"/>
    <col min="15469" max="15469" width="8.42578125" style="1" customWidth="1"/>
    <col min="15470" max="15470" width="11.5703125" style="1" customWidth="1"/>
    <col min="15471" max="15471" width="13.140625" style="1" customWidth="1"/>
    <col min="15472" max="15472" width="5.42578125" style="1" customWidth="1"/>
    <col min="15473" max="15473" width="4.42578125" style="1" customWidth="1"/>
    <col min="15474" max="15474" width="5.42578125" style="1" customWidth="1"/>
    <col min="15475" max="15475" width="11.7109375" style="1" customWidth="1"/>
    <col min="15476" max="15476" width="11.85546875" style="1" customWidth="1"/>
    <col min="15477" max="15477" width="10.5703125" style="1" customWidth="1"/>
    <col min="15478" max="15478" width="11.7109375" style="1" customWidth="1"/>
    <col min="15479" max="15479" width="10.42578125" style="1" customWidth="1"/>
    <col min="15480" max="15480" width="11.5703125" style="1" customWidth="1"/>
    <col min="15481" max="15481" width="10.42578125" style="1" customWidth="1"/>
    <col min="15482" max="15482" width="11.42578125" style="1" customWidth="1"/>
    <col min="15483" max="15483" width="11.5703125" style="1" customWidth="1"/>
    <col min="15484" max="15484" width="11.42578125" style="1" customWidth="1"/>
    <col min="15485" max="15485" width="12" style="1" customWidth="1"/>
    <col min="15486" max="15486" width="11.5703125" style="1" customWidth="1"/>
    <col min="15487" max="15488" width="0" style="1" hidden="1" customWidth="1"/>
    <col min="15489" max="15489" width="5.28515625" style="1" bestFit="1" customWidth="1"/>
    <col min="15490" max="15490" width="10.5703125" style="1" customWidth="1"/>
    <col min="15491" max="15491" width="5.28515625" style="1" customWidth="1"/>
    <col min="15492" max="15492" width="2.140625" style="1" customWidth="1"/>
    <col min="15493" max="15493" width="8.28515625" style="1" customWidth="1"/>
    <col min="15494" max="15494" width="8.42578125" style="1" bestFit="1" customWidth="1"/>
    <col min="15495" max="15496" width="8.7109375" style="1" customWidth="1"/>
    <col min="15497" max="15497" width="7.7109375" style="1" bestFit="1" customWidth="1"/>
    <col min="15498" max="15498" width="7.42578125" style="1" customWidth="1"/>
    <col min="15499" max="15499" width="8.85546875" style="1" customWidth="1"/>
    <col min="15500" max="15704" width="14.42578125" style="1"/>
    <col min="15705" max="15705" width="2.85546875" style="1" customWidth="1"/>
    <col min="15706" max="15706" width="4.85546875" style="1" customWidth="1"/>
    <col min="15707" max="15707" width="3.85546875" style="1" customWidth="1"/>
    <col min="15708" max="15711" width="5.42578125" style="1" customWidth="1"/>
    <col min="15712" max="15713" width="7.42578125" style="1" customWidth="1"/>
    <col min="15714" max="15714" width="5.5703125" style="1" customWidth="1"/>
    <col min="15715" max="15715" width="13.140625" style="1" customWidth="1"/>
    <col min="15716" max="15716" width="8.42578125" style="1" customWidth="1"/>
    <col min="15717" max="15717" width="26" style="1" customWidth="1"/>
    <col min="15718" max="15718" width="8.42578125" style="1" customWidth="1"/>
    <col min="15719" max="15719" width="5" style="1" customWidth="1"/>
    <col min="15720" max="15720" width="7.7109375" style="1" customWidth="1"/>
    <col min="15721" max="15721" width="19.140625" style="1" customWidth="1"/>
    <col min="15722" max="15722" width="6.28515625" style="1" customWidth="1"/>
    <col min="15723" max="15723" width="7.7109375" style="1" customWidth="1"/>
    <col min="15724" max="15724" width="6.28515625" style="1" customWidth="1"/>
    <col min="15725" max="15725" width="8.42578125" style="1" customWidth="1"/>
    <col min="15726" max="15726" width="11.5703125" style="1" customWidth="1"/>
    <col min="15727" max="15727" width="13.140625" style="1" customWidth="1"/>
    <col min="15728" max="15728" width="5.42578125" style="1" customWidth="1"/>
    <col min="15729" max="15729" width="4.42578125" style="1" customWidth="1"/>
    <col min="15730" max="15730" width="5.42578125" style="1" customWidth="1"/>
    <col min="15731" max="15731" width="11.7109375" style="1" customWidth="1"/>
    <col min="15732" max="15732" width="11.85546875" style="1" customWidth="1"/>
    <col min="15733" max="15733" width="10.5703125" style="1" customWidth="1"/>
    <col min="15734" max="15734" width="11.7109375" style="1" customWidth="1"/>
    <col min="15735" max="15735" width="10.42578125" style="1" customWidth="1"/>
    <col min="15736" max="15736" width="11.5703125" style="1" customWidth="1"/>
    <col min="15737" max="15737" width="10.42578125" style="1" customWidth="1"/>
    <col min="15738" max="15738" width="11.42578125" style="1" customWidth="1"/>
    <col min="15739" max="15739" width="11.5703125" style="1" customWidth="1"/>
    <col min="15740" max="15740" width="11.42578125" style="1" customWidth="1"/>
    <col min="15741" max="15741" width="12" style="1" customWidth="1"/>
    <col min="15742" max="15742" width="11.5703125" style="1" customWidth="1"/>
    <col min="15743" max="15744" width="0" style="1" hidden="1" customWidth="1"/>
    <col min="15745" max="15745" width="5.28515625" style="1" bestFit="1" customWidth="1"/>
    <col min="15746" max="15746" width="10.5703125" style="1" customWidth="1"/>
    <col min="15747" max="15747" width="5.28515625" style="1" customWidth="1"/>
    <col min="15748" max="15748" width="2.140625" style="1" customWidth="1"/>
    <col min="15749" max="15749" width="8.28515625" style="1" customWidth="1"/>
    <col min="15750" max="15750" width="8.42578125" style="1" bestFit="1" customWidth="1"/>
    <col min="15751" max="15752" width="8.7109375" style="1" customWidth="1"/>
    <col min="15753" max="15753" width="7.7109375" style="1" bestFit="1" customWidth="1"/>
    <col min="15754" max="15754" width="7.42578125" style="1" customWidth="1"/>
    <col min="15755" max="15755" width="8.85546875" style="1" customWidth="1"/>
    <col min="15756" max="15960" width="14.42578125" style="1"/>
    <col min="15961" max="15961" width="2.85546875" style="1" customWidth="1"/>
    <col min="15962" max="15962" width="4.85546875" style="1" customWidth="1"/>
    <col min="15963" max="15963" width="3.85546875" style="1" customWidth="1"/>
    <col min="15964" max="15967" width="5.42578125" style="1" customWidth="1"/>
    <col min="15968" max="15969" width="7.42578125" style="1" customWidth="1"/>
    <col min="15970" max="15970" width="5.5703125" style="1" customWidth="1"/>
    <col min="15971" max="15971" width="13.140625" style="1" customWidth="1"/>
    <col min="15972" max="15972" width="8.42578125" style="1" customWidth="1"/>
    <col min="15973" max="15973" width="26" style="1" customWidth="1"/>
    <col min="15974" max="15974" width="8.42578125" style="1" customWidth="1"/>
    <col min="15975" max="15975" width="5" style="1" customWidth="1"/>
    <col min="15976" max="15976" width="7.7109375" style="1" customWidth="1"/>
    <col min="15977" max="15977" width="19.140625" style="1" customWidth="1"/>
    <col min="15978" max="15978" width="6.28515625" style="1" customWidth="1"/>
    <col min="15979" max="15979" width="7.7109375" style="1" customWidth="1"/>
    <col min="15980" max="15980" width="6.28515625" style="1" customWidth="1"/>
    <col min="15981" max="15981" width="8.42578125" style="1" customWidth="1"/>
    <col min="15982" max="15982" width="11.5703125" style="1" customWidth="1"/>
    <col min="15983" max="15983" width="13.140625" style="1" customWidth="1"/>
    <col min="15984" max="15984" width="5.42578125" style="1" customWidth="1"/>
    <col min="15985" max="15985" width="4.42578125" style="1" customWidth="1"/>
    <col min="15986" max="15986" width="5.42578125" style="1" customWidth="1"/>
    <col min="15987" max="15987" width="11.7109375" style="1" customWidth="1"/>
    <col min="15988" max="15988" width="11.85546875" style="1" customWidth="1"/>
    <col min="15989" max="15989" width="10.5703125" style="1" customWidth="1"/>
    <col min="15990" max="15990" width="11.7109375" style="1" customWidth="1"/>
    <col min="15991" max="15991" width="10.42578125" style="1" customWidth="1"/>
    <col min="15992" max="15992" width="11.5703125" style="1" customWidth="1"/>
    <col min="15993" max="15993" width="10.42578125" style="1" customWidth="1"/>
    <col min="15994" max="15994" width="11.42578125" style="1" customWidth="1"/>
    <col min="15995" max="15995" width="11.5703125" style="1" customWidth="1"/>
    <col min="15996" max="15996" width="11.42578125" style="1" customWidth="1"/>
    <col min="15997" max="15997" width="12" style="1" customWidth="1"/>
    <col min="15998" max="15998" width="11.5703125" style="1" customWidth="1"/>
    <col min="15999" max="16000" width="0" style="1" hidden="1" customWidth="1"/>
    <col min="16001" max="16001" width="5.28515625" style="1" bestFit="1" customWidth="1"/>
    <col min="16002" max="16002" width="10.5703125" style="1" customWidth="1"/>
    <col min="16003" max="16003" width="5.28515625" style="1" customWidth="1"/>
    <col min="16004" max="16004" width="2.140625" style="1" customWidth="1"/>
    <col min="16005" max="16005" width="8.28515625" style="1" customWidth="1"/>
    <col min="16006" max="16006" width="8.42578125" style="1" bestFit="1" customWidth="1"/>
    <col min="16007" max="16008" width="8.7109375" style="1" customWidth="1"/>
    <col min="16009" max="16009" width="7.7109375" style="1" bestFit="1" customWidth="1"/>
    <col min="16010" max="16010" width="7.42578125" style="1" customWidth="1"/>
    <col min="16011" max="16011" width="8.85546875" style="1" customWidth="1"/>
    <col min="16012" max="16216" width="14.42578125" style="1"/>
    <col min="16217" max="16217" width="2.85546875" style="1" customWidth="1"/>
    <col min="16218" max="16218" width="4.85546875" style="1" customWidth="1"/>
    <col min="16219" max="16219" width="3.85546875" style="1" customWidth="1"/>
    <col min="16220" max="16223" width="5.42578125" style="1" customWidth="1"/>
    <col min="16224" max="16225" width="7.42578125" style="1" customWidth="1"/>
    <col min="16226" max="16226" width="5.5703125" style="1" customWidth="1"/>
    <col min="16227" max="16227" width="13.140625" style="1" customWidth="1"/>
    <col min="16228" max="16228" width="8.42578125" style="1" customWidth="1"/>
    <col min="16229" max="16229" width="26" style="1" customWidth="1"/>
    <col min="16230" max="16230" width="8.42578125" style="1" customWidth="1"/>
    <col min="16231" max="16231" width="5" style="1" customWidth="1"/>
    <col min="16232" max="16232" width="7.7109375" style="1" customWidth="1"/>
    <col min="16233" max="16233" width="19.140625" style="1" customWidth="1"/>
    <col min="16234" max="16234" width="6.28515625" style="1" customWidth="1"/>
    <col min="16235" max="16235" width="7.7109375" style="1" customWidth="1"/>
    <col min="16236" max="16236" width="6.28515625" style="1" customWidth="1"/>
    <col min="16237" max="16237" width="8.42578125" style="1" customWidth="1"/>
    <col min="16238" max="16238" width="11.5703125" style="1" customWidth="1"/>
    <col min="16239" max="16239" width="13.140625" style="1" customWidth="1"/>
    <col min="16240" max="16240" width="5.42578125" style="1" customWidth="1"/>
    <col min="16241" max="16241" width="4.42578125" style="1" customWidth="1"/>
    <col min="16242" max="16242" width="5.42578125" style="1" customWidth="1"/>
    <col min="16243" max="16243" width="11.7109375" style="1" customWidth="1"/>
    <col min="16244" max="16244" width="11.85546875" style="1" customWidth="1"/>
    <col min="16245" max="16245" width="10.5703125" style="1" customWidth="1"/>
    <col min="16246" max="16246" width="11.7109375" style="1" customWidth="1"/>
    <col min="16247" max="16247" width="10.42578125" style="1" customWidth="1"/>
    <col min="16248" max="16248" width="11.5703125" style="1" customWidth="1"/>
    <col min="16249" max="16249" width="10.42578125" style="1" customWidth="1"/>
    <col min="16250" max="16250" width="11.42578125" style="1" customWidth="1"/>
    <col min="16251" max="16251" width="11.5703125" style="1" customWidth="1"/>
    <col min="16252" max="16252" width="11.42578125" style="1" customWidth="1"/>
    <col min="16253" max="16253" width="12" style="1" customWidth="1"/>
    <col min="16254" max="16254" width="11.5703125" style="1" customWidth="1"/>
    <col min="16255" max="16256" width="0" style="1" hidden="1" customWidth="1"/>
    <col min="16257" max="16257" width="5.28515625" style="1" bestFit="1" customWidth="1"/>
    <col min="16258" max="16258" width="10.5703125" style="1" customWidth="1"/>
    <col min="16259" max="16259" width="5.28515625" style="1" customWidth="1"/>
    <col min="16260" max="16260" width="2.140625" style="1" customWidth="1"/>
    <col min="16261" max="16261" width="8.28515625" style="1" customWidth="1"/>
    <col min="16262" max="16262" width="8.42578125" style="1" bestFit="1" customWidth="1"/>
    <col min="16263" max="16264" width="8.7109375" style="1" customWidth="1"/>
    <col min="16265" max="16265" width="7.7109375" style="1" bestFit="1" customWidth="1"/>
    <col min="16266" max="16266" width="7.42578125" style="1" customWidth="1"/>
    <col min="16267" max="16267" width="8.85546875" style="1" customWidth="1"/>
    <col min="16268" max="16384" width="14.42578125" style="1"/>
  </cols>
  <sheetData>
    <row r="1" spans="1:142" ht="54.75" customHeight="1" x14ac:dyDescent="0.25">
      <c r="A1" s="295" t="s">
        <v>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7"/>
      <c r="X1" s="296"/>
      <c r="Y1" s="296"/>
      <c r="Z1" s="296"/>
      <c r="AA1" s="296"/>
      <c r="AB1" s="296"/>
      <c r="AC1" s="296"/>
      <c r="AD1" s="296"/>
      <c r="AE1" s="296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6"/>
      <c r="AT1" s="296"/>
      <c r="AU1" s="296"/>
      <c r="AV1" s="296"/>
      <c r="AW1" s="2"/>
      <c r="EH1" s="1" t="s">
        <v>676</v>
      </c>
    </row>
    <row r="2" spans="1:142" ht="54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45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EJ2" s="274"/>
      <c r="EK2" s="109" t="s">
        <v>677</v>
      </c>
    </row>
    <row r="3" spans="1:142" ht="10.15" customHeight="1" x14ac:dyDescent="0.25">
      <c r="A3" s="298" t="s">
        <v>1</v>
      </c>
      <c r="B3" s="298"/>
      <c r="C3" s="298"/>
      <c r="D3" s="298"/>
      <c r="E3" s="298"/>
      <c r="F3" s="298"/>
      <c r="G3" s="298"/>
      <c r="H3" s="298"/>
      <c r="I3" s="3"/>
      <c r="J3" s="298" t="s">
        <v>2</v>
      </c>
      <c r="K3" s="298"/>
      <c r="L3" s="298"/>
      <c r="M3" s="298"/>
      <c r="N3" s="298"/>
      <c r="O3" s="3" t="s">
        <v>3</v>
      </c>
      <c r="P3" s="298" t="s">
        <v>4</v>
      </c>
      <c r="Q3" s="298"/>
      <c r="R3" s="298"/>
      <c r="S3" s="298" t="s">
        <v>5</v>
      </c>
      <c r="T3" s="298"/>
      <c r="U3" s="298"/>
      <c r="V3" s="298"/>
      <c r="W3" s="299"/>
      <c r="X3" s="298"/>
      <c r="Y3" s="298"/>
      <c r="Z3" s="298" t="s">
        <v>6</v>
      </c>
      <c r="AA3" s="298"/>
      <c r="AB3" s="298"/>
      <c r="AC3" s="298"/>
      <c r="AD3" s="298"/>
      <c r="AE3" s="298"/>
      <c r="AF3" s="298"/>
      <c r="AG3" s="298"/>
      <c r="AH3" s="298"/>
      <c r="AI3" s="216"/>
      <c r="AJ3" s="4"/>
      <c r="AK3" s="4"/>
      <c r="AL3" s="4"/>
      <c r="AM3" s="4"/>
      <c r="AP3" s="4"/>
      <c r="AQ3" s="4"/>
      <c r="AR3" s="4"/>
      <c r="AS3" s="4"/>
      <c r="AT3" s="4"/>
      <c r="AU3" s="4"/>
      <c r="AV3" s="4"/>
      <c r="AW3" s="4"/>
      <c r="AX3" s="5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275"/>
      <c r="EK3" s="277" t="s">
        <v>678</v>
      </c>
      <c r="EL3" s="4"/>
    </row>
    <row r="4" spans="1:142" ht="34.15" customHeight="1" x14ac:dyDescent="0.25">
      <c r="A4" s="6" t="s">
        <v>7</v>
      </c>
      <c r="B4" s="300" t="s">
        <v>8</v>
      </c>
      <c r="C4" s="300"/>
      <c r="D4" s="300"/>
      <c r="E4" s="300"/>
      <c r="F4" s="300"/>
      <c r="G4" s="300"/>
      <c r="H4" s="300"/>
      <c r="I4" s="172"/>
      <c r="J4" s="301" t="s">
        <v>9</v>
      </c>
      <c r="K4" s="301"/>
      <c r="L4" s="301"/>
      <c r="M4" s="301"/>
      <c r="N4" s="301"/>
      <c r="O4" s="6" t="s">
        <v>10</v>
      </c>
      <c r="P4" s="301" t="s">
        <v>11</v>
      </c>
      <c r="Q4" s="301"/>
      <c r="R4" s="301"/>
      <c r="S4" s="301" t="s">
        <v>12</v>
      </c>
      <c r="T4" s="301"/>
      <c r="U4" s="301"/>
      <c r="V4" s="301"/>
      <c r="W4" s="302"/>
      <c r="X4" s="301"/>
      <c r="Y4" s="301"/>
      <c r="Z4" s="303" t="s">
        <v>13</v>
      </c>
      <c r="AA4" s="303"/>
      <c r="AB4" s="303"/>
      <c r="AC4" s="303"/>
      <c r="AD4" s="303"/>
      <c r="AE4" s="303"/>
      <c r="AF4" s="303"/>
      <c r="AG4" s="303"/>
      <c r="AH4" s="303"/>
      <c r="AI4" s="9"/>
      <c r="AJ4" s="8"/>
      <c r="AK4" s="8"/>
      <c r="AL4" s="8"/>
      <c r="AM4" s="8"/>
      <c r="AP4" s="9"/>
      <c r="AQ4" s="9"/>
      <c r="AR4" s="9"/>
      <c r="AS4" s="9"/>
      <c r="AT4" s="9"/>
      <c r="AU4" s="9"/>
      <c r="AV4" s="9"/>
      <c r="AW4" s="9"/>
      <c r="AX4" s="10"/>
      <c r="AY4" s="11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276"/>
      <c r="EK4" s="9" t="s">
        <v>679</v>
      </c>
      <c r="EL4" s="12"/>
    </row>
    <row r="5" spans="1:142" ht="26.45" customHeight="1" x14ac:dyDescent="0.25">
      <c r="A5" s="6" t="s">
        <v>14</v>
      </c>
      <c r="B5" s="300" t="s">
        <v>15</v>
      </c>
      <c r="C5" s="300"/>
      <c r="D5" s="300"/>
      <c r="E5" s="300"/>
      <c r="F5" s="300"/>
      <c r="G5" s="300"/>
      <c r="H5" s="300"/>
      <c r="I5" s="172"/>
      <c r="J5" s="301" t="s">
        <v>16</v>
      </c>
      <c r="K5" s="301"/>
      <c r="L5" s="301"/>
      <c r="M5" s="301"/>
      <c r="N5" s="301"/>
      <c r="O5" s="6" t="s">
        <v>10</v>
      </c>
      <c r="P5" s="301" t="s">
        <v>11</v>
      </c>
      <c r="Q5" s="301"/>
      <c r="R5" s="301"/>
      <c r="S5" s="301" t="s">
        <v>17</v>
      </c>
      <c r="T5" s="301"/>
      <c r="U5" s="301"/>
      <c r="V5" s="301"/>
      <c r="W5" s="302"/>
      <c r="X5" s="301"/>
      <c r="Y5" s="301"/>
      <c r="Z5" s="301" t="s">
        <v>18</v>
      </c>
      <c r="AA5" s="301"/>
      <c r="AB5" s="301"/>
      <c r="AC5" s="301"/>
      <c r="AD5" s="301"/>
      <c r="AE5" s="301"/>
      <c r="AF5" s="301"/>
      <c r="AG5" s="301"/>
      <c r="AH5" s="301"/>
      <c r="AI5" s="217"/>
      <c r="AJ5" s="8"/>
      <c r="AK5" s="8"/>
      <c r="AL5" s="8"/>
      <c r="AM5" s="8"/>
      <c r="AP5" s="9"/>
      <c r="AQ5" s="9"/>
      <c r="AR5" s="9"/>
      <c r="AS5" s="9"/>
      <c r="AT5" s="9"/>
      <c r="AU5" s="9"/>
      <c r="AV5" s="9"/>
      <c r="AW5" s="9"/>
      <c r="AX5" s="10"/>
      <c r="AY5" s="11"/>
      <c r="AZ5" s="9"/>
      <c r="BA5" s="9"/>
      <c r="BB5" s="291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29">
        <v>1</v>
      </c>
      <c r="EB5" s="29" t="s">
        <v>31</v>
      </c>
      <c r="EC5" s="9"/>
      <c r="ED5" s="9"/>
      <c r="EE5" s="9"/>
      <c r="EF5" s="9"/>
      <c r="EG5" s="9"/>
      <c r="EH5" s="9"/>
      <c r="EI5" s="9"/>
      <c r="EJ5" s="9"/>
      <c r="EK5" s="9"/>
      <c r="EL5" s="12"/>
    </row>
    <row r="6" spans="1:142" ht="31.9" customHeight="1" x14ac:dyDescent="0.25">
      <c r="A6" s="6" t="s">
        <v>19</v>
      </c>
      <c r="B6" s="300" t="s">
        <v>20</v>
      </c>
      <c r="C6" s="300"/>
      <c r="D6" s="300"/>
      <c r="E6" s="300"/>
      <c r="F6" s="300"/>
      <c r="G6" s="300"/>
      <c r="H6" s="300"/>
      <c r="I6" s="172"/>
      <c r="J6" s="301" t="s">
        <v>21</v>
      </c>
      <c r="K6" s="301"/>
      <c r="L6" s="301"/>
      <c r="M6" s="301"/>
      <c r="N6" s="301"/>
      <c r="O6" s="6" t="s">
        <v>10</v>
      </c>
      <c r="P6" s="301" t="s">
        <v>11</v>
      </c>
      <c r="Q6" s="301"/>
      <c r="R6" s="301"/>
      <c r="S6" s="301" t="s">
        <v>12</v>
      </c>
      <c r="T6" s="301"/>
      <c r="U6" s="301"/>
      <c r="V6" s="301"/>
      <c r="W6" s="302"/>
      <c r="X6" s="301"/>
      <c r="Y6" s="301"/>
      <c r="Z6" s="301" t="s">
        <v>13</v>
      </c>
      <c r="AA6" s="301"/>
      <c r="AB6" s="301"/>
      <c r="AC6" s="301"/>
      <c r="AD6" s="301"/>
      <c r="AE6" s="301"/>
      <c r="AF6" s="301"/>
      <c r="AG6" s="301"/>
      <c r="AH6" s="301"/>
      <c r="AI6" s="217"/>
      <c r="AJ6" s="8"/>
      <c r="AK6" s="8"/>
      <c r="AL6" s="8"/>
      <c r="AM6" s="8"/>
      <c r="AP6" s="9"/>
      <c r="AQ6" s="9"/>
      <c r="AR6" s="9"/>
      <c r="AS6" s="9"/>
      <c r="AT6" s="9"/>
      <c r="AU6" s="9"/>
      <c r="AV6" s="9"/>
      <c r="AW6" s="9"/>
      <c r="AX6" s="10"/>
      <c r="AY6" s="11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1">
        <v>2</v>
      </c>
      <c r="EB6" s="1" t="s">
        <v>66</v>
      </c>
      <c r="EC6" s="9"/>
      <c r="ED6" s="9"/>
      <c r="EE6" s="9"/>
      <c r="EF6" s="9"/>
      <c r="EG6" s="9"/>
      <c r="EH6" s="9"/>
      <c r="EI6" s="9"/>
      <c r="EJ6" s="9"/>
      <c r="EK6" s="9"/>
      <c r="EL6" s="12"/>
    </row>
    <row r="7" spans="1:142" ht="42" customHeight="1" thickBot="1" x14ac:dyDescent="0.3">
      <c r="A7" s="6" t="s">
        <v>22</v>
      </c>
      <c r="B7" s="300" t="s">
        <v>23</v>
      </c>
      <c r="C7" s="300"/>
      <c r="D7" s="300"/>
      <c r="E7" s="300"/>
      <c r="F7" s="300"/>
      <c r="G7" s="300"/>
      <c r="H7" s="300"/>
      <c r="I7" s="172"/>
      <c r="J7" s="301" t="s">
        <v>24</v>
      </c>
      <c r="K7" s="301"/>
      <c r="L7" s="301"/>
      <c r="M7" s="301"/>
      <c r="N7" s="301"/>
      <c r="O7" s="7" t="s">
        <v>25</v>
      </c>
      <c r="P7" s="301" t="s">
        <v>26</v>
      </c>
      <c r="Q7" s="301"/>
      <c r="R7" s="301"/>
      <c r="S7" s="301" t="s">
        <v>27</v>
      </c>
      <c r="T7" s="301"/>
      <c r="U7" s="301"/>
      <c r="V7" s="301"/>
      <c r="W7" s="302"/>
      <c r="X7" s="301"/>
      <c r="Y7" s="301"/>
      <c r="Z7" s="301" t="s">
        <v>28</v>
      </c>
      <c r="AA7" s="301"/>
      <c r="AB7" s="301"/>
      <c r="AC7" s="301"/>
      <c r="AD7" s="301"/>
      <c r="AE7" s="301"/>
      <c r="AF7" s="301"/>
      <c r="AG7" s="301"/>
      <c r="AH7" s="301"/>
      <c r="AI7" s="217"/>
      <c r="AJ7" s="13"/>
      <c r="AK7" s="13"/>
      <c r="AL7" s="13"/>
      <c r="AM7" s="13"/>
      <c r="AP7" s="9"/>
      <c r="AQ7" s="9"/>
      <c r="AR7" s="9"/>
      <c r="AS7" s="9"/>
      <c r="AT7" s="9"/>
      <c r="AU7" s="9"/>
      <c r="AV7" s="9"/>
      <c r="AW7" s="9"/>
      <c r="AX7" s="10"/>
      <c r="AY7" s="11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1">
        <v>3</v>
      </c>
      <c r="EB7" s="9"/>
      <c r="EC7" s="9"/>
      <c r="ED7" s="9"/>
      <c r="EE7" s="9"/>
      <c r="EF7" s="9"/>
      <c r="EG7" s="9"/>
      <c r="EH7" s="9"/>
      <c r="EI7" s="9"/>
      <c r="EJ7" s="9"/>
      <c r="EK7" s="9"/>
      <c r="EL7" s="12"/>
    </row>
    <row r="8" spans="1:142" ht="19.149999999999999" hidden="1" customHeight="1" x14ac:dyDescent="0.3">
      <c r="A8" s="6"/>
      <c r="B8" s="14"/>
      <c r="C8" s="15"/>
      <c r="D8" s="15"/>
      <c r="E8" s="15"/>
      <c r="F8" s="15"/>
      <c r="G8" s="15"/>
      <c r="H8" s="16"/>
      <c r="I8" s="15"/>
      <c r="J8" s="17"/>
      <c r="K8" s="18"/>
      <c r="L8" s="18"/>
      <c r="M8" s="18"/>
      <c r="N8" s="18"/>
      <c r="O8" s="19"/>
      <c r="P8" s="6"/>
      <c r="Q8" s="17"/>
      <c r="R8" s="19"/>
      <c r="S8" s="14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20"/>
      <c r="AJ8" s="20"/>
      <c r="AK8" s="20"/>
      <c r="AL8" s="21"/>
      <c r="AM8" s="20"/>
      <c r="AN8" s="22"/>
      <c r="AO8" s="22"/>
      <c r="AP8" s="23"/>
      <c r="AQ8" s="24"/>
      <c r="AR8" s="24"/>
      <c r="AS8" s="24"/>
      <c r="AT8" s="24"/>
      <c r="AU8" s="24"/>
      <c r="AV8" s="24"/>
      <c r="AW8" s="9"/>
      <c r="AX8" s="9"/>
      <c r="AY8" s="25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24"/>
      <c r="ED8" s="24"/>
      <c r="EE8" s="24"/>
      <c r="EF8" s="24"/>
      <c r="EG8" s="24"/>
      <c r="EH8" s="24"/>
      <c r="EI8" s="24"/>
      <c r="EJ8" s="24"/>
      <c r="EK8" s="24"/>
      <c r="EL8" s="26"/>
    </row>
    <row r="9" spans="1:142" s="29" customFormat="1" ht="18" customHeight="1" x14ac:dyDescent="0.25">
      <c r="A9" s="27">
        <v>0</v>
      </c>
      <c r="B9" s="304" t="s">
        <v>29</v>
      </c>
      <c r="C9" s="305"/>
      <c r="D9" s="306"/>
      <c r="E9" s="307" t="s">
        <v>30</v>
      </c>
      <c r="F9" s="308"/>
      <c r="G9" s="309"/>
      <c r="H9" s="27">
        <v>8</v>
      </c>
      <c r="I9" s="27">
        <v>9</v>
      </c>
      <c r="J9" s="27">
        <v>10</v>
      </c>
      <c r="K9" s="27">
        <v>11</v>
      </c>
      <c r="L9" s="27">
        <v>12</v>
      </c>
      <c r="M9" s="27">
        <v>13</v>
      </c>
      <c r="N9" s="27">
        <v>14</v>
      </c>
      <c r="O9" s="27">
        <v>15</v>
      </c>
      <c r="P9" s="27">
        <v>16</v>
      </c>
      <c r="Q9" s="27">
        <v>17</v>
      </c>
      <c r="R9" s="27">
        <v>18</v>
      </c>
      <c r="S9" s="27">
        <v>19</v>
      </c>
      <c r="T9" s="27">
        <v>20</v>
      </c>
      <c r="U9" s="27">
        <v>21</v>
      </c>
      <c r="V9" s="27">
        <v>22</v>
      </c>
      <c r="W9" s="27">
        <v>23</v>
      </c>
      <c r="X9" s="27">
        <v>24</v>
      </c>
      <c r="Y9" s="27">
        <v>25</v>
      </c>
      <c r="Z9" s="27">
        <v>26</v>
      </c>
      <c r="AA9" s="27">
        <v>27</v>
      </c>
      <c r="AB9" s="27">
        <v>28</v>
      </c>
      <c r="AC9" s="27">
        <v>29</v>
      </c>
      <c r="AD9" s="27">
        <v>30</v>
      </c>
      <c r="AE9" s="27">
        <v>31</v>
      </c>
      <c r="AF9" s="27">
        <v>32</v>
      </c>
      <c r="AG9" s="27">
        <v>33</v>
      </c>
      <c r="AH9" s="27">
        <v>34</v>
      </c>
      <c r="AI9" s="27">
        <v>35</v>
      </c>
      <c r="AJ9" s="27">
        <v>36</v>
      </c>
      <c r="AK9" s="27">
        <v>37</v>
      </c>
      <c r="AL9" s="27">
        <v>38</v>
      </c>
      <c r="AM9" s="27">
        <v>39</v>
      </c>
      <c r="AN9" s="27">
        <v>40</v>
      </c>
      <c r="AO9" s="27">
        <v>41</v>
      </c>
      <c r="AP9" s="27">
        <v>42</v>
      </c>
      <c r="AQ9" s="27">
        <v>43</v>
      </c>
      <c r="AR9" s="27">
        <v>44</v>
      </c>
      <c r="AS9" s="27">
        <v>45</v>
      </c>
      <c r="AT9" s="27">
        <v>46</v>
      </c>
      <c r="AU9" s="27">
        <v>47</v>
      </c>
      <c r="AV9" s="27">
        <v>48</v>
      </c>
      <c r="AW9" s="27">
        <v>49</v>
      </c>
      <c r="BA9" s="292" t="s">
        <v>643</v>
      </c>
      <c r="BB9" s="293"/>
      <c r="BC9" s="293"/>
      <c r="BD9" s="293"/>
      <c r="BE9" s="293"/>
      <c r="BF9" s="294"/>
      <c r="BG9" s="292" t="s">
        <v>680</v>
      </c>
      <c r="BH9" s="293"/>
      <c r="BI9" s="293"/>
      <c r="BJ9" s="293"/>
      <c r="BK9" s="293"/>
      <c r="BL9" s="294"/>
      <c r="BM9" s="292" t="s">
        <v>681</v>
      </c>
      <c r="BN9" s="293"/>
      <c r="BO9" s="293"/>
      <c r="BP9" s="293"/>
      <c r="BQ9" s="293"/>
      <c r="BR9" s="294"/>
      <c r="BS9" s="292" t="s">
        <v>682</v>
      </c>
      <c r="BT9" s="293"/>
      <c r="BU9" s="293"/>
      <c r="BV9" s="293"/>
      <c r="BW9" s="293"/>
      <c r="BX9" s="294"/>
      <c r="BY9" s="292" t="s">
        <v>683</v>
      </c>
      <c r="BZ9" s="293"/>
      <c r="CA9" s="293"/>
      <c r="CB9" s="293"/>
      <c r="CC9" s="293"/>
      <c r="CD9" s="294"/>
      <c r="CE9" s="292" t="s">
        <v>684</v>
      </c>
      <c r="CF9" s="293"/>
      <c r="CG9" s="293"/>
      <c r="CH9" s="293"/>
      <c r="CI9" s="293"/>
      <c r="CJ9" s="294"/>
      <c r="CK9" s="292" t="s">
        <v>685</v>
      </c>
      <c r="CL9" s="293"/>
      <c r="CM9" s="293"/>
      <c r="CN9" s="293"/>
      <c r="CO9" s="293"/>
      <c r="CP9" s="294"/>
      <c r="CQ9" s="292" t="s">
        <v>686</v>
      </c>
      <c r="CR9" s="293"/>
      <c r="CS9" s="293"/>
      <c r="CT9" s="293"/>
      <c r="CU9" s="293"/>
      <c r="CV9" s="294"/>
      <c r="CW9" s="292" t="s">
        <v>687</v>
      </c>
      <c r="CX9" s="293"/>
      <c r="CY9" s="293"/>
      <c r="CZ9" s="293"/>
      <c r="DA9" s="293"/>
      <c r="DB9" s="294"/>
      <c r="DC9" s="292" t="s">
        <v>688</v>
      </c>
      <c r="DD9" s="293"/>
      <c r="DE9" s="293"/>
      <c r="DF9" s="293"/>
      <c r="DG9" s="293"/>
      <c r="DH9" s="294"/>
      <c r="DI9" s="292" t="s">
        <v>689</v>
      </c>
      <c r="DJ9" s="293"/>
      <c r="DK9" s="293"/>
      <c r="DL9" s="293"/>
      <c r="DM9" s="293"/>
      <c r="DN9" s="294"/>
      <c r="DO9" s="292" t="s">
        <v>690</v>
      </c>
      <c r="DP9" s="293"/>
      <c r="DQ9" s="293"/>
      <c r="DR9" s="293"/>
      <c r="DS9" s="293"/>
      <c r="DT9" s="294"/>
      <c r="DU9" s="292" t="s">
        <v>313</v>
      </c>
      <c r="DV9" s="293"/>
      <c r="DW9" s="293"/>
      <c r="DX9" s="293"/>
      <c r="DY9" s="293"/>
      <c r="DZ9" s="294"/>
    </row>
    <row r="10" spans="1:142" ht="18" customHeight="1" x14ac:dyDescent="0.25">
      <c r="A10" s="30" t="s">
        <v>32</v>
      </c>
      <c r="B10" s="31" t="s">
        <v>33</v>
      </c>
      <c r="C10" s="32" t="s">
        <v>2</v>
      </c>
      <c r="D10" s="32" t="s">
        <v>34</v>
      </c>
      <c r="E10" s="32" t="s">
        <v>35</v>
      </c>
      <c r="F10" s="32" t="s">
        <v>36</v>
      </c>
      <c r="G10" s="32" t="s">
        <v>37</v>
      </c>
      <c r="H10" s="32" t="s">
        <v>38</v>
      </c>
      <c r="I10" s="32" t="s">
        <v>456</v>
      </c>
      <c r="J10" s="31" t="s">
        <v>39</v>
      </c>
      <c r="K10" s="32" t="s">
        <v>40</v>
      </c>
      <c r="L10" s="33" t="s">
        <v>41</v>
      </c>
      <c r="M10" s="33" t="s">
        <v>42</v>
      </c>
      <c r="N10" s="32" t="s">
        <v>43</v>
      </c>
      <c r="O10" s="31" t="s">
        <v>44</v>
      </c>
      <c r="P10" s="34" t="s">
        <v>45</v>
      </c>
      <c r="Q10" s="34" t="s">
        <v>46</v>
      </c>
      <c r="R10" s="33" t="s">
        <v>47</v>
      </c>
      <c r="S10" s="35" t="s">
        <v>48</v>
      </c>
      <c r="T10" s="36" t="s">
        <v>49</v>
      </c>
      <c r="U10" s="35" t="s">
        <v>50</v>
      </c>
      <c r="V10" s="35" t="s">
        <v>51</v>
      </c>
      <c r="W10" s="246" t="s">
        <v>279</v>
      </c>
      <c r="X10" s="38" t="s">
        <v>52</v>
      </c>
      <c r="Y10" s="37" t="s">
        <v>53</v>
      </c>
      <c r="Z10" s="39" t="s">
        <v>54</v>
      </c>
      <c r="AA10" s="218" t="s">
        <v>489</v>
      </c>
      <c r="AB10" s="39" t="s">
        <v>55</v>
      </c>
      <c r="AC10" s="218" t="s">
        <v>490</v>
      </c>
      <c r="AD10" s="39" t="s">
        <v>56</v>
      </c>
      <c r="AE10" s="218" t="s">
        <v>491</v>
      </c>
      <c r="AF10" s="39" t="s">
        <v>57</v>
      </c>
      <c r="AG10" s="218" t="s">
        <v>492</v>
      </c>
      <c r="AH10" s="39" t="s">
        <v>58</v>
      </c>
      <c r="AI10" s="218" t="s">
        <v>493</v>
      </c>
      <c r="AJ10" s="39" t="s">
        <v>59</v>
      </c>
      <c r="AK10" s="218" t="s">
        <v>494</v>
      </c>
      <c r="AL10" s="39" t="s">
        <v>60</v>
      </c>
      <c r="AM10" s="218" t="s">
        <v>495</v>
      </c>
      <c r="AN10" s="39" t="s">
        <v>61</v>
      </c>
      <c r="AO10" s="218" t="s">
        <v>496</v>
      </c>
      <c r="AP10" s="39" t="s">
        <v>62</v>
      </c>
      <c r="AQ10" s="218" t="s">
        <v>497</v>
      </c>
      <c r="AR10" s="39" t="s">
        <v>63</v>
      </c>
      <c r="AS10" s="218" t="s">
        <v>498</v>
      </c>
      <c r="AT10" s="39" t="s">
        <v>64</v>
      </c>
      <c r="AU10" s="218" t="s">
        <v>499</v>
      </c>
      <c r="AV10" s="39" t="s">
        <v>65</v>
      </c>
      <c r="AW10" s="218" t="s">
        <v>500</v>
      </c>
      <c r="AX10" s="40" t="s">
        <v>488</v>
      </c>
      <c r="AY10" s="215" t="s">
        <v>673</v>
      </c>
      <c r="AZ10" s="288" t="s">
        <v>514</v>
      </c>
      <c r="BA10" s="280" t="s">
        <v>644</v>
      </c>
      <c r="BB10" s="270" t="s">
        <v>645</v>
      </c>
      <c r="BC10" s="270" t="s">
        <v>646</v>
      </c>
      <c r="BD10" s="270" t="s">
        <v>647</v>
      </c>
      <c r="BE10" s="270" t="s">
        <v>675</v>
      </c>
      <c r="BF10" s="281" t="s">
        <v>648</v>
      </c>
      <c r="BG10" s="280" t="s">
        <v>644</v>
      </c>
      <c r="BH10" s="270" t="s">
        <v>645</v>
      </c>
      <c r="BI10" s="270" t="s">
        <v>646</v>
      </c>
      <c r="BJ10" s="270" t="s">
        <v>647</v>
      </c>
      <c r="BK10" s="270" t="s">
        <v>675</v>
      </c>
      <c r="BL10" s="281" t="s">
        <v>648</v>
      </c>
      <c r="BM10" s="280" t="s">
        <v>644</v>
      </c>
      <c r="BN10" s="270" t="s">
        <v>645</v>
      </c>
      <c r="BO10" s="270" t="s">
        <v>646</v>
      </c>
      <c r="BP10" s="270" t="s">
        <v>647</v>
      </c>
      <c r="BQ10" s="270" t="s">
        <v>675</v>
      </c>
      <c r="BR10" s="281" t="s">
        <v>648</v>
      </c>
      <c r="BS10" s="280" t="s">
        <v>644</v>
      </c>
      <c r="BT10" s="270" t="s">
        <v>645</v>
      </c>
      <c r="BU10" s="270" t="s">
        <v>646</v>
      </c>
      <c r="BV10" s="270" t="s">
        <v>647</v>
      </c>
      <c r="BW10" s="270" t="s">
        <v>675</v>
      </c>
      <c r="BX10" s="281" t="s">
        <v>648</v>
      </c>
      <c r="BY10" s="280" t="s">
        <v>644</v>
      </c>
      <c r="BZ10" s="270" t="s">
        <v>645</v>
      </c>
      <c r="CA10" s="270" t="s">
        <v>646</v>
      </c>
      <c r="CB10" s="270" t="s">
        <v>647</v>
      </c>
      <c r="CC10" s="270" t="s">
        <v>675</v>
      </c>
      <c r="CD10" s="281" t="s">
        <v>648</v>
      </c>
      <c r="CE10" s="280" t="s">
        <v>644</v>
      </c>
      <c r="CF10" s="270" t="s">
        <v>645</v>
      </c>
      <c r="CG10" s="270" t="s">
        <v>646</v>
      </c>
      <c r="CH10" s="270" t="s">
        <v>647</v>
      </c>
      <c r="CI10" s="270" t="s">
        <v>675</v>
      </c>
      <c r="CJ10" s="281" t="s">
        <v>648</v>
      </c>
      <c r="CK10" s="280" t="s">
        <v>644</v>
      </c>
      <c r="CL10" s="270" t="s">
        <v>645</v>
      </c>
      <c r="CM10" s="270" t="s">
        <v>646</v>
      </c>
      <c r="CN10" s="270" t="s">
        <v>647</v>
      </c>
      <c r="CO10" s="270" t="s">
        <v>675</v>
      </c>
      <c r="CP10" s="281" t="s">
        <v>648</v>
      </c>
      <c r="CQ10" s="280" t="s">
        <v>644</v>
      </c>
      <c r="CR10" s="270" t="s">
        <v>645</v>
      </c>
      <c r="CS10" s="270" t="s">
        <v>646</v>
      </c>
      <c r="CT10" s="270" t="s">
        <v>647</v>
      </c>
      <c r="CU10" s="270" t="s">
        <v>675</v>
      </c>
      <c r="CV10" s="281" t="s">
        <v>648</v>
      </c>
      <c r="CW10" s="280" t="s">
        <v>644</v>
      </c>
      <c r="CX10" s="270" t="s">
        <v>645</v>
      </c>
      <c r="CY10" s="270" t="s">
        <v>646</v>
      </c>
      <c r="CZ10" s="270" t="s">
        <v>647</v>
      </c>
      <c r="DA10" s="270" t="s">
        <v>675</v>
      </c>
      <c r="DB10" s="281" t="s">
        <v>648</v>
      </c>
      <c r="DC10" s="280" t="s">
        <v>644</v>
      </c>
      <c r="DD10" s="270" t="s">
        <v>645</v>
      </c>
      <c r="DE10" s="270" t="s">
        <v>646</v>
      </c>
      <c r="DF10" s="270" t="s">
        <v>647</v>
      </c>
      <c r="DG10" s="270" t="s">
        <v>675</v>
      </c>
      <c r="DH10" s="281" t="s">
        <v>648</v>
      </c>
      <c r="DI10" s="280" t="s">
        <v>644</v>
      </c>
      <c r="DJ10" s="270" t="s">
        <v>645</v>
      </c>
      <c r="DK10" s="270" t="s">
        <v>646</v>
      </c>
      <c r="DL10" s="270" t="s">
        <v>647</v>
      </c>
      <c r="DM10" s="270" t="s">
        <v>675</v>
      </c>
      <c r="DN10" s="281" t="s">
        <v>648</v>
      </c>
      <c r="DO10" s="280" t="s">
        <v>644</v>
      </c>
      <c r="DP10" s="270" t="s">
        <v>645</v>
      </c>
      <c r="DQ10" s="270" t="s">
        <v>646</v>
      </c>
      <c r="DR10" s="270" t="s">
        <v>647</v>
      </c>
      <c r="DS10" s="270" t="s">
        <v>675</v>
      </c>
      <c r="DT10" s="281" t="s">
        <v>648</v>
      </c>
      <c r="DU10" s="280" t="s">
        <v>644</v>
      </c>
      <c r="DV10" s="270" t="s">
        <v>645</v>
      </c>
      <c r="DW10" s="270" t="s">
        <v>646</v>
      </c>
      <c r="DX10" s="270" t="s">
        <v>647</v>
      </c>
      <c r="DY10" s="270" t="s">
        <v>675</v>
      </c>
      <c r="DZ10" s="281" t="s">
        <v>648</v>
      </c>
    </row>
    <row r="11" spans="1:142" ht="45" hidden="1" customHeight="1" x14ac:dyDescent="0.25">
      <c r="A11" s="40">
        <v>1</v>
      </c>
      <c r="B11" s="78" t="s">
        <v>67</v>
      </c>
      <c r="C11" s="78" t="s">
        <v>24</v>
      </c>
      <c r="D11" s="41" t="s">
        <v>68</v>
      </c>
      <c r="E11" s="41" t="s">
        <v>69</v>
      </c>
      <c r="F11" s="41" t="s">
        <v>70</v>
      </c>
      <c r="G11" s="41" t="s">
        <v>71</v>
      </c>
      <c r="H11" s="78" t="s">
        <v>72</v>
      </c>
      <c r="I11" s="78" t="s">
        <v>72</v>
      </c>
      <c r="J11" s="78" t="s">
        <v>73</v>
      </c>
      <c r="K11" s="78" t="s">
        <v>73</v>
      </c>
      <c r="L11" s="132" t="s">
        <v>74</v>
      </c>
      <c r="M11" s="133" t="s">
        <v>75</v>
      </c>
      <c r="N11" s="78" t="s">
        <v>76</v>
      </c>
      <c r="O11" s="43" t="s">
        <v>77</v>
      </c>
      <c r="P11" s="44" t="str">
        <f t="shared" ref="P11:P62" si="0">LEFT(Q11,2)</f>
        <v>53</v>
      </c>
      <c r="Q11" s="44">
        <v>530101</v>
      </c>
      <c r="R11" s="42" t="s">
        <v>78</v>
      </c>
      <c r="S11" s="45">
        <v>1701</v>
      </c>
      <c r="T11" s="46">
        <v>1</v>
      </c>
      <c r="U11" s="45">
        <v>0</v>
      </c>
      <c r="V11" s="45">
        <v>0</v>
      </c>
      <c r="W11" s="47">
        <f t="shared" ref="W11:W25" si="1">+ROUND((AA11+AC11+AE11+AG11+AI11+AK11+AM11+AO11+AQ11+AS11+AU11+AW11),2)</f>
        <v>500</v>
      </c>
      <c r="X11" s="49">
        <v>1</v>
      </c>
      <c r="Y11" s="50" t="s">
        <v>31</v>
      </c>
      <c r="Z11" s="51">
        <v>500</v>
      </c>
      <c r="AA11" s="237">
        <f>+ROUND((SUMIFS(MODIFICACIONES!K:K,MODIFICACIONES!L:L,'POA 2026'!$AA$10,MODIFICACIONES!D:D,'POA 2026'!A11)+'POA 2026'!Z11),2)</f>
        <v>500</v>
      </c>
      <c r="AB11" s="51">
        <v>0</v>
      </c>
      <c r="AC11" s="51">
        <f>+ROUND((SUMIFS(MODIFICACIONES!K:K,MODIFICACIONES!L:L,'POA 2026'!$AC$10,MODIFICACIONES!D:D,'POA 2026'!A11)+'POA 2026'!AB11),2)</f>
        <v>0</v>
      </c>
      <c r="AD11" s="51">
        <v>0</v>
      </c>
      <c r="AE11" s="51">
        <f>+ROUND((SUMIFS(MODIFICACIONES!K:K,MODIFICACIONES!L:L,'POA 2026'!$AE$10,MODIFICACIONES!D:D,'POA 2026'!A11)+'POA 2026'!AD11),2)</f>
        <v>0</v>
      </c>
      <c r="AF11" s="51">
        <v>0</v>
      </c>
      <c r="AG11" s="51">
        <f>+ROUND((SUMIFS(MODIFICACIONES!K:K,MODIFICACIONES!L:L,'POA 2026'!$AG$10,MODIFICACIONES!D:D,'POA 2026'!A11)+'POA 2026'!AF11),2)</f>
        <v>0</v>
      </c>
      <c r="AH11" s="51">
        <v>0</v>
      </c>
      <c r="AI11" s="51">
        <f>+ROUND((SUMIFS(MODIFICACIONES!K:K,MODIFICACIONES!L:L,'POA 2026'!$AI$10,MODIFICACIONES!D:D,'POA 2026'!A11)+'POA 2026'!AH11),2)</f>
        <v>0</v>
      </c>
      <c r="AJ11" s="51">
        <v>0</v>
      </c>
      <c r="AK11" s="51">
        <f>+ROUND((SUMIFS(MODIFICACIONES!K:K,MODIFICACIONES!L:L,'POA 2026'!$AK$10,MODIFICACIONES!D:D,'POA 2026'!A11)+'POA 2026'!AJ11),2)</f>
        <v>0</v>
      </c>
      <c r="AL11" s="51">
        <v>0</v>
      </c>
      <c r="AM11" s="51">
        <f>+ROUND((SUMIFS(MODIFICACIONES!K:K,MODIFICACIONES!L:L,'POA 2026'!$AM$10,MODIFICACIONES!D:D,'POA 2026'!A11)+'POA 2026'!AL11),2)</f>
        <v>0</v>
      </c>
      <c r="AN11" s="51">
        <v>0</v>
      </c>
      <c r="AO11" s="51">
        <f>+ROUND((SUMIFS(MODIFICACIONES!K:K,MODIFICACIONES!L:L,'POA 2026'!$AO$10,MODIFICACIONES!D:D,'POA 2026'!A11)+'POA 2026'!AN11),2)</f>
        <v>0</v>
      </c>
      <c r="AP11" s="51">
        <v>0</v>
      </c>
      <c r="AQ11" s="51">
        <f>+ROUND((SUMIFS(MODIFICACIONES!K:K,MODIFICACIONES!L:L,'POA 2026'!$AQ$10,MODIFICACIONES!D:D,'POA 2026'!A11)+'POA 2026'!AP11),2)</f>
        <v>0</v>
      </c>
      <c r="AR11" s="51">
        <v>0</v>
      </c>
      <c r="AS11" s="51">
        <f>+ROUND((SUMIFS(MODIFICACIONES!K:K,MODIFICACIONES!L:L,'POA 2026'!$AS$10,MODIFICACIONES!D:D,'POA 2026'!A11)+'POA 2026'!AR11),2)</f>
        <v>0</v>
      </c>
      <c r="AT11" s="51">
        <v>0</v>
      </c>
      <c r="AU11" s="51">
        <f>+ROUND((SUMIFS(MODIFICACIONES!K:K,MODIFICACIONES!L:L,'POA 2026'!$AU$10,MODIFICACIONES!D:D,'POA 2026'!A11)+'POA 2026'!AT11),2)</f>
        <v>0</v>
      </c>
      <c r="AV11" s="51">
        <v>0</v>
      </c>
      <c r="AW11" s="51">
        <f>+ROUND((SUMIFS(MODIFICACIONES!K:K,MODIFICACIONES!L:L,'POA 2026'!$AW$10,MODIFICACIONES!D:D,'POA 2026'!A11)+'POA 2026'!AV11),2)</f>
        <v>0</v>
      </c>
      <c r="AX11" s="75">
        <f>SUM(AA11+AC11+AE11+AG11+AI11+AK11+AM11+AO11+AQ11+AS11+AU11+AW11)-W11</f>
        <v>0</v>
      </c>
      <c r="AY11" s="236">
        <f>SUMIFS(CERTIFICACIONES!I:I,CERTIFICACIONES!A:A,'POA 2026'!A11,CERTIFICACIONES!J:J,"ACTIVA")</f>
        <v>500</v>
      </c>
      <c r="AZ11" s="279">
        <f t="shared" ref="AZ11:AZ42" si="2">+W11-AY11</f>
        <v>0</v>
      </c>
      <c r="BA11" s="282">
        <v>244.33</v>
      </c>
      <c r="BB11" s="236">
        <v>255.67</v>
      </c>
      <c r="BC11" s="236">
        <v>255.67</v>
      </c>
      <c r="BD11" s="236">
        <f>+W11-BC11</f>
        <v>244.33</v>
      </c>
      <c r="BE11" s="273">
        <f>BC11/W11*100/100</f>
        <v>0.51134000000000002</v>
      </c>
      <c r="BF11" s="283" t="s">
        <v>649</v>
      </c>
      <c r="BG11" s="282">
        <v>0</v>
      </c>
      <c r="BH11" s="236">
        <v>0</v>
      </c>
      <c r="BI11" s="236">
        <v>0</v>
      </c>
      <c r="BJ11" s="236"/>
      <c r="BK11" s="273"/>
      <c r="BL11" s="283" t="s">
        <v>649</v>
      </c>
      <c r="BM11" s="282">
        <v>0</v>
      </c>
      <c r="BN11" s="236"/>
      <c r="BO11" s="236"/>
      <c r="BP11" s="236"/>
      <c r="BQ11" s="273"/>
      <c r="BR11" s="283" t="s">
        <v>649</v>
      </c>
      <c r="BS11" s="282">
        <v>0</v>
      </c>
      <c r="BT11" s="236"/>
      <c r="BU11" s="236"/>
      <c r="BV11" s="236"/>
      <c r="BW11" s="273"/>
      <c r="BX11" s="283" t="s">
        <v>649</v>
      </c>
      <c r="BY11" s="282">
        <v>0</v>
      </c>
      <c r="BZ11" s="236"/>
      <c r="CA11" s="236"/>
      <c r="CB11" s="236"/>
      <c r="CC11" s="273"/>
      <c r="CD11" s="283" t="s">
        <v>649</v>
      </c>
      <c r="CE11" s="282">
        <v>0</v>
      </c>
      <c r="CF11" s="236"/>
      <c r="CG11" s="236"/>
      <c r="CH11" s="236"/>
      <c r="CI11" s="273"/>
      <c r="CJ11" s="283" t="s">
        <v>649</v>
      </c>
      <c r="CK11" s="282">
        <v>0</v>
      </c>
      <c r="CL11" s="236"/>
      <c r="CM11" s="236"/>
      <c r="CN11" s="236"/>
      <c r="CO11" s="273"/>
      <c r="CP11" s="283" t="s">
        <v>649</v>
      </c>
      <c r="CQ11" s="282">
        <v>0</v>
      </c>
      <c r="CR11" s="236"/>
      <c r="CS11" s="236"/>
      <c r="CT11" s="236"/>
      <c r="CU11" s="273"/>
      <c r="CV11" s="283" t="s">
        <v>649</v>
      </c>
      <c r="CW11" s="282">
        <v>0</v>
      </c>
      <c r="CX11" s="236"/>
      <c r="CY11" s="236"/>
      <c r="CZ11" s="236"/>
      <c r="DA11" s="273"/>
      <c r="DB11" s="283" t="s">
        <v>649</v>
      </c>
      <c r="DC11" s="282">
        <v>0</v>
      </c>
      <c r="DD11" s="236"/>
      <c r="DE11" s="236"/>
      <c r="DF11" s="236"/>
      <c r="DG11" s="273"/>
      <c r="DH11" s="283" t="s">
        <v>649</v>
      </c>
      <c r="DI11" s="282">
        <v>0</v>
      </c>
      <c r="DJ11" s="236"/>
      <c r="DK11" s="236"/>
      <c r="DL11" s="236"/>
      <c r="DM11" s="273"/>
      <c r="DN11" s="283" t="s">
        <v>649</v>
      </c>
      <c r="DO11" s="282">
        <v>0</v>
      </c>
      <c r="DP11" s="236"/>
      <c r="DQ11" s="236"/>
      <c r="DR11" s="236"/>
      <c r="DS11" s="273"/>
      <c r="DT11" s="283"/>
      <c r="DU11" s="282">
        <f>+BA11+BG11+BM11+BS11+BY11+CE11+CK11+CQ11+CW11+DC11+DI11+DO11</f>
        <v>244.33</v>
      </c>
      <c r="DV11" s="236">
        <f>+BB11+BH11+BN11+BT11+BZ11+CF11+CL11+CR11+CX11+DD11+DJ11+DP11</f>
        <v>255.67</v>
      </c>
      <c r="DW11" s="236">
        <f>+BC11+BI11+BO11+BU11+CA11+CG11+CM11+CS11+CY11+DE11+DK11+DQ11</f>
        <v>255.67</v>
      </c>
      <c r="DX11" s="236">
        <f>+W11-BC11-BI11-BO11-BU11-CA11-CG11-CM11-CS11-CY11-DE11-DK11-DQ11</f>
        <v>244.33</v>
      </c>
      <c r="DY11" s="273">
        <f>+DW11/W11*100/100</f>
        <v>0.51134000000000002</v>
      </c>
      <c r="DZ11" s="283"/>
    </row>
    <row r="12" spans="1:142" ht="45" hidden="1" customHeight="1" x14ac:dyDescent="0.25">
      <c r="A12" s="40">
        <v>2</v>
      </c>
      <c r="B12" s="78" t="s">
        <v>67</v>
      </c>
      <c r="C12" s="78" t="s">
        <v>24</v>
      </c>
      <c r="D12" s="41" t="s">
        <v>68</v>
      </c>
      <c r="E12" s="41" t="s">
        <v>69</v>
      </c>
      <c r="F12" s="41" t="s">
        <v>70</v>
      </c>
      <c r="G12" s="41" t="s">
        <v>71</v>
      </c>
      <c r="H12" s="78" t="s">
        <v>72</v>
      </c>
      <c r="I12" s="78" t="s">
        <v>72</v>
      </c>
      <c r="J12" s="78" t="s">
        <v>73</v>
      </c>
      <c r="K12" s="78" t="s">
        <v>73</v>
      </c>
      <c r="L12" s="132" t="s">
        <v>74</v>
      </c>
      <c r="M12" s="133" t="s">
        <v>75</v>
      </c>
      <c r="N12" s="78" t="s">
        <v>79</v>
      </c>
      <c r="O12" s="41" t="s">
        <v>80</v>
      </c>
      <c r="P12" s="44" t="str">
        <f t="shared" si="0"/>
        <v>53</v>
      </c>
      <c r="Q12" s="44">
        <v>530101</v>
      </c>
      <c r="R12" s="42" t="s">
        <v>78</v>
      </c>
      <c r="S12" s="45">
        <v>1701</v>
      </c>
      <c r="T12" s="46">
        <v>1</v>
      </c>
      <c r="U12" s="45">
        <v>0</v>
      </c>
      <c r="V12" s="45">
        <v>0</v>
      </c>
      <c r="W12" s="47">
        <f t="shared" si="1"/>
        <v>3181.82</v>
      </c>
      <c r="X12" s="48">
        <v>1</v>
      </c>
      <c r="Y12" s="50" t="s">
        <v>31</v>
      </c>
      <c r="Z12" s="51">
        <v>0</v>
      </c>
      <c r="AA12" s="237">
        <f>+ROUND((SUMIFS(MODIFICACIONES!K:K,MODIFICACIONES!L:L,'POA 2026'!$AA$10,MODIFICACIONES!D:D,'POA 2026'!A12)+'POA 2026'!Z12),2)</f>
        <v>0</v>
      </c>
      <c r="AB12" s="51">
        <v>318.2</v>
      </c>
      <c r="AC12" s="51">
        <f>+ROUND((SUMIFS(MODIFICACIONES!K:K,MODIFICACIONES!L:L,'POA 2026'!$AC$10,MODIFICACIONES!D:D,'POA 2026'!A12)+'POA 2026'!AB12),2)</f>
        <v>318.2</v>
      </c>
      <c r="AD12" s="51">
        <v>318.18</v>
      </c>
      <c r="AE12" s="51">
        <f>+ROUND((SUMIFS(MODIFICACIONES!K:K,MODIFICACIONES!L:L,'POA 2026'!$AE$10,MODIFICACIONES!D:D,'POA 2026'!A12)+'POA 2026'!AD12),2)</f>
        <v>318.18</v>
      </c>
      <c r="AF12" s="51">
        <v>318.18</v>
      </c>
      <c r="AG12" s="51">
        <f>+ROUND((SUMIFS(MODIFICACIONES!K:K,MODIFICACIONES!L:L,'POA 2026'!$AG$10,MODIFICACIONES!D:D,'POA 2026'!A12)+'POA 2026'!AF12),2)</f>
        <v>318.18</v>
      </c>
      <c r="AH12" s="51">
        <v>318.18</v>
      </c>
      <c r="AI12" s="51">
        <f>+ROUND((SUMIFS(MODIFICACIONES!K:K,MODIFICACIONES!L:L,'POA 2026'!$AI$10,MODIFICACIONES!D:D,'POA 2026'!A12)+'POA 2026'!AH12),2)</f>
        <v>318.18</v>
      </c>
      <c r="AJ12" s="51">
        <v>318.18</v>
      </c>
      <c r="AK12" s="51">
        <f>+ROUND((SUMIFS(MODIFICACIONES!K:K,MODIFICACIONES!L:L,'POA 2026'!$AK$10,MODIFICACIONES!D:D,'POA 2026'!A12)+'POA 2026'!AJ12),2)</f>
        <v>318.18</v>
      </c>
      <c r="AL12" s="51">
        <v>318.18</v>
      </c>
      <c r="AM12" s="51">
        <f>+ROUND((SUMIFS(MODIFICACIONES!K:K,MODIFICACIONES!L:L,'POA 2026'!$AM$10,MODIFICACIONES!D:D,'POA 2026'!A12)+'POA 2026'!AL12),2)</f>
        <v>318.18</v>
      </c>
      <c r="AN12" s="51">
        <v>318.18</v>
      </c>
      <c r="AO12" s="51">
        <f>+ROUND((SUMIFS(MODIFICACIONES!K:K,MODIFICACIONES!L:L,'POA 2026'!$AO$10,MODIFICACIONES!D:D,'POA 2026'!A12)+'POA 2026'!AN12),2)</f>
        <v>318.18</v>
      </c>
      <c r="AP12" s="51">
        <v>318.18</v>
      </c>
      <c r="AQ12" s="51">
        <f>+ROUND((SUMIFS(MODIFICACIONES!K:K,MODIFICACIONES!L:L,'POA 2026'!$AQ$10,MODIFICACIONES!D:D,'POA 2026'!A12)+'POA 2026'!AP12),2)</f>
        <v>318.18</v>
      </c>
      <c r="AR12" s="51">
        <v>318.18</v>
      </c>
      <c r="AS12" s="51">
        <f>+ROUND((SUMIFS(MODIFICACIONES!K:K,MODIFICACIONES!L:L,'POA 2026'!$AS$10,MODIFICACIONES!D:D,'POA 2026'!A12)+'POA 2026'!AR12),2)</f>
        <v>318.18</v>
      </c>
      <c r="AT12" s="51">
        <v>318.18</v>
      </c>
      <c r="AU12" s="51">
        <f>+ROUND((SUMIFS(MODIFICACIONES!K:K,MODIFICACIONES!L:L,'POA 2026'!$AU$10,MODIFICACIONES!D:D,'POA 2026'!A12)+'POA 2026'!AT12),2)</f>
        <v>318.18</v>
      </c>
      <c r="AV12" s="51">
        <v>0</v>
      </c>
      <c r="AW12" s="51">
        <f>+ROUND((SUMIFS(MODIFICACIONES!K:K,MODIFICACIONES!L:L,'POA 2026'!$AW$10,MODIFICACIONES!D:D,'POA 2026'!A12)+'POA 2026'!AV12),2)</f>
        <v>0</v>
      </c>
      <c r="AX12" s="75">
        <f t="shared" ref="AX12:AX75" si="3">SUM(AA12+AC12+AE12+AG12+AI12+AK12+AM12+AO12+AQ12+AS12+AU12+AW12)-W12</f>
        <v>0</v>
      </c>
      <c r="AY12" s="236">
        <f>SUMIFS(CERTIFICACIONES!I:I,CERTIFICACIONES!A:A,'POA 2026'!A12,CERTIFICACIONES!J:J,"ACTIVA")</f>
        <v>3181.82</v>
      </c>
      <c r="AZ12" s="279">
        <f t="shared" si="2"/>
        <v>0</v>
      </c>
      <c r="BA12" s="282">
        <v>0</v>
      </c>
      <c r="BB12" s="236">
        <v>0</v>
      </c>
      <c r="BC12" s="236">
        <v>0</v>
      </c>
      <c r="BD12" s="236">
        <f t="shared" ref="BD12:BD75" si="4">+W12-BC12</f>
        <v>3181.82</v>
      </c>
      <c r="BE12" s="273">
        <f t="shared" ref="BE12:BE75" si="5">BC12/W12*100/100</f>
        <v>0</v>
      </c>
      <c r="BF12" s="283"/>
      <c r="BG12" s="282">
        <v>3181.82</v>
      </c>
      <c r="BH12" s="236">
        <v>0</v>
      </c>
      <c r="BI12" s="236">
        <v>0</v>
      </c>
      <c r="BJ12" s="236"/>
      <c r="BK12" s="273">
        <f t="shared" ref="BK12:BK75" si="6">BI12/AC12*100/100</f>
        <v>0</v>
      </c>
      <c r="BL12" s="283"/>
      <c r="BM12" s="282"/>
      <c r="BN12" s="236"/>
      <c r="BO12" s="236"/>
      <c r="BP12" s="236"/>
      <c r="BQ12" s="273">
        <f t="shared" ref="BQ12:BQ75" si="7">BO12/AI12*100/100</f>
        <v>0</v>
      </c>
      <c r="BR12" s="283"/>
      <c r="BS12" s="282"/>
      <c r="BT12" s="236"/>
      <c r="BU12" s="236"/>
      <c r="BV12" s="236"/>
      <c r="BW12" s="273">
        <f t="shared" ref="BW12:BW75" si="8">BU12/AO12*100/100</f>
        <v>0</v>
      </c>
      <c r="BX12" s="283"/>
      <c r="BY12" s="282"/>
      <c r="BZ12" s="236"/>
      <c r="CA12" s="236"/>
      <c r="CB12" s="236"/>
      <c r="CC12" s="273">
        <f t="shared" ref="CC12:CC75" si="9">CA12/AU12*100/100</f>
        <v>0</v>
      </c>
      <c r="CD12" s="283"/>
      <c r="CE12" s="282"/>
      <c r="CF12" s="236"/>
      <c r="CG12" s="236"/>
      <c r="CH12" s="236"/>
      <c r="CI12" s="273" t="e">
        <f t="shared" ref="CI12:CI75" si="10">CG12/BA12*100/100</f>
        <v>#DIV/0!</v>
      </c>
      <c r="CJ12" s="283"/>
      <c r="CK12" s="282"/>
      <c r="CL12" s="236"/>
      <c r="CM12" s="236"/>
      <c r="CN12" s="236"/>
      <c r="CO12" s="273">
        <f t="shared" ref="CO12:CO75" si="11">CM12/BG12*100/100</f>
        <v>0</v>
      </c>
      <c r="CP12" s="283"/>
      <c r="CQ12" s="282"/>
      <c r="CR12" s="236"/>
      <c r="CS12" s="236"/>
      <c r="CT12" s="236"/>
      <c r="CU12" s="273" t="e">
        <f t="shared" ref="CU12:CU75" si="12">CS12/BM12*100/100</f>
        <v>#DIV/0!</v>
      </c>
      <c r="CV12" s="283"/>
      <c r="CW12" s="282"/>
      <c r="CX12" s="236"/>
      <c r="CY12" s="236"/>
      <c r="CZ12" s="236"/>
      <c r="DA12" s="273" t="e">
        <f t="shared" ref="DA12:DA75" si="13">CY12/BS12*100/100</f>
        <v>#DIV/0!</v>
      </c>
      <c r="DB12" s="283"/>
      <c r="DC12" s="282"/>
      <c r="DD12" s="236"/>
      <c r="DE12" s="236"/>
      <c r="DF12" s="236"/>
      <c r="DG12" s="273" t="e">
        <f t="shared" ref="DG12:DG75" si="14">DE12/BY12*100/100</f>
        <v>#DIV/0!</v>
      </c>
      <c r="DH12" s="283"/>
      <c r="DI12" s="282"/>
      <c r="DJ12" s="236"/>
      <c r="DK12" s="236"/>
      <c r="DL12" s="236"/>
      <c r="DM12" s="273" t="e">
        <f t="shared" ref="DM12:DM75" si="15">DK12/CE12*100/100</f>
        <v>#DIV/0!</v>
      </c>
      <c r="DN12" s="283"/>
      <c r="DO12" s="282"/>
      <c r="DP12" s="236"/>
      <c r="DQ12" s="236"/>
      <c r="DR12" s="236"/>
      <c r="DS12" s="273" t="e">
        <f t="shared" ref="DS12:DS75" si="16">DQ12/CK12*100/100</f>
        <v>#DIV/0!</v>
      </c>
      <c r="DT12" s="283"/>
      <c r="DU12" s="282">
        <f t="shared" ref="DU12:DU75" si="17">+BA12+BG12+BM12+BS12+BY12+CE12+CK12+CQ12+CW12+DC12+DI12+DO12</f>
        <v>3181.82</v>
      </c>
      <c r="DV12" s="236">
        <f t="shared" ref="DV12:DV75" si="18">+BB12+BH12+BN12+BT12+BZ12+CF12+CL12+CR12+CX12+DD12+DJ12+DP12</f>
        <v>0</v>
      </c>
      <c r="DW12" s="236">
        <f t="shared" ref="DW12:DW75" si="19">+BC12+BI12+BO12+BU12+CA12+CG12+CM12+CS12+CY12+DE12+DK12+DQ12</f>
        <v>0</v>
      </c>
      <c r="DX12" s="236">
        <f t="shared" ref="DX12:DX75" si="20">+W12-BC12-BI12-BO12-BU12-CA12-CG12-CM12-CS12-CY12-DE12-DK12-DQ12</f>
        <v>3181.82</v>
      </c>
      <c r="DY12" s="273">
        <f t="shared" ref="DY12:DY75" si="21">+DW12/W12*100/100</f>
        <v>0</v>
      </c>
      <c r="DZ12" s="283"/>
    </row>
    <row r="13" spans="1:142" ht="45" hidden="1" customHeight="1" x14ac:dyDescent="0.25">
      <c r="A13" s="40">
        <v>3</v>
      </c>
      <c r="B13" s="78" t="s">
        <v>67</v>
      </c>
      <c r="C13" s="78" t="s">
        <v>24</v>
      </c>
      <c r="D13" s="41" t="s">
        <v>68</v>
      </c>
      <c r="E13" s="41" t="s">
        <v>69</v>
      </c>
      <c r="F13" s="41" t="s">
        <v>70</v>
      </c>
      <c r="G13" s="41" t="s">
        <v>71</v>
      </c>
      <c r="H13" s="78" t="s">
        <v>72</v>
      </c>
      <c r="I13" s="78" t="s">
        <v>72</v>
      </c>
      <c r="J13" s="78" t="s">
        <v>73</v>
      </c>
      <c r="K13" s="78" t="s">
        <v>73</v>
      </c>
      <c r="L13" s="132" t="s">
        <v>74</v>
      </c>
      <c r="M13" s="133" t="s">
        <v>75</v>
      </c>
      <c r="N13" s="78" t="s">
        <v>81</v>
      </c>
      <c r="O13" s="41" t="s">
        <v>80</v>
      </c>
      <c r="P13" s="44" t="str">
        <f t="shared" si="0"/>
        <v>53</v>
      </c>
      <c r="Q13" s="44">
        <v>530104</v>
      </c>
      <c r="R13" s="42" t="s">
        <v>82</v>
      </c>
      <c r="S13" s="45">
        <v>1701</v>
      </c>
      <c r="T13" s="46">
        <v>1</v>
      </c>
      <c r="U13" s="45">
        <v>0</v>
      </c>
      <c r="V13" s="45">
        <v>0</v>
      </c>
      <c r="W13" s="47">
        <f t="shared" si="1"/>
        <v>5913.6</v>
      </c>
      <c r="X13" s="48">
        <v>1</v>
      </c>
      <c r="Y13" s="50" t="s">
        <v>31</v>
      </c>
      <c r="Z13" s="51">
        <v>0</v>
      </c>
      <c r="AA13" s="237">
        <f>+ROUND((SUMIFS(MODIFICACIONES!K:K,MODIFICACIONES!L:L,'POA 2026'!$AA$10,MODIFICACIONES!D:D,'POA 2026'!A13)+'POA 2026'!Z13),2)</f>
        <v>0</v>
      </c>
      <c r="AB13" s="51">
        <v>591.36</v>
      </c>
      <c r="AC13" s="51">
        <f>+ROUND((SUMIFS(MODIFICACIONES!K:K,MODIFICACIONES!L:L,'POA 2026'!$AC$10,MODIFICACIONES!D:D,'POA 2026'!A13)+'POA 2026'!AB13),2)</f>
        <v>591.36</v>
      </c>
      <c r="AD13" s="51">
        <v>591.36</v>
      </c>
      <c r="AE13" s="51">
        <f>+ROUND((SUMIFS(MODIFICACIONES!K:K,MODIFICACIONES!L:L,'POA 2026'!$AE$10,MODIFICACIONES!D:D,'POA 2026'!A13)+'POA 2026'!AD13),2)</f>
        <v>591.36</v>
      </c>
      <c r="AF13" s="51">
        <v>591.36</v>
      </c>
      <c r="AG13" s="51">
        <f>+ROUND((SUMIFS(MODIFICACIONES!K:K,MODIFICACIONES!L:L,'POA 2026'!$AG$10,MODIFICACIONES!D:D,'POA 2026'!A13)+'POA 2026'!AF13),2)</f>
        <v>591.36</v>
      </c>
      <c r="AH13" s="51">
        <v>591.36</v>
      </c>
      <c r="AI13" s="51">
        <f>+ROUND((SUMIFS(MODIFICACIONES!K:K,MODIFICACIONES!L:L,'POA 2026'!$AI$10,MODIFICACIONES!D:D,'POA 2026'!A13)+'POA 2026'!AH13),2)</f>
        <v>591.36</v>
      </c>
      <c r="AJ13" s="51">
        <v>591.36</v>
      </c>
      <c r="AK13" s="51">
        <f>+ROUND((SUMIFS(MODIFICACIONES!K:K,MODIFICACIONES!L:L,'POA 2026'!$AK$10,MODIFICACIONES!D:D,'POA 2026'!A13)+'POA 2026'!AJ13),2)</f>
        <v>591.36</v>
      </c>
      <c r="AL13" s="51">
        <v>591.36</v>
      </c>
      <c r="AM13" s="51">
        <f>+ROUND((SUMIFS(MODIFICACIONES!K:K,MODIFICACIONES!L:L,'POA 2026'!$AM$10,MODIFICACIONES!D:D,'POA 2026'!A13)+'POA 2026'!AL13),2)</f>
        <v>591.36</v>
      </c>
      <c r="AN13" s="51">
        <v>591.36</v>
      </c>
      <c r="AO13" s="51">
        <f>+ROUND((SUMIFS(MODIFICACIONES!K:K,MODIFICACIONES!L:L,'POA 2026'!$AO$10,MODIFICACIONES!D:D,'POA 2026'!A13)+'POA 2026'!AN13),2)</f>
        <v>591.36</v>
      </c>
      <c r="AP13" s="51">
        <v>591.36</v>
      </c>
      <c r="AQ13" s="51">
        <f>+ROUND((SUMIFS(MODIFICACIONES!K:K,MODIFICACIONES!L:L,'POA 2026'!$AQ$10,MODIFICACIONES!D:D,'POA 2026'!A13)+'POA 2026'!AP13),2)</f>
        <v>591.36</v>
      </c>
      <c r="AR13" s="51">
        <v>591.36</v>
      </c>
      <c r="AS13" s="51">
        <f>+ROUND((SUMIFS(MODIFICACIONES!K:K,MODIFICACIONES!L:L,'POA 2026'!$AS$10,MODIFICACIONES!D:D,'POA 2026'!A13)+'POA 2026'!AR13),2)</f>
        <v>591.36</v>
      </c>
      <c r="AT13" s="51">
        <v>591.36</v>
      </c>
      <c r="AU13" s="51">
        <f>+ROUND((SUMIFS(MODIFICACIONES!K:K,MODIFICACIONES!L:L,'POA 2026'!$AU$10,MODIFICACIONES!D:D,'POA 2026'!A13)+'POA 2026'!AT13),2)</f>
        <v>591.36</v>
      </c>
      <c r="AV13" s="51">
        <v>0</v>
      </c>
      <c r="AW13" s="51">
        <f>+ROUND((SUMIFS(MODIFICACIONES!K:K,MODIFICACIONES!L:L,'POA 2026'!$AW$10,MODIFICACIONES!D:D,'POA 2026'!A13)+'POA 2026'!AV13),2)</f>
        <v>0</v>
      </c>
      <c r="AX13" s="75">
        <f t="shared" si="3"/>
        <v>0</v>
      </c>
      <c r="AY13" s="236">
        <f>SUMIFS(CERTIFICACIONES!I:I,CERTIFICACIONES!A:A,'POA 2026'!A13,CERTIFICACIONES!J:J,"ACTIVA")</f>
        <v>5913.6</v>
      </c>
      <c r="AZ13" s="279">
        <f t="shared" si="2"/>
        <v>0</v>
      </c>
      <c r="BA13" s="282">
        <v>0</v>
      </c>
      <c r="BB13" s="236">
        <v>0</v>
      </c>
      <c r="BC13" s="236">
        <v>0</v>
      </c>
      <c r="BD13" s="236">
        <f t="shared" si="4"/>
        <v>5913.6</v>
      </c>
      <c r="BE13" s="273">
        <f t="shared" si="5"/>
        <v>0</v>
      </c>
      <c r="BF13" s="283"/>
      <c r="BG13" s="282">
        <v>5404.58</v>
      </c>
      <c r="BH13" s="236">
        <v>509.02</v>
      </c>
      <c r="BI13" s="236">
        <v>509.02</v>
      </c>
      <c r="BJ13" s="236"/>
      <c r="BK13" s="273">
        <f t="shared" si="6"/>
        <v>0.8607616341991341</v>
      </c>
      <c r="BL13" s="283"/>
      <c r="BM13" s="282"/>
      <c r="BN13" s="236"/>
      <c r="BO13" s="236"/>
      <c r="BP13" s="236"/>
      <c r="BQ13" s="273">
        <f t="shared" si="7"/>
        <v>0</v>
      </c>
      <c r="BR13" s="283"/>
      <c r="BS13" s="282"/>
      <c r="BT13" s="236"/>
      <c r="BU13" s="236"/>
      <c r="BV13" s="236"/>
      <c r="BW13" s="273">
        <f t="shared" si="8"/>
        <v>0</v>
      </c>
      <c r="BX13" s="283"/>
      <c r="BY13" s="282"/>
      <c r="BZ13" s="236"/>
      <c r="CA13" s="236"/>
      <c r="CB13" s="236"/>
      <c r="CC13" s="273">
        <f t="shared" si="9"/>
        <v>0</v>
      </c>
      <c r="CD13" s="283"/>
      <c r="CE13" s="282"/>
      <c r="CF13" s="236"/>
      <c r="CG13" s="236"/>
      <c r="CH13" s="236"/>
      <c r="CI13" s="273" t="e">
        <f t="shared" si="10"/>
        <v>#DIV/0!</v>
      </c>
      <c r="CJ13" s="283"/>
      <c r="CK13" s="282"/>
      <c r="CL13" s="236"/>
      <c r="CM13" s="236"/>
      <c r="CN13" s="236"/>
      <c r="CO13" s="273">
        <f t="shared" si="11"/>
        <v>0</v>
      </c>
      <c r="CP13" s="283"/>
      <c r="CQ13" s="282"/>
      <c r="CR13" s="236"/>
      <c r="CS13" s="236"/>
      <c r="CT13" s="236"/>
      <c r="CU13" s="273" t="e">
        <f t="shared" si="12"/>
        <v>#DIV/0!</v>
      </c>
      <c r="CV13" s="283"/>
      <c r="CW13" s="282"/>
      <c r="CX13" s="236"/>
      <c r="CY13" s="236"/>
      <c r="CZ13" s="236"/>
      <c r="DA13" s="273" t="e">
        <f t="shared" si="13"/>
        <v>#DIV/0!</v>
      </c>
      <c r="DB13" s="283"/>
      <c r="DC13" s="282"/>
      <c r="DD13" s="236"/>
      <c r="DE13" s="236"/>
      <c r="DF13" s="236"/>
      <c r="DG13" s="273" t="e">
        <f t="shared" si="14"/>
        <v>#DIV/0!</v>
      </c>
      <c r="DH13" s="283"/>
      <c r="DI13" s="282"/>
      <c r="DJ13" s="236"/>
      <c r="DK13" s="236"/>
      <c r="DL13" s="236"/>
      <c r="DM13" s="273" t="e">
        <f t="shared" si="15"/>
        <v>#DIV/0!</v>
      </c>
      <c r="DN13" s="283"/>
      <c r="DO13" s="282"/>
      <c r="DP13" s="236"/>
      <c r="DQ13" s="236"/>
      <c r="DR13" s="236"/>
      <c r="DS13" s="273" t="e">
        <f t="shared" si="16"/>
        <v>#DIV/0!</v>
      </c>
      <c r="DT13" s="283"/>
      <c r="DU13" s="282">
        <f t="shared" si="17"/>
        <v>5404.58</v>
      </c>
      <c r="DV13" s="236">
        <f t="shared" si="18"/>
        <v>509.02</v>
      </c>
      <c r="DW13" s="236">
        <f t="shared" si="19"/>
        <v>509.02</v>
      </c>
      <c r="DX13" s="236">
        <f t="shared" si="20"/>
        <v>5404.58</v>
      </c>
      <c r="DY13" s="273">
        <f t="shared" si="21"/>
        <v>8.6076163419913407E-2</v>
      </c>
      <c r="DZ13" s="283"/>
    </row>
    <row r="14" spans="1:142" ht="45" hidden="1" customHeight="1" x14ac:dyDescent="0.25">
      <c r="A14" s="40">
        <v>4</v>
      </c>
      <c r="B14" s="78" t="s">
        <v>67</v>
      </c>
      <c r="C14" s="78" t="s">
        <v>24</v>
      </c>
      <c r="D14" s="41" t="s">
        <v>68</v>
      </c>
      <c r="E14" s="41" t="s">
        <v>69</v>
      </c>
      <c r="F14" s="41" t="s">
        <v>70</v>
      </c>
      <c r="G14" s="41" t="s">
        <v>71</v>
      </c>
      <c r="H14" s="78" t="s">
        <v>72</v>
      </c>
      <c r="I14" s="78" t="s">
        <v>72</v>
      </c>
      <c r="J14" s="78" t="s">
        <v>73</v>
      </c>
      <c r="K14" s="78" t="s">
        <v>73</v>
      </c>
      <c r="L14" s="132" t="s">
        <v>74</v>
      </c>
      <c r="M14" s="133" t="s">
        <v>75</v>
      </c>
      <c r="N14" s="78" t="s">
        <v>83</v>
      </c>
      <c r="O14" s="41" t="s">
        <v>77</v>
      </c>
      <c r="P14" s="44" t="str">
        <f t="shared" si="0"/>
        <v>53</v>
      </c>
      <c r="Q14" s="44">
        <v>530104</v>
      </c>
      <c r="R14" s="42" t="s">
        <v>82</v>
      </c>
      <c r="S14" s="45">
        <v>1701</v>
      </c>
      <c r="T14" s="46">
        <v>1</v>
      </c>
      <c r="U14" s="45">
        <v>0</v>
      </c>
      <c r="V14" s="45">
        <v>0</v>
      </c>
      <c r="W14" s="47">
        <f t="shared" si="1"/>
        <v>1000</v>
      </c>
      <c r="X14" s="48">
        <v>1</v>
      </c>
      <c r="Y14" s="50" t="s">
        <v>31</v>
      </c>
      <c r="Z14" s="51">
        <v>1000</v>
      </c>
      <c r="AA14" s="237">
        <f>+ROUND((SUMIFS(MODIFICACIONES!K:K,MODIFICACIONES!L:L,'POA 2026'!$AA$10,MODIFICACIONES!D:D,'POA 2026'!A14)+'POA 2026'!Z14),2)</f>
        <v>1000</v>
      </c>
      <c r="AB14" s="51">
        <v>0</v>
      </c>
      <c r="AC14" s="51">
        <f>+ROUND((SUMIFS(MODIFICACIONES!K:K,MODIFICACIONES!L:L,'POA 2026'!$AC$10,MODIFICACIONES!D:D,'POA 2026'!A14)+'POA 2026'!AB14),2)</f>
        <v>0</v>
      </c>
      <c r="AD14" s="54">
        <v>0</v>
      </c>
      <c r="AE14" s="51">
        <f>+ROUND((SUMIFS(MODIFICACIONES!K:K,MODIFICACIONES!L:L,'POA 2026'!$AE$10,MODIFICACIONES!D:D,'POA 2026'!A14)+'POA 2026'!AD14),2)</f>
        <v>0</v>
      </c>
      <c r="AF14" s="54">
        <v>0</v>
      </c>
      <c r="AG14" s="51">
        <f>+ROUND((SUMIFS(MODIFICACIONES!K:K,MODIFICACIONES!L:L,'POA 2026'!$AG$10,MODIFICACIONES!D:D,'POA 2026'!A14)+'POA 2026'!AF14),2)</f>
        <v>0</v>
      </c>
      <c r="AH14" s="54">
        <v>0</v>
      </c>
      <c r="AI14" s="51">
        <f>+ROUND((SUMIFS(MODIFICACIONES!K:K,MODIFICACIONES!L:L,'POA 2026'!$AI$10,MODIFICACIONES!D:D,'POA 2026'!A14)+'POA 2026'!AH14),2)</f>
        <v>0</v>
      </c>
      <c r="AJ14" s="54">
        <v>0</v>
      </c>
      <c r="AK14" s="51">
        <f>+ROUND((SUMIFS(MODIFICACIONES!K:K,MODIFICACIONES!L:L,'POA 2026'!$AK$10,MODIFICACIONES!D:D,'POA 2026'!A14)+'POA 2026'!AJ14),2)</f>
        <v>0</v>
      </c>
      <c r="AL14" s="54">
        <v>0</v>
      </c>
      <c r="AM14" s="51">
        <f>+ROUND((SUMIFS(MODIFICACIONES!K:K,MODIFICACIONES!L:L,'POA 2026'!$AM$10,MODIFICACIONES!D:D,'POA 2026'!A14)+'POA 2026'!AL14),2)</f>
        <v>0</v>
      </c>
      <c r="AN14" s="54">
        <v>0</v>
      </c>
      <c r="AO14" s="51">
        <f>+ROUND((SUMIFS(MODIFICACIONES!K:K,MODIFICACIONES!L:L,'POA 2026'!$AO$10,MODIFICACIONES!D:D,'POA 2026'!A14)+'POA 2026'!AN14),2)</f>
        <v>0</v>
      </c>
      <c r="AP14" s="51">
        <v>0</v>
      </c>
      <c r="AQ14" s="51">
        <f>+ROUND((SUMIFS(MODIFICACIONES!K:K,MODIFICACIONES!L:L,'POA 2026'!$AQ$10,MODIFICACIONES!D:D,'POA 2026'!A14)+'POA 2026'!AP14),2)</f>
        <v>0</v>
      </c>
      <c r="AR14" s="51">
        <v>0</v>
      </c>
      <c r="AS14" s="51">
        <f>+ROUND((SUMIFS(MODIFICACIONES!K:K,MODIFICACIONES!L:L,'POA 2026'!$AS$10,MODIFICACIONES!D:D,'POA 2026'!A14)+'POA 2026'!AR14),2)</f>
        <v>0</v>
      </c>
      <c r="AT14" s="51">
        <v>0</v>
      </c>
      <c r="AU14" s="51">
        <f>+ROUND((SUMIFS(MODIFICACIONES!K:K,MODIFICACIONES!L:L,'POA 2026'!$AU$10,MODIFICACIONES!D:D,'POA 2026'!A14)+'POA 2026'!AT14),2)</f>
        <v>0</v>
      </c>
      <c r="AV14" s="51">
        <v>0</v>
      </c>
      <c r="AW14" s="51">
        <f>+ROUND((SUMIFS(MODIFICACIONES!K:K,MODIFICACIONES!L:L,'POA 2026'!$AW$10,MODIFICACIONES!D:D,'POA 2026'!A14)+'POA 2026'!AV14),2)</f>
        <v>0</v>
      </c>
      <c r="AX14" s="75">
        <f t="shared" si="3"/>
        <v>0</v>
      </c>
      <c r="AY14" s="236">
        <f>SUMIFS(CERTIFICACIONES!I:I,CERTIFICACIONES!A:A,'POA 2026'!A14,CERTIFICACIONES!J:J,"ACTIVA")</f>
        <v>1000</v>
      </c>
      <c r="AZ14" s="279">
        <f t="shared" si="2"/>
        <v>0</v>
      </c>
      <c r="BA14" s="282">
        <v>501.47</v>
      </c>
      <c r="BB14" s="236">
        <v>498.53</v>
      </c>
      <c r="BC14" s="236">
        <v>498.53</v>
      </c>
      <c r="BD14" s="236">
        <f t="shared" si="4"/>
        <v>501.47</v>
      </c>
      <c r="BE14" s="273">
        <f t="shared" si="5"/>
        <v>0.49852999999999992</v>
      </c>
      <c r="BF14" s="283" t="s">
        <v>649</v>
      </c>
      <c r="BG14" s="282">
        <v>0</v>
      </c>
      <c r="BH14" s="236">
        <v>0</v>
      </c>
      <c r="BI14" s="236">
        <v>0</v>
      </c>
      <c r="BJ14" s="236"/>
      <c r="BK14" s="273" t="e">
        <f t="shared" si="6"/>
        <v>#DIV/0!</v>
      </c>
      <c r="BL14" s="283" t="s">
        <v>649</v>
      </c>
      <c r="BM14" s="282"/>
      <c r="BN14" s="236"/>
      <c r="BO14" s="236"/>
      <c r="BP14" s="236"/>
      <c r="BQ14" s="273" t="e">
        <f t="shared" si="7"/>
        <v>#DIV/0!</v>
      </c>
      <c r="BR14" s="283" t="s">
        <v>649</v>
      </c>
      <c r="BS14" s="282"/>
      <c r="BT14" s="236"/>
      <c r="BU14" s="236"/>
      <c r="BV14" s="236"/>
      <c r="BW14" s="273" t="e">
        <f t="shared" si="8"/>
        <v>#DIV/0!</v>
      </c>
      <c r="BX14" s="283" t="s">
        <v>649</v>
      </c>
      <c r="BY14" s="282"/>
      <c r="BZ14" s="236"/>
      <c r="CA14" s="236"/>
      <c r="CB14" s="236"/>
      <c r="CC14" s="273" t="e">
        <f t="shared" si="9"/>
        <v>#DIV/0!</v>
      </c>
      <c r="CD14" s="283" t="s">
        <v>649</v>
      </c>
      <c r="CE14" s="282"/>
      <c r="CF14" s="236"/>
      <c r="CG14" s="236"/>
      <c r="CH14" s="236"/>
      <c r="CI14" s="273">
        <f t="shared" si="10"/>
        <v>0</v>
      </c>
      <c r="CJ14" s="283" t="s">
        <v>649</v>
      </c>
      <c r="CK14" s="282"/>
      <c r="CL14" s="236"/>
      <c r="CM14" s="236"/>
      <c r="CN14" s="236"/>
      <c r="CO14" s="273" t="e">
        <f t="shared" si="11"/>
        <v>#DIV/0!</v>
      </c>
      <c r="CP14" s="283" t="s">
        <v>649</v>
      </c>
      <c r="CQ14" s="282"/>
      <c r="CR14" s="236"/>
      <c r="CS14" s="236"/>
      <c r="CT14" s="236"/>
      <c r="CU14" s="273" t="e">
        <f t="shared" si="12"/>
        <v>#DIV/0!</v>
      </c>
      <c r="CV14" s="283" t="s">
        <v>649</v>
      </c>
      <c r="CW14" s="282"/>
      <c r="CX14" s="236"/>
      <c r="CY14" s="236"/>
      <c r="CZ14" s="236"/>
      <c r="DA14" s="273" t="e">
        <f t="shared" si="13"/>
        <v>#DIV/0!</v>
      </c>
      <c r="DB14" s="283" t="s">
        <v>649</v>
      </c>
      <c r="DC14" s="282"/>
      <c r="DD14" s="236"/>
      <c r="DE14" s="236"/>
      <c r="DF14" s="236"/>
      <c r="DG14" s="273" t="e">
        <f t="shared" si="14"/>
        <v>#DIV/0!</v>
      </c>
      <c r="DH14" s="283" t="s">
        <v>649</v>
      </c>
      <c r="DI14" s="282"/>
      <c r="DJ14" s="236"/>
      <c r="DK14" s="236"/>
      <c r="DL14" s="236"/>
      <c r="DM14" s="273" t="e">
        <f t="shared" si="15"/>
        <v>#DIV/0!</v>
      </c>
      <c r="DN14" s="283" t="s">
        <v>649</v>
      </c>
      <c r="DO14" s="282"/>
      <c r="DP14" s="236"/>
      <c r="DQ14" s="236"/>
      <c r="DR14" s="236"/>
      <c r="DS14" s="273" t="e">
        <f t="shared" si="16"/>
        <v>#DIV/0!</v>
      </c>
      <c r="DT14" s="283"/>
      <c r="DU14" s="282">
        <f t="shared" si="17"/>
        <v>501.47</v>
      </c>
      <c r="DV14" s="236">
        <f t="shared" si="18"/>
        <v>498.53</v>
      </c>
      <c r="DW14" s="236">
        <f t="shared" si="19"/>
        <v>498.53</v>
      </c>
      <c r="DX14" s="236">
        <f t="shared" si="20"/>
        <v>501.47</v>
      </c>
      <c r="DY14" s="273">
        <f t="shared" si="21"/>
        <v>0.49852999999999992</v>
      </c>
      <c r="DZ14" s="283"/>
    </row>
    <row r="15" spans="1:142" ht="45" hidden="1" customHeight="1" x14ac:dyDescent="0.25">
      <c r="A15" s="40">
        <v>5</v>
      </c>
      <c r="B15" s="78" t="s">
        <v>67</v>
      </c>
      <c r="C15" s="78" t="s">
        <v>24</v>
      </c>
      <c r="D15" s="41" t="s">
        <v>68</v>
      </c>
      <c r="E15" s="41" t="s">
        <v>69</v>
      </c>
      <c r="F15" s="41" t="s">
        <v>70</v>
      </c>
      <c r="G15" s="41" t="s">
        <v>71</v>
      </c>
      <c r="H15" s="78" t="s">
        <v>72</v>
      </c>
      <c r="I15" s="78" t="s">
        <v>72</v>
      </c>
      <c r="J15" s="78" t="s">
        <v>73</v>
      </c>
      <c r="K15" s="78" t="s">
        <v>73</v>
      </c>
      <c r="L15" s="132" t="s">
        <v>74</v>
      </c>
      <c r="M15" s="133" t="s">
        <v>75</v>
      </c>
      <c r="N15" s="78" t="s">
        <v>84</v>
      </c>
      <c r="O15" s="41" t="s">
        <v>77</v>
      </c>
      <c r="P15" s="44" t="str">
        <f t="shared" si="0"/>
        <v>53</v>
      </c>
      <c r="Q15" s="44">
        <v>530105</v>
      </c>
      <c r="R15" s="55" t="s">
        <v>85</v>
      </c>
      <c r="S15" s="45">
        <v>1701</v>
      </c>
      <c r="T15" s="46">
        <v>1</v>
      </c>
      <c r="U15" s="45">
        <v>0</v>
      </c>
      <c r="V15" s="45">
        <v>0</v>
      </c>
      <c r="W15" s="47">
        <f t="shared" si="1"/>
        <v>60</v>
      </c>
      <c r="X15" s="48">
        <v>1</v>
      </c>
      <c r="Y15" s="50" t="s">
        <v>31</v>
      </c>
      <c r="Z15" s="51">
        <v>60</v>
      </c>
      <c r="AA15" s="237">
        <f>+ROUND((SUMIFS(MODIFICACIONES!K:K,MODIFICACIONES!L:L,'POA 2026'!$AA$10,MODIFICACIONES!D:D,'POA 2026'!A15)+'POA 2026'!Z15),2)</f>
        <v>60</v>
      </c>
      <c r="AB15" s="51">
        <v>0</v>
      </c>
      <c r="AC15" s="51">
        <f>+ROUND((SUMIFS(MODIFICACIONES!K:K,MODIFICACIONES!L:L,'POA 2026'!$AC$10,MODIFICACIONES!D:D,'POA 2026'!A15)+'POA 2026'!AB15),2)</f>
        <v>0</v>
      </c>
      <c r="AD15" s="54">
        <v>0</v>
      </c>
      <c r="AE15" s="51">
        <f>+ROUND((SUMIFS(MODIFICACIONES!K:K,MODIFICACIONES!L:L,'POA 2026'!$AE$10,MODIFICACIONES!D:D,'POA 2026'!A15)+'POA 2026'!AD15),2)</f>
        <v>0</v>
      </c>
      <c r="AF15" s="54">
        <v>0</v>
      </c>
      <c r="AG15" s="51">
        <f>+ROUND((SUMIFS(MODIFICACIONES!K:K,MODIFICACIONES!L:L,'POA 2026'!$AG$10,MODIFICACIONES!D:D,'POA 2026'!A15)+'POA 2026'!AF15),2)</f>
        <v>0</v>
      </c>
      <c r="AH15" s="54">
        <v>0</v>
      </c>
      <c r="AI15" s="51">
        <f>+ROUND((SUMIFS(MODIFICACIONES!K:K,MODIFICACIONES!L:L,'POA 2026'!$AI$10,MODIFICACIONES!D:D,'POA 2026'!A15)+'POA 2026'!AH15),2)</f>
        <v>0</v>
      </c>
      <c r="AJ15" s="54">
        <v>0</v>
      </c>
      <c r="AK15" s="51">
        <f>+ROUND((SUMIFS(MODIFICACIONES!K:K,MODIFICACIONES!L:L,'POA 2026'!$AK$10,MODIFICACIONES!D:D,'POA 2026'!A15)+'POA 2026'!AJ15),2)</f>
        <v>0</v>
      </c>
      <c r="AL15" s="54">
        <v>0</v>
      </c>
      <c r="AM15" s="51">
        <f>+ROUND((SUMIFS(MODIFICACIONES!K:K,MODIFICACIONES!L:L,'POA 2026'!$AM$10,MODIFICACIONES!D:D,'POA 2026'!A15)+'POA 2026'!AL15),2)</f>
        <v>0</v>
      </c>
      <c r="AN15" s="54">
        <v>0</v>
      </c>
      <c r="AO15" s="51">
        <f>+ROUND((SUMIFS(MODIFICACIONES!K:K,MODIFICACIONES!L:L,'POA 2026'!$AO$10,MODIFICACIONES!D:D,'POA 2026'!A15)+'POA 2026'!AN15),2)</f>
        <v>0</v>
      </c>
      <c r="AP15" s="51">
        <v>0</v>
      </c>
      <c r="AQ15" s="51">
        <f>+ROUND((SUMIFS(MODIFICACIONES!K:K,MODIFICACIONES!L:L,'POA 2026'!$AQ$10,MODIFICACIONES!D:D,'POA 2026'!A15)+'POA 2026'!AP15),2)</f>
        <v>0</v>
      </c>
      <c r="AR15" s="51">
        <v>0</v>
      </c>
      <c r="AS15" s="51">
        <f>+ROUND((SUMIFS(MODIFICACIONES!K:K,MODIFICACIONES!L:L,'POA 2026'!$AS$10,MODIFICACIONES!D:D,'POA 2026'!A15)+'POA 2026'!AR15),2)</f>
        <v>0</v>
      </c>
      <c r="AT15" s="51">
        <v>0</v>
      </c>
      <c r="AU15" s="51">
        <f>+ROUND((SUMIFS(MODIFICACIONES!K:K,MODIFICACIONES!L:L,'POA 2026'!$AU$10,MODIFICACIONES!D:D,'POA 2026'!A15)+'POA 2026'!AT15),2)</f>
        <v>0</v>
      </c>
      <c r="AV15" s="51">
        <v>0</v>
      </c>
      <c r="AW15" s="51">
        <f>+ROUND((SUMIFS(MODIFICACIONES!K:K,MODIFICACIONES!L:L,'POA 2026'!$AW$10,MODIFICACIONES!D:D,'POA 2026'!A15)+'POA 2026'!AV15),2)</f>
        <v>0</v>
      </c>
      <c r="AX15" s="75">
        <f t="shared" si="3"/>
        <v>0</v>
      </c>
      <c r="AY15" s="236">
        <f>SUMIFS(CERTIFICACIONES!I:I,CERTIFICACIONES!A:A,'POA 2026'!A15,CERTIFICACIONES!J:J,"ACTIVA")</f>
        <v>60</v>
      </c>
      <c r="AZ15" s="279">
        <f t="shared" si="2"/>
        <v>0</v>
      </c>
      <c r="BA15" s="282">
        <v>33.47</v>
      </c>
      <c r="BB15" s="236">
        <v>26.53</v>
      </c>
      <c r="BC15" s="236">
        <v>26.53</v>
      </c>
      <c r="BD15" s="236">
        <f t="shared" si="4"/>
        <v>33.47</v>
      </c>
      <c r="BE15" s="273">
        <f t="shared" si="5"/>
        <v>0.44216666666666671</v>
      </c>
      <c r="BF15" s="283" t="s">
        <v>649</v>
      </c>
      <c r="BG15" s="282">
        <v>0</v>
      </c>
      <c r="BH15" s="236">
        <v>0</v>
      </c>
      <c r="BI15" s="236">
        <v>0</v>
      </c>
      <c r="BJ15" s="236"/>
      <c r="BK15" s="273" t="e">
        <f t="shared" si="6"/>
        <v>#DIV/0!</v>
      </c>
      <c r="BL15" s="283" t="s">
        <v>649</v>
      </c>
      <c r="BM15" s="282"/>
      <c r="BN15" s="236"/>
      <c r="BO15" s="236"/>
      <c r="BP15" s="236"/>
      <c r="BQ15" s="273" t="e">
        <f t="shared" si="7"/>
        <v>#DIV/0!</v>
      </c>
      <c r="BR15" s="283" t="s">
        <v>649</v>
      </c>
      <c r="BS15" s="282"/>
      <c r="BT15" s="236"/>
      <c r="BU15" s="236"/>
      <c r="BV15" s="236"/>
      <c r="BW15" s="273" t="e">
        <f t="shared" si="8"/>
        <v>#DIV/0!</v>
      </c>
      <c r="BX15" s="283" t="s">
        <v>649</v>
      </c>
      <c r="BY15" s="282"/>
      <c r="BZ15" s="236"/>
      <c r="CA15" s="236"/>
      <c r="CB15" s="236"/>
      <c r="CC15" s="273" t="e">
        <f t="shared" si="9"/>
        <v>#DIV/0!</v>
      </c>
      <c r="CD15" s="283" t="s">
        <v>649</v>
      </c>
      <c r="CE15" s="282"/>
      <c r="CF15" s="236"/>
      <c r="CG15" s="236"/>
      <c r="CH15" s="236"/>
      <c r="CI15" s="273">
        <f t="shared" si="10"/>
        <v>0</v>
      </c>
      <c r="CJ15" s="283" t="s">
        <v>649</v>
      </c>
      <c r="CK15" s="282"/>
      <c r="CL15" s="236"/>
      <c r="CM15" s="236"/>
      <c r="CN15" s="236"/>
      <c r="CO15" s="273" t="e">
        <f t="shared" si="11"/>
        <v>#DIV/0!</v>
      </c>
      <c r="CP15" s="283" t="s">
        <v>649</v>
      </c>
      <c r="CQ15" s="282"/>
      <c r="CR15" s="236"/>
      <c r="CS15" s="236"/>
      <c r="CT15" s="236"/>
      <c r="CU15" s="273" t="e">
        <f t="shared" si="12"/>
        <v>#DIV/0!</v>
      </c>
      <c r="CV15" s="283" t="s">
        <v>649</v>
      </c>
      <c r="CW15" s="282"/>
      <c r="CX15" s="236"/>
      <c r="CY15" s="236"/>
      <c r="CZ15" s="236"/>
      <c r="DA15" s="273" t="e">
        <f t="shared" si="13"/>
        <v>#DIV/0!</v>
      </c>
      <c r="DB15" s="283" t="s">
        <v>649</v>
      </c>
      <c r="DC15" s="282"/>
      <c r="DD15" s="236"/>
      <c r="DE15" s="236"/>
      <c r="DF15" s="236"/>
      <c r="DG15" s="273" t="e">
        <f t="shared" si="14"/>
        <v>#DIV/0!</v>
      </c>
      <c r="DH15" s="283" t="s">
        <v>649</v>
      </c>
      <c r="DI15" s="282"/>
      <c r="DJ15" s="236"/>
      <c r="DK15" s="236"/>
      <c r="DL15" s="236"/>
      <c r="DM15" s="273" t="e">
        <f t="shared" si="15"/>
        <v>#DIV/0!</v>
      </c>
      <c r="DN15" s="283" t="s">
        <v>649</v>
      </c>
      <c r="DO15" s="282"/>
      <c r="DP15" s="236"/>
      <c r="DQ15" s="236"/>
      <c r="DR15" s="236"/>
      <c r="DS15" s="273" t="e">
        <f t="shared" si="16"/>
        <v>#DIV/0!</v>
      </c>
      <c r="DT15" s="283"/>
      <c r="DU15" s="282">
        <f t="shared" si="17"/>
        <v>33.47</v>
      </c>
      <c r="DV15" s="236">
        <f t="shared" si="18"/>
        <v>26.53</v>
      </c>
      <c r="DW15" s="236">
        <f t="shared" si="19"/>
        <v>26.53</v>
      </c>
      <c r="DX15" s="236">
        <f t="shared" si="20"/>
        <v>33.47</v>
      </c>
      <c r="DY15" s="273">
        <f t="shared" si="21"/>
        <v>0.44216666666666671</v>
      </c>
      <c r="DZ15" s="283"/>
    </row>
    <row r="16" spans="1:142" ht="45" hidden="1" customHeight="1" x14ac:dyDescent="0.25">
      <c r="A16" s="40">
        <v>6</v>
      </c>
      <c r="B16" s="78" t="s">
        <v>67</v>
      </c>
      <c r="C16" s="78" t="s">
        <v>24</v>
      </c>
      <c r="D16" s="41" t="s">
        <v>68</v>
      </c>
      <c r="E16" s="41" t="s">
        <v>69</v>
      </c>
      <c r="F16" s="41" t="s">
        <v>70</v>
      </c>
      <c r="G16" s="41" t="s">
        <v>71</v>
      </c>
      <c r="H16" s="78" t="s">
        <v>72</v>
      </c>
      <c r="I16" s="78" t="s">
        <v>72</v>
      </c>
      <c r="J16" s="78" t="s">
        <v>73</v>
      </c>
      <c r="K16" s="78" t="s">
        <v>73</v>
      </c>
      <c r="L16" s="132" t="s">
        <v>74</v>
      </c>
      <c r="M16" s="133" t="s">
        <v>75</v>
      </c>
      <c r="N16" s="78" t="s">
        <v>86</v>
      </c>
      <c r="O16" s="41" t="s">
        <v>80</v>
      </c>
      <c r="P16" s="44" t="str">
        <f t="shared" si="0"/>
        <v>53</v>
      </c>
      <c r="Q16" s="44">
        <v>530105</v>
      </c>
      <c r="R16" s="55" t="s">
        <v>85</v>
      </c>
      <c r="S16" s="45">
        <v>1701</v>
      </c>
      <c r="T16" s="46">
        <v>1</v>
      </c>
      <c r="U16" s="45">
        <v>0</v>
      </c>
      <c r="V16" s="45">
        <v>0</v>
      </c>
      <c r="W16" s="47">
        <f t="shared" si="1"/>
        <v>500</v>
      </c>
      <c r="X16" s="48">
        <v>1</v>
      </c>
      <c r="Y16" s="50" t="s">
        <v>31</v>
      </c>
      <c r="Z16" s="51">
        <v>0</v>
      </c>
      <c r="AA16" s="237">
        <f>+ROUND((SUMIFS(MODIFICACIONES!K:K,MODIFICACIONES!L:L,'POA 2026'!$AA$10,MODIFICACIONES!D:D,'POA 2026'!A16)+'POA 2026'!Z16),2)</f>
        <v>0</v>
      </c>
      <c r="AB16" s="51">
        <v>50</v>
      </c>
      <c r="AC16" s="51">
        <f>+ROUND((SUMIFS(MODIFICACIONES!K:K,MODIFICACIONES!L:L,'POA 2026'!$AC$10,MODIFICACIONES!D:D,'POA 2026'!A16)+'POA 2026'!AB16),2)</f>
        <v>50</v>
      </c>
      <c r="AD16" s="51">
        <v>50</v>
      </c>
      <c r="AE16" s="51">
        <f>+ROUND((SUMIFS(MODIFICACIONES!K:K,MODIFICACIONES!L:L,'POA 2026'!$AE$10,MODIFICACIONES!D:D,'POA 2026'!A16)+'POA 2026'!AD16),2)</f>
        <v>50</v>
      </c>
      <c r="AF16" s="51">
        <v>50</v>
      </c>
      <c r="AG16" s="51">
        <f>+ROUND((SUMIFS(MODIFICACIONES!K:K,MODIFICACIONES!L:L,'POA 2026'!$AG$10,MODIFICACIONES!D:D,'POA 2026'!A16)+'POA 2026'!AF16),2)</f>
        <v>50</v>
      </c>
      <c r="AH16" s="51">
        <v>50</v>
      </c>
      <c r="AI16" s="51">
        <f>+ROUND((SUMIFS(MODIFICACIONES!K:K,MODIFICACIONES!L:L,'POA 2026'!$AI$10,MODIFICACIONES!D:D,'POA 2026'!A16)+'POA 2026'!AH16),2)</f>
        <v>50</v>
      </c>
      <c r="AJ16" s="51">
        <v>50</v>
      </c>
      <c r="AK16" s="51">
        <f>+ROUND((SUMIFS(MODIFICACIONES!K:K,MODIFICACIONES!L:L,'POA 2026'!$AK$10,MODIFICACIONES!D:D,'POA 2026'!A16)+'POA 2026'!AJ16),2)</f>
        <v>50</v>
      </c>
      <c r="AL16" s="51">
        <v>50</v>
      </c>
      <c r="AM16" s="51">
        <f>+ROUND((SUMIFS(MODIFICACIONES!K:K,MODIFICACIONES!L:L,'POA 2026'!$AM$10,MODIFICACIONES!D:D,'POA 2026'!A16)+'POA 2026'!AL16),2)</f>
        <v>50</v>
      </c>
      <c r="AN16" s="51">
        <v>50</v>
      </c>
      <c r="AO16" s="51">
        <f>+ROUND((SUMIFS(MODIFICACIONES!K:K,MODIFICACIONES!L:L,'POA 2026'!$AO$10,MODIFICACIONES!D:D,'POA 2026'!A16)+'POA 2026'!AN16),2)</f>
        <v>50</v>
      </c>
      <c r="AP16" s="51">
        <v>50</v>
      </c>
      <c r="AQ16" s="51">
        <f>+ROUND((SUMIFS(MODIFICACIONES!K:K,MODIFICACIONES!L:L,'POA 2026'!$AQ$10,MODIFICACIONES!D:D,'POA 2026'!A16)+'POA 2026'!AP16),2)</f>
        <v>50</v>
      </c>
      <c r="AR16" s="51">
        <v>50</v>
      </c>
      <c r="AS16" s="51">
        <f>+ROUND((SUMIFS(MODIFICACIONES!K:K,MODIFICACIONES!L:L,'POA 2026'!$AS$10,MODIFICACIONES!D:D,'POA 2026'!A16)+'POA 2026'!AR16),2)</f>
        <v>50</v>
      </c>
      <c r="AT16" s="51">
        <v>50</v>
      </c>
      <c r="AU16" s="51">
        <f>+ROUND((SUMIFS(MODIFICACIONES!K:K,MODIFICACIONES!L:L,'POA 2026'!$AU$10,MODIFICACIONES!D:D,'POA 2026'!A16)+'POA 2026'!AT16),2)</f>
        <v>50</v>
      </c>
      <c r="AV16" s="51">
        <v>0</v>
      </c>
      <c r="AW16" s="51">
        <f>+ROUND((SUMIFS(MODIFICACIONES!K:K,MODIFICACIONES!L:L,'POA 2026'!$AW$10,MODIFICACIONES!D:D,'POA 2026'!A16)+'POA 2026'!AV16),2)</f>
        <v>0</v>
      </c>
      <c r="AX16" s="75">
        <f t="shared" si="3"/>
        <v>0</v>
      </c>
      <c r="AY16" s="236">
        <f>SUMIFS(CERTIFICACIONES!I:I,CERTIFICACIONES!A:A,'POA 2026'!A16,CERTIFICACIONES!J:J,"ACTIVA")</f>
        <v>500</v>
      </c>
      <c r="AZ16" s="279">
        <f t="shared" si="2"/>
        <v>0</v>
      </c>
      <c r="BA16" s="282">
        <v>0</v>
      </c>
      <c r="BB16" s="236">
        <v>0</v>
      </c>
      <c r="BC16" s="236">
        <v>0</v>
      </c>
      <c r="BD16" s="236">
        <f t="shared" si="4"/>
        <v>500</v>
      </c>
      <c r="BE16" s="273">
        <f t="shared" si="5"/>
        <v>0</v>
      </c>
      <c r="BF16" s="283"/>
      <c r="BG16" s="282">
        <v>487.44</v>
      </c>
      <c r="BH16" s="236">
        <v>12.56</v>
      </c>
      <c r="BI16" s="236">
        <v>12.56</v>
      </c>
      <c r="BJ16" s="236"/>
      <c r="BK16" s="273">
        <f t="shared" si="6"/>
        <v>0.25120000000000003</v>
      </c>
      <c r="BL16" s="283"/>
      <c r="BM16" s="282"/>
      <c r="BN16" s="236"/>
      <c r="BO16" s="236"/>
      <c r="BP16" s="236"/>
      <c r="BQ16" s="273">
        <f t="shared" si="7"/>
        <v>0</v>
      </c>
      <c r="BR16" s="283"/>
      <c r="BS16" s="282"/>
      <c r="BT16" s="236"/>
      <c r="BU16" s="236"/>
      <c r="BV16" s="236"/>
      <c r="BW16" s="273">
        <f t="shared" si="8"/>
        <v>0</v>
      </c>
      <c r="BX16" s="283"/>
      <c r="BY16" s="282"/>
      <c r="BZ16" s="236"/>
      <c r="CA16" s="236"/>
      <c r="CB16" s="236"/>
      <c r="CC16" s="273">
        <f t="shared" si="9"/>
        <v>0</v>
      </c>
      <c r="CD16" s="283"/>
      <c r="CE16" s="282"/>
      <c r="CF16" s="236"/>
      <c r="CG16" s="236"/>
      <c r="CH16" s="236"/>
      <c r="CI16" s="273" t="e">
        <f t="shared" si="10"/>
        <v>#DIV/0!</v>
      </c>
      <c r="CJ16" s="283"/>
      <c r="CK16" s="282"/>
      <c r="CL16" s="236"/>
      <c r="CM16" s="236"/>
      <c r="CN16" s="236"/>
      <c r="CO16" s="273">
        <f t="shared" si="11"/>
        <v>0</v>
      </c>
      <c r="CP16" s="283"/>
      <c r="CQ16" s="282"/>
      <c r="CR16" s="236"/>
      <c r="CS16" s="236"/>
      <c r="CT16" s="236"/>
      <c r="CU16" s="273" t="e">
        <f t="shared" si="12"/>
        <v>#DIV/0!</v>
      </c>
      <c r="CV16" s="283"/>
      <c r="CW16" s="282"/>
      <c r="CX16" s="236"/>
      <c r="CY16" s="236"/>
      <c r="CZ16" s="236"/>
      <c r="DA16" s="273" t="e">
        <f t="shared" si="13"/>
        <v>#DIV/0!</v>
      </c>
      <c r="DB16" s="283"/>
      <c r="DC16" s="282"/>
      <c r="DD16" s="236"/>
      <c r="DE16" s="236"/>
      <c r="DF16" s="236"/>
      <c r="DG16" s="273" t="e">
        <f t="shared" si="14"/>
        <v>#DIV/0!</v>
      </c>
      <c r="DH16" s="283"/>
      <c r="DI16" s="282"/>
      <c r="DJ16" s="236"/>
      <c r="DK16" s="236"/>
      <c r="DL16" s="236"/>
      <c r="DM16" s="273" t="e">
        <f t="shared" si="15"/>
        <v>#DIV/0!</v>
      </c>
      <c r="DN16" s="283"/>
      <c r="DO16" s="282"/>
      <c r="DP16" s="236"/>
      <c r="DQ16" s="236"/>
      <c r="DR16" s="236"/>
      <c r="DS16" s="273" t="e">
        <f t="shared" si="16"/>
        <v>#DIV/0!</v>
      </c>
      <c r="DT16" s="283"/>
      <c r="DU16" s="282">
        <f t="shared" si="17"/>
        <v>487.44</v>
      </c>
      <c r="DV16" s="236">
        <f t="shared" si="18"/>
        <v>12.56</v>
      </c>
      <c r="DW16" s="236">
        <f t="shared" si="19"/>
        <v>12.56</v>
      </c>
      <c r="DX16" s="236">
        <f t="shared" si="20"/>
        <v>487.44</v>
      </c>
      <c r="DY16" s="273">
        <f t="shared" si="21"/>
        <v>2.512E-2</v>
      </c>
      <c r="DZ16" s="283"/>
    </row>
    <row r="17" spans="1:130" ht="45" hidden="1" customHeight="1" x14ac:dyDescent="0.25">
      <c r="A17" s="40">
        <v>7</v>
      </c>
      <c r="B17" s="78" t="s">
        <v>67</v>
      </c>
      <c r="C17" s="78" t="s">
        <v>24</v>
      </c>
      <c r="D17" s="41" t="s">
        <v>68</v>
      </c>
      <c r="E17" s="41" t="s">
        <v>69</v>
      </c>
      <c r="F17" s="41" t="s">
        <v>70</v>
      </c>
      <c r="G17" s="41" t="s">
        <v>71</v>
      </c>
      <c r="H17" s="78" t="s">
        <v>72</v>
      </c>
      <c r="I17" s="78" t="s">
        <v>72</v>
      </c>
      <c r="J17" s="78" t="s">
        <v>73</v>
      </c>
      <c r="K17" s="78" t="s">
        <v>73</v>
      </c>
      <c r="L17" s="132" t="s">
        <v>74</v>
      </c>
      <c r="M17" s="133" t="s">
        <v>75</v>
      </c>
      <c r="N17" s="78" t="s">
        <v>87</v>
      </c>
      <c r="O17" s="41" t="s">
        <v>80</v>
      </c>
      <c r="P17" s="44" t="str">
        <f t="shared" si="0"/>
        <v>53</v>
      </c>
      <c r="Q17" s="44">
        <v>530105</v>
      </c>
      <c r="R17" s="42" t="s">
        <v>85</v>
      </c>
      <c r="S17" s="27">
        <v>1701</v>
      </c>
      <c r="T17" s="56">
        <v>1</v>
      </c>
      <c r="U17" s="57">
        <v>0</v>
      </c>
      <c r="V17" s="57">
        <v>0</v>
      </c>
      <c r="W17" s="47">
        <f t="shared" si="1"/>
        <v>400</v>
      </c>
      <c r="X17" s="48">
        <v>1</v>
      </c>
      <c r="Y17" s="50" t="s">
        <v>31</v>
      </c>
      <c r="Z17" s="54">
        <v>0</v>
      </c>
      <c r="AA17" s="237">
        <f>+ROUND((SUMIFS(MODIFICACIONES!K:K,MODIFICACIONES!L:L,'POA 2026'!$AA$10,MODIFICACIONES!D:D,'POA 2026'!A17)+'POA 2026'!Z17),2)</f>
        <v>0</v>
      </c>
      <c r="AB17" s="51">
        <v>400</v>
      </c>
      <c r="AC17" s="51">
        <f>+ROUND((SUMIFS(MODIFICACIONES!K:K,MODIFICACIONES!L:L,'POA 2026'!$AC$10,MODIFICACIONES!D:D,'POA 2026'!A17)+'POA 2026'!AB17),2)</f>
        <v>400</v>
      </c>
      <c r="AD17" s="54">
        <v>0</v>
      </c>
      <c r="AE17" s="51">
        <f>+ROUND((SUMIFS(MODIFICACIONES!K:K,MODIFICACIONES!L:L,'POA 2026'!$AE$10,MODIFICACIONES!D:D,'POA 2026'!A17)+'POA 2026'!AD17),2)</f>
        <v>0</v>
      </c>
      <c r="AF17" s="54">
        <v>0</v>
      </c>
      <c r="AG17" s="51">
        <f>+ROUND((SUMIFS(MODIFICACIONES!K:K,MODIFICACIONES!L:L,'POA 2026'!$AG$10,MODIFICACIONES!D:D,'POA 2026'!A17)+'POA 2026'!AF17),2)</f>
        <v>0</v>
      </c>
      <c r="AH17" s="54">
        <v>0</v>
      </c>
      <c r="AI17" s="51">
        <f>+ROUND((SUMIFS(MODIFICACIONES!K:K,MODIFICACIONES!L:L,'POA 2026'!$AI$10,MODIFICACIONES!D:D,'POA 2026'!A17)+'POA 2026'!AH17),2)</f>
        <v>0</v>
      </c>
      <c r="AJ17" s="54">
        <v>0</v>
      </c>
      <c r="AK17" s="51">
        <f>+ROUND((SUMIFS(MODIFICACIONES!K:K,MODIFICACIONES!L:L,'POA 2026'!$AK$10,MODIFICACIONES!D:D,'POA 2026'!A17)+'POA 2026'!AJ17),2)</f>
        <v>0</v>
      </c>
      <c r="AL17" s="54">
        <v>0</v>
      </c>
      <c r="AM17" s="51">
        <f>+ROUND((SUMIFS(MODIFICACIONES!K:K,MODIFICACIONES!L:L,'POA 2026'!$AM$10,MODIFICACIONES!D:D,'POA 2026'!A17)+'POA 2026'!AL17),2)</f>
        <v>0</v>
      </c>
      <c r="AN17" s="54">
        <v>0</v>
      </c>
      <c r="AO17" s="51">
        <f>+ROUND((SUMIFS(MODIFICACIONES!K:K,MODIFICACIONES!L:L,'POA 2026'!$AO$10,MODIFICACIONES!D:D,'POA 2026'!A17)+'POA 2026'!AN17),2)</f>
        <v>0</v>
      </c>
      <c r="AP17" s="51">
        <v>0</v>
      </c>
      <c r="AQ17" s="51">
        <f>+ROUND((SUMIFS(MODIFICACIONES!K:K,MODIFICACIONES!L:L,'POA 2026'!$AQ$10,MODIFICACIONES!D:D,'POA 2026'!A17)+'POA 2026'!AP17),2)</f>
        <v>0</v>
      </c>
      <c r="AR17" s="51">
        <v>0</v>
      </c>
      <c r="AS17" s="51">
        <f>+ROUND((SUMIFS(MODIFICACIONES!K:K,MODIFICACIONES!L:L,'POA 2026'!$AS$10,MODIFICACIONES!D:D,'POA 2026'!A17)+'POA 2026'!AR17),2)</f>
        <v>0</v>
      </c>
      <c r="AT17" s="51">
        <v>0</v>
      </c>
      <c r="AU17" s="51">
        <f>+ROUND((SUMIFS(MODIFICACIONES!K:K,MODIFICACIONES!L:L,'POA 2026'!$AU$10,MODIFICACIONES!D:D,'POA 2026'!A17)+'POA 2026'!AT17),2)</f>
        <v>0</v>
      </c>
      <c r="AV17" s="51">
        <v>0</v>
      </c>
      <c r="AW17" s="51">
        <f>+ROUND((SUMIFS(MODIFICACIONES!K:K,MODIFICACIONES!L:L,'POA 2026'!$AW$10,MODIFICACIONES!D:D,'POA 2026'!A17)+'POA 2026'!AV17),2)</f>
        <v>0</v>
      </c>
      <c r="AX17" s="75">
        <f t="shared" si="3"/>
        <v>0</v>
      </c>
      <c r="AY17" s="236">
        <f>SUMIFS(CERTIFICACIONES!I:I,CERTIFICACIONES!A:A,'POA 2026'!A17,CERTIFICACIONES!J:J,"ACTIVA")</f>
        <v>400</v>
      </c>
      <c r="AZ17" s="279">
        <f t="shared" si="2"/>
        <v>0</v>
      </c>
      <c r="BA17" s="282">
        <v>0</v>
      </c>
      <c r="BB17" s="236">
        <v>0</v>
      </c>
      <c r="BC17" s="236">
        <v>0</v>
      </c>
      <c r="BD17" s="236">
        <f t="shared" si="4"/>
        <v>400</v>
      </c>
      <c r="BE17" s="273">
        <f t="shared" si="5"/>
        <v>0</v>
      </c>
      <c r="BF17" s="283"/>
      <c r="BG17" s="282">
        <v>0</v>
      </c>
      <c r="BH17" s="236">
        <v>0</v>
      </c>
      <c r="BI17" s="236">
        <v>0</v>
      </c>
      <c r="BJ17" s="236"/>
      <c r="BK17" s="273">
        <f t="shared" si="6"/>
        <v>0</v>
      </c>
      <c r="BL17" s="283"/>
      <c r="BM17" s="282"/>
      <c r="BN17" s="236"/>
      <c r="BO17" s="236"/>
      <c r="BP17" s="236"/>
      <c r="BQ17" s="273" t="e">
        <f t="shared" si="7"/>
        <v>#DIV/0!</v>
      </c>
      <c r="BR17" s="283"/>
      <c r="BS17" s="282"/>
      <c r="BT17" s="236"/>
      <c r="BU17" s="236"/>
      <c r="BV17" s="236"/>
      <c r="BW17" s="273" t="e">
        <f t="shared" si="8"/>
        <v>#DIV/0!</v>
      </c>
      <c r="BX17" s="283"/>
      <c r="BY17" s="282"/>
      <c r="BZ17" s="236"/>
      <c r="CA17" s="236"/>
      <c r="CB17" s="236"/>
      <c r="CC17" s="273" t="e">
        <f t="shared" si="9"/>
        <v>#DIV/0!</v>
      </c>
      <c r="CD17" s="283"/>
      <c r="CE17" s="282"/>
      <c r="CF17" s="236"/>
      <c r="CG17" s="236"/>
      <c r="CH17" s="236"/>
      <c r="CI17" s="273" t="e">
        <f t="shared" si="10"/>
        <v>#DIV/0!</v>
      </c>
      <c r="CJ17" s="283"/>
      <c r="CK17" s="282"/>
      <c r="CL17" s="236"/>
      <c r="CM17" s="236"/>
      <c r="CN17" s="236"/>
      <c r="CO17" s="273" t="e">
        <f t="shared" si="11"/>
        <v>#DIV/0!</v>
      </c>
      <c r="CP17" s="283"/>
      <c r="CQ17" s="282"/>
      <c r="CR17" s="236"/>
      <c r="CS17" s="236"/>
      <c r="CT17" s="236"/>
      <c r="CU17" s="273" t="e">
        <f t="shared" si="12"/>
        <v>#DIV/0!</v>
      </c>
      <c r="CV17" s="283"/>
      <c r="CW17" s="282"/>
      <c r="CX17" s="236"/>
      <c r="CY17" s="236"/>
      <c r="CZ17" s="236"/>
      <c r="DA17" s="273" t="e">
        <f t="shared" si="13"/>
        <v>#DIV/0!</v>
      </c>
      <c r="DB17" s="283"/>
      <c r="DC17" s="282"/>
      <c r="DD17" s="236"/>
      <c r="DE17" s="236"/>
      <c r="DF17" s="236"/>
      <c r="DG17" s="273" t="e">
        <f t="shared" si="14"/>
        <v>#DIV/0!</v>
      </c>
      <c r="DH17" s="283"/>
      <c r="DI17" s="282"/>
      <c r="DJ17" s="236"/>
      <c r="DK17" s="236"/>
      <c r="DL17" s="236"/>
      <c r="DM17" s="273" t="e">
        <f t="shared" si="15"/>
        <v>#DIV/0!</v>
      </c>
      <c r="DN17" s="283"/>
      <c r="DO17" s="282"/>
      <c r="DP17" s="236"/>
      <c r="DQ17" s="236"/>
      <c r="DR17" s="236"/>
      <c r="DS17" s="273" t="e">
        <f t="shared" si="16"/>
        <v>#DIV/0!</v>
      </c>
      <c r="DT17" s="283"/>
      <c r="DU17" s="282">
        <f t="shared" si="17"/>
        <v>0</v>
      </c>
      <c r="DV17" s="236">
        <f t="shared" si="18"/>
        <v>0</v>
      </c>
      <c r="DW17" s="236">
        <f t="shared" si="19"/>
        <v>0</v>
      </c>
      <c r="DX17" s="236">
        <f t="shared" si="20"/>
        <v>400</v>
      </c>
      <c r="DY17" s="273">
        <f t="shared" si="21"/>
        <v>0</v>
      </c>
      <c r="DZ17" s="283"/>
    </row>
    <row r="18" spans="1:130" ht="45" hidden="1" customHeight="1" x14ac:dyDescent="0.25">
      <c r="A18" s="40">
        <v>8</v>
      </c>
      <c r="B18" s="78" t="s">
        <v>67</v>
      </c>
      <c r="C18" s="78" t="s">
        <v>24</v>
      </c>
      <c r="D18" s="41" t="s">
        <v>68</v>
      </c>
      <c r="E18" s="41" t="s">
        <v>69</v>
      </c>
      <c r="F18" s="41" t="s">
        <v>70</v>
      </c>
      <c r="G18" s="41" t="s">
        <v>71</v>
      </c>
      <c r="H18" s="78" t="s">
        <v>88</v>
      </c>
      <c r="I18" s="78" t="s">
        <v>458</v>
      </c>
      <c r="J18" s="78" t="s">
        <v>73</v>
      </c>
      <c r="K18" s="78" t="s">
        <v>73</v>
      </c>
      <c r="L18" s="132" t="s">
        <v>74</v>
      </c>
      <c r="M18" s="134" t="s">
        <v>75</v>
      </c>
      <c r="N18" s="137" t="s">
        <v>89</v>
      </c>
      <c r="O18" s="59" t="s">
        <v>90</v>
      </c>
      <c r="P18" s="44" t="str">
        <f t="shared" si="0"/>
        <v>53</v>
      </c>
      <c r="Q18" s="60">
        <v>530208</v>
      </c>
      <c r="R18" s="42" t="s">
        <v>91</v>
      </c>
      <c r="S18" s="61">
        <v>1701</v>
      </c>
      <c r="T18" s="62">
        <v>1</v>
      </c>
      <c r="U18" s="63">
        <v>0</v>
      </c>
      <c r="V18" s="63">
        <v>0</v>
      </c>
      <c r="W18" s="47">
        <f t="shared" si="1"/>
        <v>20792</v>
      </c>
      <c r="X18" s="48">
        <v>1</v>
      </c>
      <c r="Y18" s="50" t="s">
        <v>31</v>
      </c>
      <c r="Z18" s="54">
        <v>5198</v>
      </c>
      <c r="AA18" s="237">
        <f>+ROUND((SUMIFS(MODIFICACIONES!K:K,MODIFICACIONES!L:L,'POA 2026'!$AA$10,MODIFICACIONES!D:D,'POA 2026'!A18)+'POA 2026'!Z18),2)</f>
        <v>5198</v>
      </c>
      <c r="AB18" s="51">
        <v>2599</v>
      </c>
      <c r="AC18" s="51">
        <f>+ROUND((SUMIFS(MODIFICACIONES!K:K,MODIFICACIONES!L:L,'POA 2026'!$AC$10,MODIFICACIONES!D:D,'POA 2026'!A18)+'POA 2026'!AB18),2)</f>
        <v>2599</v>
      </c>
      <c r="AD18" s="51">
        <v>2599</v>
      </c>
      <c r="AE18" s="51">
        <f>+ROUND((SUMIFS(MODIFICACIONES!K:K,MODIFICACIONES!L:L,'POA 2026'!$AE$10,MODIFICACIONES!D:D,'POA 2026'!A18)+'POA 2026'!AD18),2)</f>
        <v>2599</v>
      </c>
      <c r="AF18" s="51">
        <v>2599</v>
      </c>
      <c r="AG18" s="51">
        <f>+ROUND((SUMIFS(MODIFICACIONES!K:K,MODIFICACIONES!L:L,'POA 2026'!$AG$10,MODIFICACIONES!D:D,'POA 2026'!A18)+'POA 2026'!AF18),2)</f>
        <v>2599</v>
      </c>
      <c r="AH18" s="51">
        <v>2599</v>
      </c>
      <c r="AI18" s="51">
        <f>+ROUND((SUMIFS(MODIFICACIONES!K:K,MODIFICACIONES!L:L,'POA 2026'!$AI$10,MODIFICACIONES!D:D,'POA 2026'!A18)+'POA 2026'!AH18),2)</f>
        <v>2599</v>
      </c>
      <c r="AJ18" s="51">
        <v>2599</v>
      </c>
      <c r="AK18" s="51">
        <f>+ROUND((SUMIFS(MODIFICACIONES!K:K,MODIFICACIONES!L:L,'POA 2026'!$AK$10,MODIFICACIONES!D:D,'POA 2026'!A18)+'POA 2026'!AJ18),2)</f>
        <v>2599</v>
      </c>
      <c r="AL18" s="51">
        <v>2599</v>
      </c>
      <c r="AM18" s="51">
        <f>+ROUND((SUMIFS(MODIFICACIONES!K:K,MODIFICACIONES!L:L,'POA 2026'!$AM$10,MODIFICACIONES!D:D,'POA 2026'!A18)+'POA 2026'!AL18),2)</f>
        <v>2599</v>
      </c>
      <c r="AN18" s="54">
        <v>0</v>
      </c>
      <c r="AO18" s="51">
        <f>+ROUND((SUMIFS(MODIFICACIONES!K:K,MODIFICACIONES!L:L,'POA 2026'!$AO$10,MODIFICACIONES!D:D,'POA 2026'!A18)+'POA 2026'!AN18),2)</f>
        <v>0</v>
      </c>
      <c r="AP18" s="51">
        <v>0</v>
      </c>
      <c r="AQ18" s="51">
        <f>+ROUND((SUMIFS(MODIFICACIONES!K:K,MODIFICACIONES!L:L,'POA 2026'!$AQ$10,MODIFICACIONES!D:D,'POA 2026'!A18)+'POA 2026'!AP18),2)</f>
        <v>0</v>
      </c>
      <c r="AR18" s="51">
        <v>0</v>
      </c>
      <c r="AS18" s="51">
        <f>+ROUND((SUMIFS(MODIFICACIONES!K:K,MODIFICACIONES!L:L,'POA 2026'!$AS$10,MODIFICACIONES!D:D,'POA 2026'!A18)+'POA 2026'!AR18),2)</f>
        <v>0</v>
      </c>
      <c r="AT18" s="51">
        <v>0</v>
      </c>
      <c r="AU18" s="51">
        <f>+ROUND((SUMIFS(MODIFICACIONES!K:K,MODIFICACIONES!L:L,'POA 2026'!$AU$10,MODIFICACIONES!D:D,'POA 2026'!A18)+'POA 2026'!AT18),2)</f>
        <v>0</v>
      </c>
      <c r="AV18" s="51">
        <v>0</v>
      </c>
      <c r="AW18" s="51">
        <f>+ROUND((SUMIFS(MODIFICACIONES!K:K,MODIFICACIONES!L:L,'POA 2026'!$AW$10,MODIFICACIONES!D:D,'POA 2026'!A18)+'POA 2026'!AV18),2)</f>
        <v>0</v>
      </c>
      <c r="AX18" s="75">
        <f t="shared" si="3"/>
        <v>0</v>
      </c>
      <c r="AY18" s="236">
        <f>SUMIFS(CERTIFICACIONES!I:I,CERTIFICACIONES!A:A,'POA 2026'!A18,CERTIFICACIONES!J:J,"ACTIVA")</f>
        <v>20792</v>
      </c>
      <c r="AZ18" s="279">
        <f t="shared" si="2"/>
        <v>0</v>
      </c>
      <c r="BA18" s="282">
        <v>20792</v>
      </c>
      <c r="BB18" s="236">
        <v>0</v>
      </c>
      <c r="BC18" s="236">
        <v>0</v>
      </c>
      <c r="BD18" s="236">
        <f t="shared" si="4"/>
        <v>20792</v>
      </c>
      <c r="BE18" s="273">
        <f t="shared" si="5"/>
        <v>0</v>
      </c>
      <c r="BF18" s="283" t="s">
        <v>650</v>
      </c>
      <c r="BG18" s="282"/>
      <c r="BH18" s="236"/>
      <c r="BI18" s="236"/>
      <c r="BJ18" s="236"/>
      <c r="BK18" s="273">
        <f t="shared" si="6"/>
        <v>0</v>
      </c>
      <c r="BL18" s="283" t="s">
        <v>650</v>
      </c>
      <c r="BM18" s="282"/>
      <c r="BN18" s="236"/>
      <c r="BO18" s="236"/>
      <c r="BP18" s="236"/>
      <c r="BQ18" s="273">
        <f t="shared" si="7"/>
        <v>0</v>
      </c>
      <c r="BR18" s="283" t="s">
        <v>650</v>
      </c>
      <c r="BS18" s="282"/>
      <c r="BT18" s="236"/>
      <c r="BU18" s="236"/>
      <c r="BV18" s="236"/>
      <c r="BW18" s="273" t="e">
        <f t="shared" si="8"/>
        <v>#DIV/0!</v>
      </c>
      <c r="BX18" s="283" t="s">
        <v>650</v>
      </c>
      <c r="BY18" s="282"/>
      <c r="BZ18" s="236"/>
      <c r="CA18" s="236"/>
      <c r="CB18" s="236"/>
      <c r="CC18" s="273" t="e">
        <f t="shared" si="9"/>
        <v>#DIV/0!</v>
      </c>
      <c r="CD18" s="283" t="s">
        <v>650</v>
      </c>
      <c r="CE18" s="282"/>
      <c r="CF18" s="236"/>
      <c r="CG18" s="236"/>
      <c r="CH18" s="236"/>
      <c r="CI18" s="273">
        <f t="shared" si="10"/>
        <v>0</v>
      </c>
      <c r="CJ18" s="283" t="s">
        <v>650</v>
      </c>
      <c r="CK18" s="282"/>
      <c r="CL18" s="236"/>
      <c r="CM18" s="236"/>
      <c r="CN18" s="236"/>
      <c r="CO18" s="273" t="e">
        <f t="shared" si="11"/>
        <v>#DIV/0!</v>
      </c>
      <c r="CP18" s="283" t="s">
        <v>650</v>
      </c>
      <c r="CQ18" s="282"/>
      <c r="CR18" s="236"/>
      <c r="CS18" s="236"/>
      <c r="CT18" s="236"/>
      <c r="CU18" s="273" t="e">
        <f t="shared" si="12"/>
        <v>#DIV/0!</v>
      </c>
      <c r="CV18" s="283" t="s">
        <v>650</v>
      </c>
      <c r="CW18" s="282"/>
      <c r="CX18" s="236"/>
      <c r="CY18" s="236"/>
      <c r="CZ18" s="236"/>
      <c r="DA18" s="273" t="e">
        <f t="shared" si="13"/>
        <v>#DIV/0!</v>
      </c>
      <c r="DB18" s="283" t="s">
        <v>650</v>
      </c>
      <c r="DC18" s="282"/>
      <c r="DD18" s="236"/>
      <c r="DE18" s="236"/>
      <c r="DF18" s="236"/>
      <c r="DG18" s="273" t="e">
        <f t="shared" si="14"/>
        <v>#DIV/0!</v>
      </c>
      <c r="DH18" s="283" t="s">
        <v>650</v>
      </c>
      <c r="DI18" s="282"/>
      <c r="DJ18" s="236"/>
      <c r="DK18" s="236"/>
      <c r="DL18" s="236"/>
      <c r="DM18" s="273" t="e">
        <f t="shared" si="15"/>
        <v>#DIV/0!</v>
      </c>
      <c r="DN18" s="283" t="s">
        <v>650</v>
      </c>
      <c r="DO18" s="282"/>
      <c r="DP18" s="236"/>
      <c r="DQ18" s="236"/>
      <c r="DR18" s="236"/>
      <c r="DS18" s="273" t="e">
        <f t="shared" si="16"/>
        <v>#DIV/0!</v>
      </c>
      <c r="DT18" s="283"/>
      <c r="DU18" s="282">
        <f t="shared" si="17"/>
        <v>20792</v>
      </c>
      <c r="DV18" s="236">
        <f t="shared" si="18"/>
        <v>0</v>
      </c>
      <c r="DW18" s="236">
        <f t="shared" si="19"/>
        <v>0</v>
      </c>
      <c r="DX18" s="236">
        <f t="shared" si="20"/>
        <v>20792</v>
      </c>
      <c r="DY18" s="273">
        <f t="shared" si="21"/>
        <v>0</v>
      </c>
      <c r="DZ18" s="283"/>
    </row>
    <row r="19" spans="1:130" ht="45" hidden="1" customHeight="1" x14ac:dyDescent="0.25">
      <c r="A19" s="40">
        <v>9</v>
      </c>
      <c r="B19" s="78" t="s">
        <v>67</v>
      </c>
      <c r="C19" s="78" t="s">
        <v>24</v>
      </c>
      <c r="D19" s="41" t="s">
        <v>68</v>
      </c>
      <c r="E19" s="41" t="s">
        <v>69</v>
      </c>
      <c r="F19" s="41" t="s">
        <v>70</v>
      </c>
      <c r="G19" s="41" t="s">
        <v>71</v>
      </c>
      <c r="H19" s="78" t="s">
        <v>72</v>
      </c>
      <c r="I19" s="78" t="s">
        <v>72</v>
      </c>
      <c r="J19" s="78" t="s">
        <v>73</v>
      </c>
      <c r="K19" s="78" t="s">
        <v>73</v>
      </c>
      <c r="L19" s="132" t="s">
        <v>74</v>
      </c>
      <c r="M19" s="133" t="s">
        <v>75</v>
      </c>
      <c r="N19" s="78" t="s">
        <v>92</v>
      </c>
      <c r="O19" s="41" t="s">
        <v>80</v>
      </c>
      <c r="P19" s="44" t="str">
        <f t="shared" si="0"/>
        <v>53</v>
      </c>
      <c r="Q19" s="44">
        <v>530208</v>
      </c>
      <c r="R19" s="42" t="s">
        <v>91</v>
      </c>
      <c r="S19" s="64">
        <v>1701</v>
      </c>
      <c r="T19" s="65">
        <v>1</v>
      </c>
      <c r="U19" s="66">
        <v>0</v>
      </c>
      <c r="V19" s="66">
        <v>0</v>
      </c>
      <c r="W19" s="47">
        <f t="shared" si="1"/>
        <v>22854.48</v>
      </c>
      <c r="X19" s="48">
        <v>1</v>
      </c>
      <c r="Y19" s="50" t="s">
        <v>66</v>
      </c>
      <c r="Z19" s="54">
        <v>0</v>
      </c>
      <c r="AA19" s="237">
        <f>+ROUND((SUMIFS(MODIFICACIONES!K:K,MODIFICACIONES!L:L,'POA 2026'!$AA$10,MODIFICACIONES!D:D,'POA 2026'!A19)+'POA 2026'!Z19),2)</f>
        <v>0</v>
      </c>
      <c r="AB19" s="51">
        <v>0</v>
      </c>
      <c r="AC19" s="51">
        <f>+ROUND((SUMIFS(MODIFICACIONES!K:K,MODIFICACIONES!L:L,'POA 2026'!$AC$10,MODIFICACIONES!D:D,'POA 2026'!A19)+'POA 2026'!AB19),2)</f>
        <v>0</v>
      </c>
      <c r="AD19" s="54">
        <v>0</v>
      </c>
      <c r="AE19" s="51">
        <f>+ROUND((SUMIFS(MODIFICACIONES!K:K,MODIFICACIONES!L:L,'POA 2026'!$AE$10,MODIFICACIONES!D:D,'POA 2026'!A19)+'POA 2026'!AD19),2)</f>
        <v>0</v>
      </c>
      <c r="AF19" s="54">
        <v>0</v>
      </c>
      <c r="AG19" s="51">
        <f>+ROUND((SUMIFS(MODIFICACIONES!K:K,MODIFICACIONES!L:L,'POA 2026'!$AG$10,MODIFICACIONES!D:D,'POA 2026'!A19)+'POA 2026'!AF19),2)</f>
        <v>0</v>
      </c>
      <c r="AH19" s="54">
        <v>0</v>
      </c>
      <c r="AI19" s="51">
        <f>+ROUND((SUMIFS(MODIFICACIONES!K:K,MODIFICACIONES!L:L,'POA 2026'!$AI$10,MODIFICACIONES!D:D,'POA 2026'!A19)+'POA 2026'!AH19),2)</f>
        <v>0</v>
      </c>
      <c r="AJ19" s="54">
        <v>0</v>
      </c>
      <c r="AK19" s="51">
        <f>+ROUND((SUMIFS(MODIFICACIONES!K:K,MODIFICACIONES!L:L,'POA 2026'!$AK$10,MODIFICACIONES!D:D,'POA 2026'!A19)+'POA 2026'!AJ19),2)</f>
        <v>0</v>
      </c>
      <c r="AL19" s="54">
        <v>3809.08</v>
      </c>
      <c r="AM19" s="51">
        <f>+ROUND((SUMIFS(MODIFICACIONES!K:K,MODIFICACIONES!L:L,'POA 2026'!$AM$10,MODIFICACIONES!D:D,'POA 2026'!A19)+'POA 2026'!AL19),2)</f>
        <v>3809.08</v>
      </c>
      <c r="AN19" s="54">
        <v>3809.08</v>
      </c>
      <c r="AO19" s="51">
        <f>+ROUND((SUMIFS(MODIFICACIONES!K:K,MODIFICACIONES!L:L,'POA 2026'!$AO$10,MODIFICACIONES!D:D,'POA 2026'!A19)+'POA 2026'!AN19),2)</f>
        <v>3809.08</v>
      </c>
      <c r="AP19" s="54">
        <v>3809.08</v>
      </c>
      <c r="AQ19" s="51">
        <f>+ROUND((SUMIFS(MODIFICACIONES!K:K,MODIFICACIONES!L:L,'POA 2026'!$AQ$10,MODIFICACIONES!D:D,'POA 2026'!A19)+'POA 2026'!AP19),2)</f>
        <v>3809.08</v>
      </c>
      <c r="AR19" s="54">
        <v>3809.08</v>
      </c>
      <c r="AS19" s="51">
        <f>+ROUND((SUMIFS(MODIFICACIONES!K:K,MODIFICACIONES!L:L,'POA 2026'!$AS$10,MODIFICACIONES!D:D,'POA 2026'!A19)+'POA 2026'!AR19),2)</f>
        <v>3809.08</v>
      </c>
      <c r="AT19" s="54">
        <v>3809.08</v>
      </c>
      <c r="AU19" s="51">
        <f>+ROUND((SUMIFS(MODIFICACIONES!K:K,MODIFICACIONES!L:L,'POA 2026'!$AU$10,MODIFICACIONES!D:D,'POA 2026'!A19)+'POA 2026'!AT19),2)</f>
        <v>3809.08</v>
      </c>
      <c r="AV19" s="54">
        <v>3809.08</v>
      </c>
      <c r="AW19" s="51">
        <f>+ROUND((SUMIFS(MODIFICACIONES!K:K,MODIFICACIONES!L:L,'POA 2026'!$AW$10,MODIFICACIONES!D:D,'POA 2026'!A19)+'POA 2026'!AV19),2)</f>
        <v>3809.08</v>
      </c>
      <c r="AX19" s="75">
        <f t="shared" si="3"/>
        <v>0</v>
      </c>
      <c r="AY19" s="236">
        <f>SUMIFS(CERTIFICACIONES!I:I,CERTIFICACIONES!A:A,'POA 2026'!A19,CERTIFICACIONES!J:J,"ACTIVA")</f>
        <v>0</v>
      </c>
      <c r="AZ19" s="279">
        <f t="shared" si="2"/>
        <v>22854.48</v>
      </c>
      <c r="BA19" s="282">
        <v>0</v>
      </c>
      <c r="BB19" s="236">
        <v>0</v>
      </c>
      <c r="BC19" s="236">
        <v>0</v>
      </c>
      <c r="BD19" s="236">
        <f t="shared" si="4"/>
        <v>22854.48</v>
      </c>
      <c r="BE19" s="273">
        <f t="shared" si="5"/>
        <v>0</v>
      </c>
      <c r="BF19" s="283"/>
      <c r="BG19" s="282">
        <v>0</v>
      </c>
      <c r="BH19" s="236">
        <v>0</v>
      </c>
      <c r="BI19" s="236">
        <v>0</v>
      </c>
      <c r="BJ19" s="236"/>
      <c r="BK19" s="273" t="e">
        <f t="shared" si="6"/>
        <v>#DIV/0!</v>
      </c>
      <c r="BL19" s="283"/>
      <c r="BM19" s="282"/>
      <c r="BN19" s="236"/>
      <c r="BO19" s="236"/>
      <c r="BP19" s="236"/>
      <c r="BQ19" s="273" t="e">
        <f t="shared" si="7"/>
        <v>#DIV/0!</v>
      </c>
      <c r="BR19" s="283"/>
      <c r="BS19" s="282"/>
      <c r="BT19" s="236"/>
      <c r="BU19" s="236"/>
      <c r="BV19" s="236"/>
      <c r="BW19" s="273">
        <f t="shared" si="8"/>
        <v>0</v>
      </c>
      <c r="BX19" s="283"/>
      <c r="BY19" s="282"/>
      <c r="BZ19" s="236"/>
      <c r="CA19" s="236"/>
      <c r="CB19" s="236"/>
      <c r="CC19" s="273">
        <f t="shared" si="9"/>
        <v>0</v>
      </c>
      <c r="CD19" s="283"/>
      <c r="CE19" s="282"/>
      <c r="CF19" s="236"/>
      <c r="CG19" s="236"/>
      <c r="CH19" s="236"/>
      <c r="CI19" s="273" t="e">
        <f t="shared" si="10"/>
        <v>#DIV/0!</v>
      </c>
      <c r="CJ19" s="283"/>
      <c r="CK19" s="282"/>
      <c r="CL19" s="236"/>
      <c r="CM19" s="236"/>
      <c r="CN19" s="236"/>
      <c r="CO19" s="273" t="e">
        <f t="shared" si="11"/>
        <v>#DIV/0!</v>
      </c>
      <c r="CP19" s="283"/>
      <c r="CQ19" s="282"/>
      <c r="CR19" s="236"/>
      <c r="CS19" s="236"/>
      <c r="CT19" s="236"/>
      <c r="CU19" s="273" t="e">
        <f t="shared" si="12"/>
        <v>#DIV/0!</v>
      </c>
      <c r="CV19" s="283"/>
      <c r="CW19" s="282"/>
      <c r="CX19" s="236"/>
      <c r="CY19" s="236"/>
      <c r="CZ19" s="236"/>
      <c r="DA19" s="273" t="e">
        <f t="shared" si="13"/>
        <v>#DIV/0!</v>
      </c>
      <c r="DB19" s="283"/>
      <c r="DC19" s="282"/>
      <c r="DD19" s="236"/>
      <c r="DE19" s="236"/>
      <c r="DF19" s="236"/>
      <c r="DG19" s="273" t="e">
        <f t="shared" si="14"/>
        <v>#DIV/0!</v>
      </c>
      <c r="DH19" s="283"/>
      <c r="DI19" s="282"/>
      <c r="DJ19" s="236"/>
      <c r="DK19" s="236"/>
      <c r="DL19" s="236"/>
      <c r="DM19" s="273" t="e">
        <f t="shared" si="15"/>
        <v>#DIV/0!</v>
      </c>
      <c r="DN19" s="283"/>
      <c r="DO19" s="282"/>
      <c r="DP19" s="236"/>
      <c r="DQ19" s="236"/>
      <c r="DR19" s="236"/>
      <c r="DS19" s="273" t="e">
        <f t="shared" si="16"/>
        <v>#DIV/0!</v>
      </c>
      <c r="DT19" s="283"/>
      <c r="DU19" s="282">
        <f t="shared" si="17"/>
        <v>0</v>
      </c>
      <c r="DV19" s="236">
        <f t="shared" si="18"/>
        <v>0</v>
      </c>
      <c r="DW19" s="236">
        <f t="shared" si="19"/>
        <v>0</v>
      </c>
      <c r="DX19" s="236">
        <f t="shared" si="20"/>
        <v>22854.48</v>
      </c>
      <c r="DY19" s="273">
        <f t="shared" si="21"/>
        <v>0</v>
      </c>
      <c r="DZ19" s="283"/>
    </row>
    <row r="20" spans="1:130" ht="45" hidden="1" customHeight="1" x14ac:dyDescent="0.25">
      <c r="A20" s="40">
        <v>10</v>
      </c>
      <c r="B20" s="78" t="s">
        <v>67</v>
      </c>
      <c r="C20" s="78" t="s">
        <v>24</v>
      </c>
      <c r="D20" s="41" t="s">
        <v>68</v>
      </c>
      <c r="E20" s="41" t="s">
        <v>69</v>
      </c>
      <c r="F20" s="41" t="s">
        <v>70</v>
      </c>
      <c r="G20" s="41" t="s">
        <v>71</v>
      </c>
      <c r="H20" s="78" t="s">
        <v>88</v>
      </c>
      <c r="I20" s="78" t="s">
        <v>458</v>
      </c>
      <c r="J20" s="78" t="s">
        <v>73</v>
      </c>
      <c r="K20" s="78" t="s">
        <v>73</v>
      </c>
      <c r="L20" s="132" t="s">
        <v>74</v>
      </c>
      <c r="M20" s="134" t="s">
        <v>75</v>
      </c>
      <c r="N20" s="137" t="s">
        <v>93</v>
      </c>
      <c r="O20" s="59" t="s">
        <v>90</v>
      </c>
      <c r="P20" s="44" t="str">
        <f t="shared" si="0"/>
        <v>53</v>
      </c>
      <c r="Q20" s="60">
        <v>530209</v>
      </c>
      <c r="R20" s="42" t="s">
        <v>94</v>
      </c>
      <c r="S20" s="27">
        <v>1701</v>
      </c>
      <c r="T20" s="56">
        <v>1</v>
      </c>
      <c r="U20" s="57">
        <v>0</v>
      </c>
      <c r="V20" s="57">
        <v>0</v>
      </c>
      <c r="W20" s="47">
        <f t="shared" si="1"/>
        <v>27364.65</v>
      </c>
      <c r="X20" s="48">
        <v>1</v>
      </c>
      <c r="Y20" s="50" t="s">
        <v>31</v>
      </c>
      <c r="Z20" s="54">
        <v>4660.6499999999996</v>
      </c>
      <c r="AA20" s="237">
        <f>+ROUND((SUMIFS(MODIFICACIONES!K:K,MODIFICACIONES!L:L,'POA 2026'!$AA$10,MODIFICACIONES!D:D,'POA 2026'!A20)+'POA 2026'!Z20),2)</f>
        <v>4660.6499999999996</v>
      </c>
      <c r="AB20" s="51">
        <v>2064</v>
      </c>
      <c r="AC20" s="51">
        <f>+ROUND((SUMIFS(MODIFICACIONES!K:K,MODIFICACIONES!L:L,'POA 2026'!$AC$10,MODIFICACIONES!D:D,'POA 2026'!A20)+'POA 2026'!AB20),2)</f>
        <v>2064</v>
      </c>
      <c r="AD20" s="51">
        <v>2064</v>
      </c>
      <c r="AE20" s="51">
        <f>+ROUND((SUMIFS(MODIFICACIONES!K:K,MODIFICACIONES!L:L,'POA 2026'!$AE$10,MODIFICACIONES!D:D,'POA 2026'!A20)+'POA 2026'!AD20),2)</f>
        <v>2064</v>
      </c>
      <c r="AF20" s="51">
        <v>2064</v>
      </c>
      <c r="AG20" s="51">
        <f>+ROUND((SUMIFS(MODIFICACIONES!K:K,MODIFICACIONES!L:L,'POA 2026'!$AG$10,MODIFICACIONES!D:D,'POA 2026'!A20)+'POA 2026'!AF20),2)</f>
        <v>2064</v>
      </c>
      <c r="AH20" s="51">
        <v>2064</v>
      </c>
      <c r="AI20" s="51">
        <f>+ROUND((SUMIFS(MODIFICACIONES!K:K,MODIFICACIONES!L:L,'POA 2026'!$AI$10,MODIFICACIONES!D:D,'POA 2026'!A20)+'POA 2026'!AH20),2)</f>
        <v>2064</v>
      </c>
      <c r="AJ20" s="51">
        <v>2064</v>
      </c>
      <c r="AK20" s="51">
        <f>+ROUND((SUMIFS(MODIFICACIONES!K:K,MODIFICACIONES!L:L,'POA 2026'!$AK$10,MODIFICACIONES!D:D,'POA 2026'!A20)+'POA 2026'!AJ20),2)</f>
        <v>2064</v>
      </c>
      <c r="AL20" s="51">
        <v>2064</v>
      </c>
      <c r="AM20" s="51">
        <f>+ROUND((SUMIFS(MODIFICACIONES!K:K,MODIFICACIONES!L:L,'POA 2026'!$AM$10,MODIFICACIONES!D:D,'POA 2026'!A20)+'POA 2026'!AL20),2)</f>
        <v>2064</v>
      </c>
      <c r="AN20" s="51">
        <v>2064</v>
      </c>
      <c r="AO20" s="51">
        <f>+ROUND((SUMIFS(MODIFICACIONES!K:K,MODIFICACIONES!L:L,'POA 2026'!$AO$10,MODIFICACIONES!D:D,'POA 2026'!A20)+'POA 2026'!AN20),2)</f>
        <v>2064</v>
      </c>
      <c r="AP20" s="51">
        <v>2064</v>
      </c>
      <c r="AQ20" s="51">
        <f>+ROUND((SUMIFS(MODIFICACIONES!K:K,MODIFICACIONES!L:L,'POA 2026'!$AQ$10,MODIFICACIONES!D:D,'POA 2026'!A20)+'POA 2026'!AP20),2)</f>
        <v>2064</v>
      </c>
      <c r="AR20" s="51">
        <v>2064</v>
      </c>
      <c r="AS20" s="51">
        <f>+ROUND((SUMIFS(MODIFICACIONES!K:K,MODIFICACIONES!L:L,'POA 2026'!$AS$10,MODIFICACIONES!D:D,'POA 2026'!A20)+'POA 2026'!AR20),2)</f>
        <v>2064</v>
      </c>
      <c r="AT20" s="51">
        <v>2064</v>
      </c>
      <c r="AU20" s="51">
        <f>+ROUND((SUMIFS(MODIFICACIONES!K:K,MODIFICACIONES!L:L,'POA 2026'!$AU$10,MODIFICACIONES!D:D,'POA 2026'!A20)+'POA 2026'!AT20),2)</f>
        <v>2064</v>
      </c>
      <c r="AV20" s="51">
        <v>2064</v>
      </c>
      <c r="AW20" s="51">
        <f>+ROUND((SUMIFS(MODIFICACIONES!K:K,MODIFICACIONES!L:L,'POA 2026'!$AW$10,MODIFICACIONES!D:D,'POA 2026'!A20)+'POA 2026'!AV20),2)</f>
        <v>2064</v>
      </c>
      <c r="AX20" s="75">
        <f t="shared" si="3"/>
        <v>0</v>
      </c>
      <c r="AY20" s="236">
        <f>SUMIFS(CERTIFICACIONES!I:I,CERTIFICACIONES!A:A,'POA 2026'!A20,CERTIFICACIONES!J:J,"ACTIVA")</f>
        <v>27364.65</v>
      </c>
      <c r="AZ20" s="279">
        <f t="shared" si="2"/>
        <v>0</v>
      </c>
      <c r="BA20" s="282">
        <v>27364.65</v>
      </c>
      <c r="BB20" s="236">
        <v>0</v>
      </c>
      <c r="BC20" s="236">
        <v>0</v>
      </c>
      <c r="BD20" s="236">
        <f t="shared" si="4"/>
        <v>27364.65</v>
      </c>
      <c r="BE20" s="273">
        <f t="shared" si="5"/>
        <v>0</v>
      </c>
      <c r="BF20" s="283" t="s">
        <v>650</v>
      </c>
      <c r="BG20" s="282"/>
      <c r="BH20" s="236"/>
      <c r="BI20" s="236"/>
      <c r="BJ20" s="236"/>
      <c r="BK20" s="273">
        <f t="shared" si="6"/>
        <v>0</v>
      </c>
      <c r="BL20" s="283" t="s">
        <v>650</v>
      </c>
      <c r="BM20" s="282"/>
      <c r="BN20" s="236"/>
      <c r="BO20" s="236"/>
      <c r="BP20" s="236"/>
      <c r="BQ20" s="273">
        <f t="shared" si="7"/>
        <v>0</v>
      </c>
      <c r="BR20" s="283" t="s">
        <v>650</v>
      </c>
      <c r="BS20" s="282"/>
      <c r="BT20" s="236"/>
      <c r="BU20" s="236"/>
      <c r="BV20" s="236"/>
      <c r="BW20" s="273">
        <f t="shared" si="8"/>
        <v>0</v>
      </c>
      <c r="BX20" s="283" t="s">
        <v>650</v>
      </c>
      <c r="BY20" s="282"/>
      <c r="BZ20" s="236"/>
      <c r="CA20" s="236"/>
      <c r="CB20" s="236"/>
      <c r="CC20" s="273">
        <f t="shared" si="9"/>
        <v>0</v>
      </c>
      <c r="CD20" s="283" t="s">
        <v>650</v>
      </c>
      <c r="CE20" s="282"/>
      <c r="CF20" s="236"/>
      <c r="CG20" s="236"/>
      <c r="CH20" s="236"/>
      <c r="CI20" s="273">
        <f t="shared" si="10"/>
        <v>0</v>
      </c>
      <c r="CJ20" s="283" t="s">
        <v>650</v>
      </c>
      <c r="CK20" s="282"/>
      <c r="CL20" s="236"/>
      <c r="CM20" s="236"/>
      <c r="CN20" s="236"/>
      <c r="CO20" s="273" t="e">
        <f t="shared" si="11"/>
        <v>#DIV/0!</v>
      </c>
      <c r="CP20" s="283" t="s">
        <v>650</v>
      </c>
      <c r="CQ20" s="282"/>
      <c r="CR20" s="236"/>
      <c r="CS20" s="236"/>
      <c r="CT20" s="236"/>
      <c r="CU20" s="273" t="e">
        <f t="shared" si="12"/>
        <v>#DIV/0!</v>
      </c>
      <c r="CV20" s="283" t="s">
        <v>650</v>
      </c>
      <c r="CW20" s="282"/>
      <c r="CX20" s="236"/>
      <c r="CY20" s="236"/>
      <c r="CZ20" s="236"/>
      <c r="DA20" s="273" t="e">
        <f t="shared" si="13"/>
        <v>#DIV/0!</v>
      </c>
      <c r="DB20" s="283" t="s">
        <v>650</v>
      </c>
      <c r="DC20" s="282"/>
      <c r="DD20" s="236"/>
      <c r="DE20" s="236"/>
      <c r="DF20" s="236"/>
      <c r="DG20" s="273" t="e">
        <f t="shared" si="14"/>
        <v>#DIV/0!</v>
      </c>
      <c r="DH20" s="283" t="s">
        <v>650</v>
      </c>
      <c r="DI20" s="282"/>
      <c r="DJ20" s="236"/>
      <c r="DK20" s="236"/>
      <c r="DL20" s="236"/>
      <c r="DM20" s="273" t="e">
        <f t="shared" si="15"/>
        <v>#DIV/0!</v>
      </c>
      <c r="DN20" s="283" t="s">
        <v>650</v>
      </c>
      <c r="DO20" s="282"/>
      <c r="DP20" s="236"/>
      <c r="DQ20" s="236"/>
      <c r="DR20" s="236"/>
      <c r="DS20" s="273" t="e">
        <f t="shared" si="16"/>
        <v>#DIV/0!</v>
      </c>
      <c r="DT20" s="283"/>
      <c r="DU20" s="282">
        <f t="shared" si="17"/>
        <v>27364.65</v>
      </c>
      <c r="DV20" s="236">
        <f t="shared" si="18"/>
        <v>0</v>
      </c>
      <c r="DW20" s="236">
        <f t="shared" si="19"/>
        <v>0</v>
      </c>
      <c r="DX20" s="236">
        <f t="shared" si="20"/>
        <v>27364.65</v>
      </c>
      <c r="DY20" s="273">
        <f t="shared" si="21"/>
        <v>0</v>
      </c>
      <c r="DZ20" s="283"/>
    </row>
    <row r="21" spans="1:130" ht="45" hidden="1" customHeight="1" x14ac:dyDescent="0.25">
      <c r="A21" s="40">
        <v>11</v>
      </c>
      <c r="B21" s="78" t="s">
        <v>67</v>
      </c>
      <c r="C21" s="78" t="s">
        <v>24</v>
      </c>
      <c r="D21" s="41" t="s">
        <v>68</v>
      </c>
      <c r="E21" s="41" t="s">
        <v>69</v>
      </c>
      <c r="F21" s="41" t="s">
        <v>70</v>
      </c>
      <c r="G21" s="41" t="s">
        <v>71</v>
      </c>
      <c r="H21" s="78" t="s">
        <v>72</v>
      </c>
      <c r="I21" s="78" t="s">
        <v>72</v>
      </c>
      <c r="J21" s="78" t="s">
        <v>73</v>
      </c>
      <c r="K21" s="78" t="s">
        <v>73</v>
      </c>
      <c r="L21" s="132" t="s">
        <v>74</v>
      </c>
      <c r="M21" s="133" t="s">
        <v>75</v>
      </c>
      <c r="N21" s="78" t="s">
        <v>93</v>
      </c>
      <c r="O21" s="41" t="s">
        <v>80</v>
      </c>
      <c r="P21" s="44" t="str">
        <f t="shared" si="0"/>
        <v>53</v>
      </c>
      <c r="Q21" s="44">
        <v>530209</v>
      </c>
      <c r="R21" s="42" t="s">
        <v>94</v>
      </c>
      <c r="S21" s="27">
        <v>1701</v>
      </c>
      <c r="T21" s="56">
        <v>1</v>
      </c>
      <c r="U21" s="57">
        <v>0</v>
      </c>
      <c r="V21" s="57">
        <v>0</v>
      </c>
      <c r="W21" s="47">
        <f t="shared" si="1"/>
        <v>1</v>
      </c>
      <c r="X21" s="48">
        <v>1</v>
      </c>
      <c r="Y21" s="50" t="s">
        <v>66</v>
      </c>
      <c r="Z21" s="54">
        <v>0</v>
      </c>
      <c r="AA21" s="237">
        <f>+ROUND((SUMIFS(MODIFICACIONES!K:K,MODIFICACIONES!L:L,'POA 2026'!$AA$10,MODIFICACIONES!D:D,'POA 2026'!A21)+'POA 2026'!Z21),2)</f>
        <v>0</v>
      </c>
      <c r="AB21" s="51">
        <v>0</v>
      </c>
      <c r="AC21" s="51">
        <f>+ROUND((SUMIFS(MODIFICACIONES!K:K,MODIFICACIONES!L:L,'POA 2026'!$AC$10,MODIFICACIONES!D:D,'POA 2026'!A21)+'POA 2026'!AB21),2)</f>
        <v>0</v>
      </c>
      <c r="AD21" s="54">
        <v>0</v>
      </c>
      <c r="AE21" s="51">
        <f>+ROUND((SUMIFS(MODIFICACIONES!K:K,MODIFICACIONES!L:L,'POA 2026'!$AE$10,MODIFICACIONES!D:D,'POA 2026'!A21)+'POA 2026'!AD21),2)</f>
        <v>0</v>
      </c>
      <c r="AF21" s="54">
        <v>0</v>
      </c>
      <c r="AG21" s="51">
        <f>+ROUND((SUMIFS(MODIFICACIONES!K:K,MODIFICACIONES!L:L,'POA 2026'!$AG$10,MODIFICACIONES!D:D,'POA 2026'!A21)+'POA 2026'!AF21),2)</f>
        <v>0</v>
      </c>
      <c r="AH21" s="54">
        <v>0</v>
      </c>
      <c r="AI21" s="51">
        <f>+ROUND((SUMIFS(MODIFICACIONES!K:K,MODIFICACIONES!L:L,'POA 2026'!$AI$10,MODIFICACIONES!D:D,'POA 2026'!A21)+'POA 2026'!AH21),2)</f>
        <v>0</v>
      </c>
      <c r="AJ21" s="54">
        <v>0</v>
      </c>
      <c r="AK21" s="51">
        <f>+ROUND((SUMIFS(MODIFICACIONES!K:K,MODIFICACIONES!L:L,'POA 2026'!$AK$10,MODIFICACIONES!D:D,'POA 2026'!A21)+'POA 2026'!AJ21),2)</f>
        <v>0</v>
      </c>
      <c r="AL21" s="54">
        <v>0</v>
      </c>
      <c r="AM21" s="51">
        <f>+ROUND((SUMIFS(MODIFICACIONES!K:K,MODIFICACIONES!L:L,'POA 2026'!$AM$10,MODIFICACIONES!D:D,'POA 2026'!A21)+'POA 2026'!AL21),2)</f>
        <v>0</v>
      </c>
      <c r="AN21" s="54">
        <v>0</v>
      </c>
      <c r="AO21" s="51">
        <f>+ROUND((SUMIFS(MODIFICACIONES!K:K,MODIFICACIONES!L:L,'POA 2026'!$AO$10,MODIFICACIONES!D:D,'POA 2026'!A21)+'POA 2026'!AN21),2)</f>
        <v>0</v>
      </c>
      <c r="AP21" s="51">
        <v>0</v>
      </c>
      <c r="AQ21" s="51">
        <f>+ROUND((SUMIFS(MODIFICACIONES!K:K,MODIFICACIONES!L:L,'POA 2026'!$AQ$10,MODIFICACIONES!D:D,'POA 2026'!A21)+'POA 2026'!AP21),2)</f>
        <v>0</v>
      </c>
      <c r="AR21" s="51">
        <v>0</v>
      </c>
      <c r="AS21" s="51">
        <f>+ROUND((SUMIFS(MODIFICACIONES!K:K,MODIFICACIONES!L:L,'POA 2026'!$AS$10,MODIFICACIONES!D:D,'POA 2026'!A21)+'POA 2026'!AR21),2)</f>
        <v>0</v>
      </c>
      <c r="AT21" s="51">
        <v>0</v>
      </c>
      <c r="AU21" s="51">
        <f>+ROUND((SUMIFS(MODIFICACIONES!K:K,MODIFICACIONES!L:L,'POA 2026'!$AU$10,MODIFICACIONES!D:D,'POA 2026'!A21)+'POA 2026'!AT21),2)</f>
        <v>0</v>
      </c>
      <c r="AV21" s="51">
        <v>1</v>
      </c>
      <c r="AW21" s="51">
        <f>+ROUND((SUMIFS(MODIFICACIONES!K:K,MODIFICACIONES!L:L,'POA 2026'!$AW$10,MODIFICACIONES!D:D,'POA 2026'!A21)+'POA 2026'!AV21),2)</f>
        <v>1</v>
      </c>
      <c r="AX21" s="75">
        <f t="shared" si="3"/>
        <v>0</v>
      </c>
      <c r="AY21" s="236">
        <f>SUMIFS(CERTIFICACIONES!I:I,CERTIFICACIONES!A:A,'POA 2026'!A21,CERTIFICACIONES!J:J,"ACTIVA")</f>
        <v>0</v>
      </c>
      <c r="AZ21" s="279">
        <f t="shared" si="2"/>
        <v>1</v>
      </c>
      <c r="BA21" s="282">
        <v>0</v>
      </c>
      <c r="BB21" s="236">
        <v>0</v>
      </c>
      <c r="BC21" s="236">
        <v>0</v>
      </c>
      <c r="BD21" s="236">
        <f t="shared" si="4"/>
        <v>1</v>
      </c>
      <c r="BE21" s="273">
        <f t="shared" si="5"/>
        <v>0</v>
      </c>
      <c r="BF21" s="283"/>
      <c r="BG21" s="282">
        <v>0</v>
      </c>
      <c r="BH21" s="236">
        <v>0</v>
      </c>
      <c r="BI21" s="236">
        <v>0</v>
      </c>
      <c r="BJ21" s="236"/>
      <c r="BK21" s="273" t="e">
        <f t="shared" si="6"/>
        <v>#DIV/0!</v>
      </c>
      <c r="BL21" s="283"/>
      <c r="BM21" s="282"/>
      <c r="BN21" s="236"/>
      <c r="BO21" s="236"/>
      <c r="BP21" s="236"/>
      <c r="BQ21" s="273" t="e">
        <f t="shared" si="7"/>
        <v>#DIV/0!</v>
      </c>
      <c r="BR21" s="283"/>
      <c r="BS21" s="282"/>
      <c r="BT21" s="236"/>
      <c r="BU21" s="236"/>
      <c r="BV21" s="236"/>
      <c r="BW21" s="273" t="e">
        <f t="shared" si="8"/>
        <v>#DIV/0!</v>
      </c>
      <c r="BX21" s="283"/>
      <c r="BY21" s="282"/>
      <c r="BZ21" s="236"/>
      <c r="CA21" s="236"/>
      <c r="CB21" s="236"/>
      <c r="CC21" s="273" t="e">
        <f t="shared" si="9"/>
        <v>#DIV/0!</v>
      </c>
      <c r="CD21" s="283"/>
      <c r="CE21" s="282"/>
      <c r="CF21" s="236"/>
      <c r="CG21" s="236"/>
      <c r="CH21" s="236"/>
      <c r="CI21" s="273" t="e">
        <f t="shared" si="10"/>
        <v>#DIV/0!</v>
      </c>
      <c r="CJ21" s="283"/>
      <c r="CK21" s="282"/>
      <c r="CL21" s="236"/>
      <c r="CM21" s="236"/>
      <c r="CN21" s="236"/>
      <c r="CO21" s="273" t="e">
        <f t="shared" si="11"/>
        <v>#DIV/0!</v>
      </c>
      <c r="CP21" s="283"/>
      <c r="CQ21" s="282"/>
      <c r="CR21" s="236"/>
      <c r="CS21" s="236"/>
      <c r="CT21" s="236"/>
      <c r="CU21" s="273" t="e">
        <f t="shared" si="12"/>
        <v>#DIV/0!</v>
      </c>
      <c r="CV21" s="283"/>
      <c r="CW21" s="282"/>
      <c r="CX21" s="236"/>
      <c r="CY21" s="236"/>
      <c r="CZ21" s="236"/>
      <c r="DA21" s="273" t="e">
        <f t="shared" si="13"/>
        <v>#DIV/0!</v>
      </c>
      <c r="DB21" s="283"/>
      <c r="DC21" s="282"/>
      <c r="DD21" s="236"/>
      <c r="DE21" s="236"/>
      <c r="DF21" s="236"/>
      <c r="DG21" s="273" t="e">
        <f t="shared" si="14"/>
        <v>#DIV/0!</v>
      </c>
      <c r="DH21" s="283"/>
      <c r="DI21" s="282"/>
      <c r="DJ21" s="236"/>
      <c r="DK21" s="236"/>
      <c r="DL21" s="236"/>
      <c r="DM21" s="273" t="e">
        <f t="shared" si="15"/>
        <v>#DIV/0!</v>
      </c>
      <c r="DN21" s="283"/>
      <c r="DO21" s="282"/>
      <c r="DP21" s="236"/>
      <c r="DQ21" s="236"/>
      <c r="DR21" s="236"/>
      <c r="DS21" s="273" t="e">
        <f t="shared" si="16"/>
        <v>#DIV/0!</v>
      </c>
      <c r="DT21" s="283"/>
      <c r="DU21" s="282">
        <f t="shared" si="17"/>
        <v>0</v>
      </c>
      <c r="DV21" s="236">
        <f t="shared" si="18"/>
        <v>0</v>
      </c>
      <c r="DW21" s="236">
        <f t="shared" si="19"/>
        <v>0</v>
      </c>
      <c r="DX21" s="236">
        <f t="shared" si="20"/>
        <v>1</v>
      </c>
      <c r="DY21" s="273">
        <f t="shared" si="21"/>
        <v>0</v>
      </c>
      <c r="DZ21" s="283"/>
    </row>
    <row r="22" spans="1:130" ht="45" hidden="1" customHeight="1" x14ac:dyDescent="0.25">
      <c r="A22" s="40">
        <v>12</v>
      </c>
      <c r="B22" s="78" t="s">
        <v>67</v>
      </c>
      <c r="C22" s="78" t="s">
        <v>24</v>
      </c>
      <c r="D22" s="41" t="s">
        <v>68</v>
      </c>
      <c r="E22" s="41" t="s">
        <v>69</v>
      </c>
      <c r="F22" s="41" t="s">
        <v>70</v>
      </c>
      <c r="G22" s="41" t="s">
        <v>71</v>
      </c>
      <c r="H22" s="78" t="s">
        <v>72</v>
      </c>
      <c r="I22" s="78" t="s">
        <v>72</v>
      </c>
      <c r="J22" s="78" t="s">
        <v>73</v>
      </c>
      <c r="K22" s="78" t="s">
        <v>73</v>
      </c>
      <c r="L22" s="132" t="s">
        <v>74</v>
      </c>
      <c r="M22" s="134" t="s">
        <v>75</v>
      </c>
      <c r="N22" s="137" t="s">
        <v>95</v>
      </c>
      <c r="O22" s="59" t="s">
        <v>90</v>
      </c>
      <c r="P22" s="44" t="str">
        <f t="shared" si="0"/>
        <v>53</v>
      </c>
      <c r="Q22" s="60">
        <v>530209</v>
      </c>
      <c r="R22" s="42" t="s">
        <v>94</v>
      </c>
      <c r="S22" s="67">
        <v>1701</v>
      </c>
      <c r="T22" s="68">
        <v>1</v>
      </c>
      <c r="U22" s="57">
        <v>0</v>
      </c>
      <c r="V22" s="57">
        <v>0</v>
      </c>
      <c r="W22" s="47">
        <f t="shared" si="1"/>
        <v>22740.12</v>
      </c>
      <c r="X22" s="48">
        <v>1</v>
      </c>
      <c r="Y22" s="50" t="s">
        <v>31</v>
      </c>
      <c r="Z22" s="54">
        <v>0</v>
      </c>
      <c r="AA22" s="237">
        <f>+ROUND((SUMIFS(MODIFICACIONES!K:K,MODIFICACIONES!L:L,'POA 2026'!$AA$10,MODIFICACIONES!D:D,'POA 2026'!A22)+'POA 2026'!Z22),2)</f>
        <v>0</v>
      </c>
      <c r="AB22" s="51">
        <v>3790.02</v>
      </c>
      <c r="AC22" s="51">
        <f>+ROUND((SUMIFS(MODIFICACIONES!K:K,MODIFICACIONES!L:L,'POA 2026'!$AC$10,MODIFICACIONES!D:D,'POA 2026'!A22)+'POA 2026'!AB22),2)</f>
        <v>3790.02</v>
      </c>
      <c r="AD22" s="54">
        <v>1895.01</v>
      </c>
      <c r="AE22" s="51">
        <f>+ROUND((SUMIFS(MODIFICACIONES!K:K,MODIFICACIONES!L:L,'POA 2026'!$AE$10,MODIFICACIONES!D:D,'POA 2026'!A22)+'POA 2026'!AD22),2)</f>
        <v>1895.01</v>
      </c>
      <c r="AF22" s="54">
        <v>1895.01</v>
      </c>
      <c r="AG22" s="51">
        <f>+ROUND((SUMIFS(MODIFICACIONES!K:K,MODIFICACIONES!L:L,'POA 2026'!$AG$10,MODIFICACIONES!D:D,'POA 2026'!A22)+'POA 2026'!AF22),2)</f>
        <v>1895.01</v>
      </c>
      <c r="AH22" s="54">
        <v>1895.01</v>
      </c>
      <c r="AI22" s="51">
        <f>+ROUND((SUMIFS(MODIFICACIONES!K:K,MODIFICACIONES!L:L,'POA 2026'!$AI$10,MODIFICACIONES!D:D,'POA 2026'!A22)+'POA 2026'!AH22),2)</f>
        <v>1895.01</v>
      </c>
      <c r="AJ22" s="54">
        <v>1895.01</v>
      </c>
      <c r="AK22" s="51">
        <f>+ROUND((SUMIFS(MODIFICACIONES!K:K,MODIFICACIONES!L:L,'POA 2026'!$AK$10,MODIFICACIONES!D:D,'POA 2026'!A22)+'POA 2026'!AJ22),2)</f>
        <v>1895.01</v>
      </c>
      <c r="AL22" s="54">
        <v>1895.01</v>
      </c>
      <c r="AM22" s="51">
        <f>+ROUND((SUMIFS(MODIFICACIONES!K:K,MODIFICACIONES!L:L,'POA 2026'!$AM$10,MODIFICACIONES!D:D,'POA 2026'!A22)+'POA 2026'!AL22),2)</f>
        <v>1895.01</v>
      </c>
      <c r="AN22" s="54">
        <v>1895.01</v>
      </c>
      <c r="AO22" s="51">
        <f>+ROUND((SUMIFS(MODIFICACIONES!K:K,MODIFICACIONES!L:L,'POA 2026'!$AO$10,MODIFICACIONES!D:D,'POA 2026'!A22)+'POA 2026'!AN22),2)</f>
        <v>1895.01</v>
      </c>
      <c r="AP22" s="54">
        <v>1895.01</v>
      </c>
      <c r="AQ22" s="51">
        <f>+ROUND((SUMIFS(MODIFICACIONES!K:K,MODIFICACIONES!L:L,'POA 2026'!$AQ$10,MODIFICACIONES!D:D,'POA 2026'!A22)+'POA 2026'!AP22),2)</f>
        <v>1895.01</v>
      </c>
      <c r="AR22" s="54">
        <v>1895.01</v>
      </c>
      <c r="AS22" s="51">
        <f>+ROUND((SUMIFS(MODIFICACIONES!K:K,MODIFICACIONES!L:L,'POA 2026'!$AS$10,MODIFICACIONES!D:D,'POA 2026'!A22)+'POA 2026'!AR22),2)</f>
        <v>1895.01</v>
      </c>
      <c r="AT22" s="54">
        <v>1895.01</v>
      </c>
      <c r="AU22" s="51">
        <f>+ROUND((SUMIFS(MODIFICACIONES!K:K,MODIFICACIONES!L:L,'POA 2026'!$AU$10,MODIFICACIONES!D:D,'POA 2026'!A22)+'POA 2026'!AT22),2)</f>
        <v>1895.01</v>
      </c>
      <c r="AV22" s="54">
        <v>1895.01</v>
      </c>
      <c r="AW22" s="51">
        <f>+ROUND((SUMIFS(MODIFICACIONES!K:K,MODIFICACIONES!L:L,'POA 2026'!$AW$10,MODIFICACIONES!D:D,'POA 2026'!A22)+'POA 2026'!AV22),2)</f>
        <v>1895.01</v>
      </c>
      <c r="AX22" s="75">
        <f t="shared" si="3"/>
        <v>0</v>
      </c>
      <c r="AY22" s="236">
        <f>SUMIFS(CERTIFICACIONES!I:I,CERTIFICACIONES!A:A,'POA 2026'!A22,CERTIFICACIONES!J:J,"ACTIVA")</f>
        <v>22740.12</v>
      </c>
      <c r="AZ22" s="279">
        <f t="shared" si="2"/>
        <v>0</v>
      </c>
      <c r="BA22" s="282">
        <v>22740.12</v>
      </c>
      <c r="BB22" s="236">
        <v>0</v>
      </c>
      <c r="BC22" s="236">
        <v>0</v>
      </c>
      <c r="BD22" s="236">
        <f t="shared" si="4"/>
        <v>22740.12</v>
      </c>
      <c r="BE22" s="273">
        <f t="shared" si="5"/>
        <v>0</v>
      </c>
      <c r="BF22" s="283"/>
      <c r="BG22" s="282">
        <v>0</v>
      </c>
      <c r="BH22" s="236">
        <v>22740.12</v>
      </c>
      <c r="BI22" s="236">
        <v>1895.01</v>
      </c>
      <c r="BJ22" s="236"/>
      <c r="BK22" s="273">
        <f t="shared" si="6"/>
        <v>0.5</v>
      </c>
      <c r="BL22" s="283"/>
      <c r="BM22" s="282"/>
      <c r="BN22" s="236"/>
      <c r="BO22" s="236"/>
      <c r="BP22" s="236"/>
      <c r="BQ22" s="273">
        <f t="shared" si="7"/>
        <v>0</v>
      </c>
      <c r="BR22" s="283"/>
      <c r="BS22" s="282"/>
      <c r="BT22" s="236"/>
      <c r="BU22" s="236"/>
      <c r="BV22" s="236"/>
      <c r="BW22" s="273">
        <f t="shared" si="8"/>
        <v>0</v>
      </c>
      <c r="BX22" s="283"/>
      <c r="BY22" s="282"/>
      <c r="BZ22" s="236"/>
      <c r="CA22" s="236"/>
      <c r="CB22" s="236"/>
      <c r="CC22" s="273">
        <f t="shared" si="9"/>
        <v>0</v>
      </c>
      <c r="CD22" s="283"/>
      <c r="CE22" s="282"/>
      <c r="CF22" s="236"/>
      <c r="CG22" s="236"/>
      <c r="CH22" s="236"/>
      <c r="CI22" s="273">
        <f t="shared" si="10"/>
        <v>0</v>
      </c>
      <c r="CJ22" s="283"/>
      <c r="CK22" s="282"/>
      <c r="CL22" s="236"/>
      <c r="CM22" s="236"/>
      <c r="CN22" s="236"/>
      <c r="CO22" s="273" t="e">
        <f t="shared" si="11"/>
        <v>#DIV/0!</v>
      </c>
      <c r="CP22" s="283"/>
      <c r="CQ22" s="282"/>
      <c r="CR22" s="236"/>
      <c r="CS22" s="236"/>
      <c r="CT22" s="236"/>
      <c r="CU22" s="273" t="e">
        <f t="shared" si="12"/>
        <v>#DIV/0!</v>
      </c>
      <c r="CV22" s="283"/>
      <c r="CW22" s="282"/>
      <c r="CX22" s="236"/>
      <c r="CY22" s="236"/>
      <c r="CZ22" s="236"/>
      <c r="DA22" s="273" t="e">
        <f t="shared" si="13"/>
        <v>#DIV/0!</v>
      </c>
      <c r="DB22" s="283"/>
      <c r="DC22" s="282"/>
      <c r="DD22" s="236"/>
      <c r="DE22" s="236"/>
      <c r="DF22" s="236"/>
      <c r="DG22" s="273" t="e">
        <f t="shared" si="14"/>
        <v>#DIV/0!</v>
      </c>
      <c r="DH22" s="283"/>
      <c r="DI22" s="282"/>
      <c r="DJ22" s="236"/>
      <c r="DK22" s="236"/>
      <c r="DL22" s="236"/>
      <c r="DM22" s="273" t="e">
        <f t="shared" si="15"/>
        <v>#DIV/0!</v>
      </c>
      <c r="DN22" s="283"/>
      <c r="DO22" s="282"/>
      <c r="DP22" s="236"/>
      <c r="DQ22" s="236"/>
      <c r="DR22" s="236"/>
      <c r="DS22" s="273" t="e">
        <f t="shared" si="16"/>
        <v>#DIV/0!</v>
      </c>
      <c r="DT22" s="283"/>
      <c r="DU22" s="282">
        <v>0</v>
      </c>
      <c r="DV22" s="236">
        <f t="shared" si="18"/>
        <v>22740.12</v>
      </c>
      <c r="DW22" s="236">
        <f t="shared" si="19"/>
        <v>1895.01</v>
      </c>
      <c r="DX22" s="236">
        <f t="shared" si="20"/>
        <v>20845.11</v>
      </c>
      <c r="DY22" s="273">
        <f t="shared" si="21"/>
        <v>8.3333333333333343E-2</v>
      </c>
      <c r="DZ22" s="283"/>
    </row>
    <row r="23" spans="1:130" ht="45" hidden="1" customHeight="1" x14ac:dyDescent="0.25">
      <c r="A23" s="40">
        <v>13</v>
      </c>
      <c r="B23" s="78" t="s">
        <v>67</v>
      </c>
      <c r="C23" s="78" t="s">
        <v>24</v>
      </c>
      <c r="D23" s="41" t="s">
        <v>68</v>
      </c>
      <c r="E23" s="41" t="s">
        <v>69</v>
      </c>
      <c r="F23" s="41" t="s">
        <v>70</v>
      </c>
      <c r="G23" s="41" t="s">
        <v>71</v>
      </c>
      <c r="H23" s="78" t="s">
        <v>88</v>
      </c>
      <c r="I23" s="78" t="s">
        <v>458</v>
      </c>
      <c r="J23" s="78" t="s">
        <v>73</v>
      </c>
      <c r="K23" s="78" t="s">
        <v>73</v>
      </c>
      <c r="L23" s="132" t="s">
        <v>74</v>
      </c>
      <c r="M23" s="134" t="s">
        <v>75</v>
      </c>
      <c r="N23" s="137" t="s">
        <v>95</v>
      </c>
      <c r="O23" s="59" t="s">
        <v>77</v>
      </c>
      <c r="P23" s="44" t="str">
        <f t="shared" si="0"/>
        <v>53</v>
      </c>
      <c r="Q23" s="60">
        <v>530209</v>
      </c>
      <c r="R23" s="42" t="s">
        <v>94</v>
      </c>
      <c r="S23" s="27">
        <v>1701</v>
      </c>
      <c r="T23" s="56">
        <v>1</v>
      </c>
      <c r="U23" s="57">
        <v>0</v>
      </c>
      <c r="V23" s="57">
        <v>0</v>
      </c>
      <c r="W23" s="47">
        <f t="shared" si="1"/>
        <v>1777.49</v>
      </c>
      <c r="X23" s="48">
        <v>1</v>
      </c>
      <c r="Y23" s="50" t="s">
        <v>31</v>
      </c>
      <c r="Z23" s="54">
        <v>1777.49</v>
      </c>
      <c r="AA23" s="237">
        <f>+ROUND((SUMIFS(MODIFICACIONES!K:K,MODIFICACIONES!L:L,'POA 2026'!$AA$10,MODIFICACIONES!D:D,'POA 2026'!A23)+'POA 2026'!Z23),2)</f>
        <v>1777.49</v>
      </c>
      <c r="AB23" s="51">
        <v>0</v>
      </c>
      <c r="AC23" s="51">
        <f>+ROUND((SUMIFS(MODIFICACIONES!K:K,MODIFICACIONES!L:L,'POA 2026'!$AC$10,MODIFICACIONES!D:D,'POA 2026'!A23)+'POA 2026'!AB23),2)</f>
        <v>0</v>
      </c>
      <c r="AD23" s="51">
        <v>0</v>
      </c>
      <c r="AE23" s="51">
        <f>+ROUND((SUMIFS(MODIFICACIONES!K:K,MODIFICACIONES!L:L,'POA 2026'!$AE$10,MODIFICACIONES!D:D,'POA 2026'!A23)+'POA 2026'!AD23),2)</f>
        <v>0</v>
      </c>
      <c r="AF23" s="51">
        <v>0</v>
      </c>
      <c r="AG23" s="51">
        <f>+ROUND((SUMIFS(MODIFICACIONES!K:K,MODIFICACIONES!L:L,'POA 2026'!$AG$10,MODIFICACIONES!D:D,'POA 2026'!A23)+'POA 2026'!AF23),2)</f>
        <v>0</v>
      </c>
      <c r="AH23" s="51">
        <v>0</v>
      </c>
      <c r="AI23" s="51">
        <f>+ROUND((SUMIFS(MODIFICACIONES!K:K,MODIFICACIONES!L:L,'POA 2026'!$AI$10,MODIFICACIONES!D:D,'POA 2026'!A23)+'POA 2026'!AH23),2)</f>
        <v>0</v>
      </c>
      <c r="AJ23" s="51">
        <v>0</v>
      </c>
      <c r="AK23" s="51">
        <f>+ROUND((SUMIFS(MODIFICACIONES!K:K,MODIFICACIONES!L:L,'POA 2026'!$AK$10,MODIFICACIONES!D:D,'POA 2026'!A23)+'POA 2026'!AJ23),2)</f>
        <v>0</v>
      </c>
      <c r="AL23" s="51">
        <v>0</v>
      </c>
      <c r="AM23" s="51">
        <f>+ROUND((SUMIFS(MODIFICACIONES!K:K,MODIFICACIONES!L:L,'POA 2026'!$AM$10,MODIFICACIONES!D:D,'POA 2026'!A23)+'POA 2026'!AL23),2)</f>
        <v>0</v>
      </c>
      <c r="AN23" s="51">
        <v>0</v>
      </c>
      <c r="AO23" s="51">
        <f>+ROUND((SUMIFS(MODIFICACIONES!K:K,MODIFICACIONES!L:L,'POA 2026'!$AO$10,MODIFICACIONES!D:D,'POA 2026'!A23)+'POA 2026'!AN23),2)</f>
        <v>0</v>
      </c>
      <c r="AP23" s="51">
        <v>0</v>
      </c>
      <c r="AQ23" s="51">
        <f>+ROUND((SUMIFS(MODIFICACIONES!K:K,MODIFICACIONES!L:L,'POA 2026'!$AQ$10,MODIFICACIONES!D:D,'POA 2026'!A23)+'POA 2026'!AP23),2)</f>
        <v>0</v>
      </c>
      <c r="AR23" s="51">
        <v>0</v>
      </c>
      <c r="AS23" s="51">
        <f>+ROUND((SUMIFS(MODIFICACIONES!K:K,MODIFICACIONES!L:L,'POA 2026'!$AS$10,MODIFICACIONES!D:D,'POA 2026'!A23)+'POA 2026'!AR23),2)</f>
        <v>0</v>
      </c>
      <c r="AT23" s="51">
        <v>0</v>
      </c>
      <c r="AU23" s="51">
        <f>+ROUND((SUMIFS(MODIFICACIONES!K:K,MODIFICACIONES!L:L,'POA 2026'!$AU$10,MODIFICACIONES!D:D,'POA 2026'!A23)+'POA 2026'!AT23),2)</f>
        <v>0</v>
      </c>
      <c r="AV23" s="51">
        <v>0</v>
      </c>
      <c r="AW23" s="51">
        <f>+ROUND((SUMIFS(MODIFICACIONES!K:K,MODIFICACIONES!L:L,'POA 2026'!$AW$10,MODIFICACIONES!D:D,'POA 2026'!A23)+'POA 2026'!AV23),2)</f>
        <v>0</v>
      </c>
      <c r="AX23" s="75">
        <f t="shared" si="3"/>
        <v>0</v>
      </c>
      <c r="AY23" s="236">
        <f>SUMIFS(CERTIFICACIONES!I:I,CERTIFICACIONES!A:A,'POA 2026'!A23,CERTIFICACIONES!J:J,"ACTIVA")</f>
        <v>1777.49</v>
      </c>
      <c r="AZ23" s="279">
        <f t="shared" si="2"/>
        <v>0</v>
      </c>
      <c r="BA23" s="282">
        <v>1777.49</v>
      </c>
      <c r="BB23" s="236">
        <v>0</v>
      </c>
      <c r="BC23" s="236">
        <v>0</v>
      </c>
      <c r="BD23" s="236">
        <f t="shared" si="4"/>
        <v>1777.49</v>
      </c>
      <c r="BE23" s="273">
        <f t="shared" si="5"/>
        <v>0</v>
      </c>
      <c r="BF23" s="283" t="s">
        <v>650</v>
      </c>
      <c r="BG23" s="282"/>
      <c r="BH23" s="236"/>
      <c r="BI23" s="236"/>
      <c r="BJ23" s="236"/>
      <c r="BK23" s="273" t="e">
        <f t="shared" si="6"/>
        <v>#DIV/0!</v>
      </c>
      <c r="BL23" s="283" t="s">
        <v>650</v>
      </c>
      <c r="BM23" s="282"/>
      <c r="BN23" s="236"/>
      <c r="BO23" s="236"/>
      <c r="BP23" s="236"/>
      <c r="BQ23" s="273" t="e">
        <f t="shared" si="7"/>
        <v>#DIV/0!</v>
      </c>
      <c r="BR23" s="283" t="s">
        <v>650</v>
      </c>
      <c r="BS23" s="282"/>
      <c r="BT23" s="236"/>
      <c r="BU23" s="236"/>
      <c r="BV23" s="236"/>
      <c r="BW23" s="273" t="e">
        <f t="shared" si="8"/>
        <v>#DIV/0!</v>
      </c>
      <c r="BX23" s="283" t="s">
        <v>650</v>
      </c>
      <c r="BY23" s="282"/>
      <c r="BZ23" s="236"/>
      <c r="CA23" s="236"/>
      <c r="CB23" s="236"/>
      <c r="CC23" s="273" t="e">
        <f t="shared" si="9"/>
        <v>#DIV/0!</v>
      </c>
      <c r="CD23" s="283" t="s">
        <v>650</v>
      </c>
      <c r="CE23" s="282"/>
      <c r="CF23" s="236"/>
      <c r="CG23" s="236"/>
      <c r="CH23" s="236"/>
      <c r="CI23" s="273">
        <f t="shared" si="10"/>
        <v>0</v>
      </c>
      <c r="CJ23" s="283" t="s">
        <v>650</v>
      </c>
      <c r="CK23" s="282"/>
      <c r="CL23" s="236"/>
      <c r="CM23" s="236"/>
      <c r="CN23" s="236"/>
      <c r="CO23" s="273" t="e">
        <f t="shared" si="11"/>
        <v>#DIV/0!</v>
      </c>
      <c r="CP23" s="283" t="s">
        <v>650</v>
      </c>
      <c r="CQ23" s="282"/>
      <c r="CR23" s="236"/>
      <c r="CS23" s="236"/>
      <c r="CT23" s="236"/>
      <c r="CU23" s="273" t="e">
        <f t="shared" si="12"/>
        <v>#DIV/0!</v>
      </c>
      <c r="CV23" s="283" t="s">
        <v>650</v>
      </c>
      <c r="CW23" s="282"/>
      <c r="CX23" s="236"/>
      <c r="CY23" s="236"/>
      <c r="CZ23" s="236"/>
      <c r="DA23" s="273" t="e">
        <f t="shared" si="13"/>
        <v>#DIV/0!</v>
      </c>
      <c r="DB23" s="283" t="s">
        <v>650</v>
      </c>
      <c r="DC23" s="282"/>
      <c r="DD23" s="236"/>
      <c r="DE23" s="236"/>
      <c r="DF23" s="236"/>
      <c r="DG23" s="273" t="e">
        <f t="shared" si="14"/>
        <v>#DIV/0!</v>
      </c>
      <c r="DH23" s="283" t="s">
        <v>650</v>
      </c>
      <c r="DI23" s="282"/>
      <c r="DJ23" s="236"/>
      <c r="DK23" s="236"/>
      <c r="DL23" s="236"/>
      <c r="DM23" s="273" t="e">
        <f t="shared" si="15"/>
        <v>#DIV/0!</v>
      </c>
      <c r="DN23" s="283" t="s">
        <v>650</v>
      </c>
      <c r="DO23" s="282"/>
      <c r="DP23" s="236"/>
      <c r="DQ23" s="236"/>
      <c r="DR23" s="236"/>
      <c r="DS23" s="273" t="e">
        <f t="shared" si="16"/>
        <v>#DIV/0!</v>
      </c>
      <c r="DT23" s="283"/>
      <c r="DU23" s="282">
        <f t="shared" si="17"/>
        <v>1777.49</v>
      </c>
      <c r="DV23" s="236">
        <f t="shared" si="18"/>
        <v>0</v>
      </c>
      <c r="DW23" s="236">
        <f t="shared" si="19"/>
        <v>0</v>
      </c>
      <c r="DX23" s="236">
        <f t="shared" si="20"/>
        <v>1777.49</v>
      </c>
      <c r="DY23" s="273">
        <f t="shared" si="21"/>
        <v>0</v>
      </c>
      <c r="DZ23" s="283"/>
    </row>
    <row r="24" spans="1:130" ht="45" hidden="1" customHeight="1" x14ac:dyDescent="0.25">
      <c r="A24" s="40">
        <v>14</v>
      </c>
      <c r="B24" s="78" t="s">
        <v>67</v>
      </c>
      <c r="C24" s="78" t="s">
        <v>24</v>
      </c>
      <c r="D24" s="41" t="s">
        <v>68</v>
      </c>
      <c r="E24" s="41" t="s">
        <v>69</v>
      </c>
      <c r="F24" s="41" t="s">
        <v>70</v>
      </c>
      <c r="G24" s="41" t="s">
        <v>71</v>
      </c>
      <c r="H24" s="78" t="s">
        <v>72</v>
      </c>
      <c r="I24" s="78" t="s">
        <v>72</v>
      </c>
      <c r="J24" s="78" t="s">
        <v>73</v>
      </c>
      <c r="K24" s="78" t="s">
        <v>73</v>
      </c>
      <c r="L24" s="132" t="s">
        <v>74</v>
      </c>
      <c r="M24" s="133" t="s">
        <v>75</v>
      </c>
      <c r="N24" s="78" t="s">
        <v>95</v>
      </c>
      <c r="O24" s="41" t="s">
        <v>80</v>
      </c>
      <c r="P24" s="44" t="str">
        <f t="shared" si="0"/>
        <v>53</v>
      </c>
      <c r="Q24" s="44">
        <v>530209</v>
      </c>
      <c r="R24" s="42" t="s">
        <v>94</v>
      </c>
      <c r="S24" s="27">
        <v>1701</v>
      </c>
      <c r="T24" s="56">
        <v>1</v>
      </c>
      <c r="U24" s="57">
        <v>0</v>
      </c>
      <c r="V24" s="57">
        <v>0</v>
      </c>
      <c r="W24" s="47">
        <f t="shared" si="1"/>
        <v>1</v>
      </c>
      <c r="X24" s="48">
        <v>1</v>
      </c>
      <c r="Y24" s="50" t="s">
        <v>66</v>
      </c>
      <c r="Z24" s="54">
        <v>0</v>
      </c>
      <c r="AA24" s="237">
        <f>+ROUND((SUMIFS(MODIFICACIONES!K:K,MODIFICACIONES!L:L,'POA 2026'!$AA$10,MODIFICACIONES!D:D,'POA 2026'!A24)+'POA 2026'!Z24),2)</f>
        <v>0</v>
      </c>
      <c r="AB24" s="51">
        <v>0</v>
      </c>
      <c r="AC24" s="51">
        <f>+ROUND((SUMIFS(MODIFICACIONES!K:K,MODIFICACIONES!L:L,'POA 2026'!$AC$10,MODIFICACIONES!D:D,'POA 2026'!A24)+'POA 2026'!AB24),2)</f>
        <v>0</v>
      </c>
      <c r="AD24" s="54">
        <v>0</v>
      </c>
      <c r="AE24" s="51">
        <f>+ROUND((SUMIFS(MODIFICACIONES!K:K,MODIFICACIONES!L:L,'POA 2026'!$AE$10,MODIFICACIONES!D:D,'POA 2026'!A24)+'POA 2026'!AD24),2)</f>
        <v>0</v>
      </c>
      <c r="AF24" s="54">
        <v>0</v>
      </c>
      <c r="AG24" s="51">
        <f>+ROUND((SUMIFS(MODIFICACIONES!K:K,MODIFICACIONES!L:L,'POA 2026'!$AG$10,MODIFICACIONES!D:D,'POA 2026'!A24)+'POA 2026'!AF24),2)</f>
        <v>0</v>
      </c>
      <c r="AH24" s="54">
        <v>0</v>
      </c>
      <c r="AI24" s="51">
        <f>+ROUND((SUMIFS(MODIFICACIONES!K:K,MODIFICACIONES!L:L,'POA 2026'!$AI$10,MODIFICACIONES!D:D,'POA 2026'!A24)+'POA 2026'!AH24),2)</f>
        <v>0</v>
      </c>
      <c r="AJ24" s="54">
        <v>0</v>
      </c>
      <c r="AK24" s="51">
        <f>+ROUND((SUMIFS(MODIFICACIONES!K:K,MODIFICACIONES!L:L,'POA 2026'!$AK$10,MODIFICACIONES!D:D,'POA 2026'!A24)+'POA 2026'!AJ24),2)</f>
        <v>0</v>
      </c>
      <c r="AL24" s="54">
        <v>0</v>
      </c>
      <c r="AM24" s="51">
        <f>+ROUND((SUMIFS(MODIFICACIONES!K:K,MODIFICACIONES!L:L,'POA 2026'!$AM$10,MODIFICACIONES!D:D,'POA 2026'!A24)+'POA 2026'!AL24),2)</f>
        <v>0</v>
      </c>
      <c r="AN24" s="54">
        <v>0</v>
      </c>
      <c r="AO24" s="51">
        <f>+ROUND((SUMIFS(MODIFICACIONES!K:K,MODIFICACIONES!L:L,'POA 2026'!$AO$10,MODIFICACIONES!D:D,'POA 2026'!A24)+'POA 2026'!AN24),2)</f>
        <v>0</v>
      </c>
      <c r="AP24" s="51">
        <v>0</v>
      </c>
      <c r="AQ24" s="51">
        <f>+ROUND((SUMIFS(MODIFICACIONES!K:K,MODIFICACIONES!L:L,'POA 2026'!$AQ$10,MODIFICACIONES!D:D,'POA 2026'!A24)+'POA 2026'!AP24),2)</f>
        <v>0</v>
      </c>
      <c r="AR24" s="51">
        <v>0</v>
      </c>
      <c r="AS24" s="51">
        <f>+ROUND((SUMIFS(MODIFICACIONES!K:K,MODIFICACIONES!L:L,'POA 2026'!$AS$10,MODIFICACIONES!D:D,'POA 2026'!A24)+'POA 2026'!AR24),2)</f>
        <v>0</v>
      </c>
      <c r="AT24" s="51">
        <v>1</v>
      </c>
      <c r="AU24" s="51">
        <f>+ROUND((SUMIFS(MODIFICACIONES!K:K,MODIFICACIONES!L:L,'POA 2026'!$AU$10,MODIFICACIONES!D:D,'POA 2026'!A24)+'POA 2026'!AT24),2)</f>
        <v>1</v>
      </c>
      <c r="AV24" s="51">
        <v>0</v>
      </c>
      <c r="AW24" s="51">
        <f>+ROUND((SUMIFS(MODIFICACIONES!K:K,MODIFICACIONES!L:L,'POA 2026'!$AW$10,MODIFICACIONES!D:D,'POA 2026'!A24)+'POA 2026'!AV24),2)</f>
        <v>0</v>
      </c>
      <c r="AX24" s="75">
        <f t="shared" si="3"/>
        <v>0</v>
      </c>
      <c r="AY24" s="236">
        <f>SUMIFS(CERTIFICACIONES!I:I,CERTIFICACIONES!A:A,'POA 2026'!A24,CERTIFICACIONES!J:J,"ACTIVA")</f>
        <v>0</v>
      </c>
      <c r="AZ24" s="279">
        <f t="shared" si="2"/>
        <v>1</v>
      </c>
      <c r="BA24" s="282">
        <v>0</v>
      </c>
      <c r="BB24" s="236">
        <v>0</v>
      </c>
      <c r="BC24" s="236">
        <v>0</v>
      </c>
      <c r="BD24" s="236">
        <f t="shared" si="4"/>
        <v>1</v>
      </c>
      <c r="BE24" s="273">
        <f t="shared" si="5"/>
        <v>0</v>
      </c>
      <c r="BF24" s="283"/>
      <c r="BG24" s="282">
        <v>0</v>
      </c>
      <c r="BH24" s="236">
        <v>0</v>
      </c>
      <c r="BI24" s="236">
        <v>0</v>
      </c>
      <c r="BJ24" s="236"/>
      <c r="BK24" s="273" t="e">
        <f t="shared" si="6"/>
        <v>#DIV/0!</v>
      </c>
      <c r="BL24" s="283"/>
      <c r="BM24" s="282"/>
      <c r="BN24" s="236"/>
      <c r="BO24" s="236"/>
      <c r="BP24" s="236"/>
      <c r="BQ24" s="273" t="e">
        <f t="shared" si="7"/>
        <v>#DIV/0!</v>
      </c>
      <c r="BR24" s="283"/>
      <c r="BS24" s="282"/>
      <c r="BT24" s="236"/>
      <c r="BU24" s="236"/>
      <c r="BV24" s="236"/>
      <c r="BW24" s="273" t="e">
        <f t="shared" si="8"/>
        <v>#DIV/0!</v>
      </c>
      <c r="BX24" s="283"/>
      <c r="BY24" s="282"/>
      <c r="BZ24" s="236"/>
      <c r="CA24" s="236"/>
      <c r="CB24" s="236"/>
      <c r="CC24" s="273">
        <f t="shared" si="9"/>
        <v>0</v>
      </c>
      <c r="CD24" s="283"/>
      <c r="CE24" s="282"/>
      <c r="CF24" s="236"/>
      <c r="CG24" s="236"/>
      <c r="CH24" s="236"/>
      <c r="CI24" s="273" t="e">
        <f t="shared" si="10"/>
        <v>#DIV/0!</v>
      </c>
      <c r="CJ24" s="283"/>
      <c r="CK24" s="282"/>
      <c r="CL24" s="236"/>
      <c r="CM24" s="236"/>
      <c r="CN24" s="236"/>
      <c r="CO24" s="273" t="e">
        <f t="shared" si="11"/>
        <v>#DIV/0!</v>
      </c>
      <c r="CP24" s="283"/>
      <c r="CQ24" s="282"/>
      <c r="CR24" s="236"/>
      <c r="CS24" s="236"/>
      <c r="CT24" s="236"/>
      <c r="CU24" s="273" t="e">
        <f t="shared" si="12"/>
        <v>#DIV/0!</v>
      </c>
      <c r="CV24" s="283"/>
      <c r="CW24" s="282"/>
      <c r="CX24" s="236"/>
      <c r="CY24" s="236"/>
      <c r="CZ24" s="236"/>
      <c r="DA24" s="273" t="e">
        <f t="shared" si="13"/>
        <v>#DIV/0!</v>
      </c>
      <c r="DB24" s="283"/>
      <c r="DC24" s="282"/>
      <c r="DD24" s="236"/>
      <c r="DE24" s="236"/>
      <c r="DF24" s="236"/>
      <c r="DG24" s="273" t="e">
        <f t="shared" si="14"/>
        <v>#DIV/0!</v>
      </c>
      <c r="DH24" s="283"/>
      <c r="DI24" s="282"/>
      <c r="DJ24" s="236"/>
      <c r="DK24" s="236"/>
      <c r="DL24" s="236"/>
      <c r="DM24" s="273" t="e">
        <f t="shared" si="15"/>
        <v>#DIV/0!</v>
      </c>
      <c r="DN24" s="283"/>
      <c r="DO24" s="282"/>
      <c r="DP24" s="236"/>
      <c r="DQ24" s="236"/>
      <c r="DR24" s="236"/>
      <c r="DS24" s="273" t="e">
        <f t="shared" si="16"/>
        <v>#DIV/0!</v>
      </c>
      <c r="DT24" s="283"/>
      <c r="DU24" s="282">
        <f t="shared" si="17"/>
        <v>0</v>
      </c>
      <c r="DV24" s="236">
        <f t="shared" si="18"/>
        <v>0</v>
      </c>
      <c r="DW24" s="236">
        <f t="shared" si="19"/>
        <v>0</v>
      </c>
      <c r="DX24" s="236">
        <f t="shared" si="20"/>
        <v>1</v>
      </c>
      <c r="DY24" s="273">
        <f t="shared" si="21"/>
        <v>0</v>
      </c>
      <c r="DZ24" s="283"/>
    </row>
    <row r="25" spans="1:130" ht="45" hidden="1" customHeight="1" x14ac:dyDescent="0.25">
      <c r="A25" s="40">
        <v>15</v>
      </c>
      <c r="B25" s="78" t="s">
        <v>67</v>
      </c>
      <c r="C25" s="78" t="s">
        <v>24</v>
      </c>
      <c r="D25" s="41" t="s">
        <v>68</v>
      </c>
      <c r="E25" s="41" t="s">
        <v>69</v>
      </c>
      <c r="F25" s="41" t="s">
        <v>70</v>
      </c>
      <c r="G25" s="41" t="s">
        <v>71</v>
      </c>
      <c r="H25" s="78" t="s">
        <v>72</v>
      </c>
      <c r="I25" s="78" t="s">
        <v>72</v>
      </c>
      <c r="J25" s="78" t="s">
        <v>73</v>
      </c>
      <c r="K25" s="78" t="s">
        <v>73</v>
      </c>
      <c r="L25" s="132" t="s">
        <v>74</v>
      </c>
      <c r="M25" s="133" t="s">
        <v>75</v>
      </c>
      <c r="N25" s="78" t="s">
        <v>96</v>
      </c>
      <c r="O25" s="43" t="s">
        <v>80</v>
      </c>
      <c r="P25" s="44" t="str">
        <f t="shared" si="0"/>
        <v>53</v>
      </c>
      <c r="Q25" s="27">
        <v>530255</v>
      </c>
      <c r="R25" s="42" t="s">
        <v>97</v>
      </c>
      <c r="S25" s="45">
        <v>1701</v>
      </c>
      <c r="T25" s="46">
        <v>2</v>
      </c>
      <c r="U25" s="45">
        <v>0</v>
      </c>
      <c r="V25" s="45">
        <v>0</v>
      </c>
      <c r="W25" s="47">
        <f t="shared" si="1"/>
        <v>5000</v>
      </c>
      <c r="X25" s="48">
        <v>1</v>
      </c>
      <c r="Y25" s="50" t="s">
        <v>31</v>
      </c>
      <c r="Z25" s="54">
        <v>0</v>
      </c>
      <c r="AA25" s="237">
        <f>+ROUND((SUMIFS(MODIFICACIONES!K:K,MODIFICACIONES!L:L,'POA 2026'!$AA$10,MODIFICACIONES!D:D,'POA 2026'!A25)+'POA 2026'!Z25),2)</f>
        <v>0</v>
      </c>
      <c r="AB25" s="51">
        <v>0</v>
      </c>
      <c r="AC25" s="51">
        <f>+ROUND((SUMIFS(MODIFICACIONES!K:K,MODIFICACIONES!L:L,'POA 2026'!$AC$10,MODIFICACIONES!D:D,'POA 2026'!A25)+'POA 2026'!AB25),2)</f>
        <v>0</v>
      </c>
      <c r="AD25" s="54">
        <v>0</v>
      </c>
      <c r="AE25" s="51">
        <f>+ROUND((SUMIFS(MODIFICACIONES!K:K,MODIFICACIONES!L:L,'POA 2026'!$AE$10,MODIFICACIONES!D:D,'POA 2026'!A25)+'POA 2026'!AD25),2)</f>
        <v>0</v>
      </c>
      <c r="AF25" s="54">
        <v>0</v>
      </c>
      <c r="AG25" s="51">
        <f>+ROUND((SUMIFS(MODIFICACIONES!K:K,MODIFICACIONES!L:L,'POA 2026'!$AG$10,MODIFICACIONES!D:D,'POA 2026'!A25)+'POA 2026'!AF25),2)</f>
        <v>0</v>
      </c>
      <c r="AH25" s="54">
        <v>5000</v>
      </c>
      <c r="AI25" s="51">
        <f>+ROUND((SUMIFS(MODIFICACIONES!K:K,MODIFICACIONES!L:L,'POA 2026'!$AI$10,MODIFICACIONES!D:D,'POA 2026'!A25)+'POA 2026'!AH25),2)</f>
        <v>5000</v>
      </c>
      <c r="AJ25" s="54">
        <v>0</v>
      </c>
      <c r="AK25" s="51">
        <f>+ROUND((SUMIFS(MODIFICACIONES!K:K,MODIFICACIONES!L:L,'POA 2026'!$AK$10,MODIFICACIONES!D:D,'POA 2026'!A25)+'POA 2026'!AJ25),2)</f>
        <v>0</v>
      </c>
      <c r="AL25" s="54">
        <v>0</v>
      </c>
      <c r="AM25" s="51">
        <f>+ROUND((SUMIFS(MODIFICACIONES!K:K,MODIFICACIONES!L:L,'POA 2026'!$AM$10,MODIFICACIONES!D:D,'POA 2026'!A25)+'POA 2026'!AL25),2)</f>
        <v>0</v>
      </c>
      <c r="AN25" s="54">
        <v>0</v>
      </c>
      <c r="AO25" s="51">
        <f>+ROUND((SUMIFS(MODIFICACIONES!K:K,MODIFICACIONES!L:L,'POA 2026'!$AO$10,MODIFICACIONES!D:D,'POA 2026'!A25)+'POA 2026'!AN25),2)</f>
        <v>0</v>
      </c>
      <c r="AP25" s="51">
        <v>0</v>
      </c>
      <c r="AQ25" s="51">
        <f>+ROUND((SUMIFS(MODIFICACIONES!K:K,MODIFICACIONES!L:L,'POA 2026'!$AQ$10,MODIFICACIONES!D:D,'POA 2026'!A25)+'POA 2026'!AP25),2)</f>
        <v>0</v>
      </c>
      <c r="AR25" s="51">
        <v>0</v>
      </c>
      <c r="AS25" s="51">
        <f>+ROUND((SUMIFS(MODIFICACIONES!K:K,MODIFICACIONES!L:L,'POA 2026'!$AS$10,MODIFICACIONES!D:D,'POA 2026'!A25)+'POA 2026'!AR25),2)</f>
        <v>0</v>
      </c>
      <c r="AT25" s="51">
        <v>0</v>
      </c>
      <c r="AU25" s="51">
        <f>+ROUND((SUMIFS(MODIFICACIONES!K:K,MODIFICACIONES!L:L,'POA 2026'!$AU$10,MODIFICACIONES!D:D,'POA 2026'!A25)+'POA 2026'!AT25),2)</f>
        <v>0</v>
      </c>
      <c r="AV25" s="51">
        <v>0</v>
      </c>
      <c r="AW25" s="51">
        <f>+ROUND((SUMIFS(MODIFICACIONES!K:K,MODIFICACIONES!L:L,'POA 2026'!$AW$10,MODIFICACIONES!D:D,'POA 2026'!A25)+'POA 2026'!AV25),2)</f>
        <v>0</v>
      </c>
      <c r="AX25" s="75">
        <f t="shared" si="3"/>
        <v>0</v>
      </c>
      <c r="AY25" s="236">
        <f>SUMIFS(CERTIFICACIONES!I:I,CERTIFICACIONES!A:A,'POA 2026'!A25,CERTIFICACIONES!J:J,"ACTIVA")</f>
        <v>0</v>
      </c>
      <c r="AZ25" s="279">
        <f t="shared" si="2"/>
        <v>5000</v>
      </c>
      <c r="BA25" s="282">
        <v>0</v>
      </c>
      <c r="BB25" s="236">
        <v>0</v>
      </c>
      <c r="BC25" s="236">
        <v>0</v>
      </c>
      <c r="BD25" s="236">
        <f t="shared" si="4"/>
        <v>5000</v>
      </c>
      <c r="BE25" s="273">
        <f t="shared" si="5"/>
        <v>0</v>
      </c>
      <c r="BF25" s="283"/>
      <c r="BG25" s="282"/>
      <c r="BH25" s="236"/>
      <c r="BI25" s="236"/>
      <c r="BJ25" s="236"/>
      <c r="BK25" s="273" t="e">
        <f t="shared" si="6"/>
        <v>#DIV/0!</v>
      </c>
      <c r="BL25" s="283"/>
      <c r="BM25" s="282"/>
      <c r="BN25" s="236"/>
      <c r="BO25" s="236"/>
      <c r="BP25" s="236"/>
      <c r="BQ25" s="273">
        <f t="shared" si="7"/>
        <v>0</v>
      </c>
      <c r="BR25" s="283"/>
      <c r="BS25" s="282"/>
      <c r="BT25" s="236"/>
      <c r="BU25" s="236"/>
      <c r="BV25" s="236"/>
      <c r="BW25" s="273" t="e">
        <f t="shared" si="8"/>
        <v>#DIV/0!</v>
      </c>
      <c r="BX25" s="283"/>
      <c r="BY25" s="282"/>
      <c r="BZ25" s="236"/>
      <c r="CA25" s="236"/>
      <c r="CB25" s="236"/>
      <c r="CC25" s="273" t="e">
        <f t="shared" si="9"/>
        <v>#DIV/0!</v>
      </c>
      <c r="CD25" s="283"/>
      <c r="CE25" s="282"/>
      <c r="CF25" s="236"/>
      <c r="CG25" s="236"/>
      <c r="CH25" s="236"/>
      <c r="CI25" s="273" t="e">
        <f t="shared" si="10"/>
        <v>#DIV/0!</v>
      </c>
      <c r="CJ25" s="283"/>
      <c r="CK25" s="282"/>
      <c r="CL25" s="236"/>
      <c r="CM25" s="236"/>
      <c r="CN25" s="236"/>
      <c r="CO25" s="273" t="e">
        <f t="shared" si="11"/>
        <v>#DIV/0!</v>
      </c>
      <c r="CP25" s="283"/>
      <c r="CQ25" s="282"/>
      <c r="CR25" s="236"/>
      <c r="CS25" s="236"/>
      <c r="CT25" s="236"/>
      <c r="CU25" s="273" t="e">
        <f t="shared" si="12"/>
        <v>#DIV/0!</v>
      </c>
      <c r="CV25" s="283"/>
      <c r="CW25" s="282"/>
      <c r="CX25" s="236"/>
      <c r="CY25" s="236"/>
      <c r="CZ25" s="236"/>
      <c r="DA25" s="273" t="e">
        <f t="shared" si="13"/>
        <v>#DIV/0!</v>
      </c>
      <c r="DB25" s="283"/>
      <c r="DC25" s="282"/>
      <c r="DD25" s="236"/>
      <c r="DE25" s="236"/>
      <c r="DF25" s="236"/>
      <c r="DG25" s="273" t="e">
        <f t="shared" si="14"/>
        <v>#DIV/0!</v>
      </c>
      <c r="DH25" s="283"/>
      <c r="DI25" s="282"/>
      <c r="DJ25" s="236"/>
      <c r="DK25" s="236"/>
      <c r="DL25" s="236"/>
      <c r="DM25" s="273" t="e">
        <f t="shared" si="15"/>
        <v>#DIV/0!</v>
      </c>
      <c r="DN25" s="283"/>
      <c r="DO25" s="282"/>
      <c r="DP25" s="236"/>
      <c r="DQ25" s="236"/>
      <c r="DR25" s="236"/>
      <c r="DS25" s="273" t="e">
        <f t="shared" si="16"/>
        <v>#DIV/0!</v>
      </c>
      <c r="DT25" s="283"/>
      <c r="DU25" s="282">
        <f t="shared" si="17"/>
        <v>0</v>
      </c>
      <c r="DV25" s="236">
        <f t="shared" si="18"/>
        <v>0</v>
      </c>
      <c r="DW25" s="236">
        <f t="shared" si="19"/>
        <v>0</v>
      </c>
      <c r="DX25" s="236">
        <f t="shared" si="20"/>
        <v>5000</v>
      </c>
      <c r="DY25" s="273">
        <f t="shared" si="21"/>
        <v>0</v>
      </c>
      <c r="DZ25" s="283"/>
    </row>
    <row r="26" spans="1:130" ht="45" hidden="1" customHeight="1" x14ac:dyDescent="0.25">
      <c r="A26" s="40">
        <v>16</v>
      </c>
      <c r="B26" s="78" t="s">
        <v>67</v>
      </c>
      <c r="C26" s="78" t="s">
        <v>24</v>
      </c>
      <c r="D26" s="41" t="s">
        <v>68</v>
      </c>
      <c r="E26" s="41" t="s">
        <v>69</v>
      </c>
      <c r="F26" s="41" t="s">
        <v>70</v>
      </c>
      <c r="G26" s="41" t="s">
        <v>71</v>
      </c>
      <c r="H26" s="78" t="s">
        <v>72</v>
      </c>
      <c r="I26" s="78" t="s">
        <v>72</v>
      </c>
      <c r="J26" s="78" t="s">
        <v>73</v>
      </c>
      <c r="K26" s="78" t="s">
        <v>73</v>
      </c>
      <c r="L26" s="132" t="s">
        <v>74</v>
      </c>
      <c r="M26" s="133" t="s">
        <v>75</v>
      </c>
      <c r="N26" s="78" t="s">
        <v>98</v>
      </c>
      <c r="O26" s="41" t="s">
        <v>80</v>
      </c>
      <c r="P26" s="44" t="str">
        <f t="shared" si="0"/>
        <v>53</v>
      </c>
      <c r="Q26" s="69">
        <v>530255</v>
      </c>
      <c r="R26" s="42" t="s">
        <v>97</v>
      </c>
      <c r="S26" s="27">
        <v>1701</v>
      </c>
      <c r="T26" s="56">
        <v>1</v>
      </c>
      <c r="U26" s="57">
        <v>0</v>
      </c>
      <c r="V26" s="57">
        <v>0</v>
      </c>
      <c r="W26" s="47">
        <f t="shared" ref="W26:W89" si="22">+ROUND((AA26+AC26+AE26+AG26+AI26+AK26+AM26+AO26+AQ26+AS26+AU26+AW26),2)</f>
        <v>500</v>
      </c>
      <c r="X26" s="48">
        <v>1</v>
      </c>
      <c r="Y26" s="50" t="s">
        <v>31</v>
      </c>
      <c r="Z26" s="54">
        <v>41.67</v>
      </c>
      <c r="AA26" s="237">
        <f>+ROUND((SUMIFS(MODIFICACIONES!K:K,MODIFICACIONES!L:L,'POA 2026'!$AA$10,MODIFICACIONES!D:D,'POA 2026'!A26)+'POA 2026'!Z26),2)</f>
        <v>41.67</v>
      </c>
      <c r="AB26" s="54">
        <v>41.67</v>
      </c>
      <c r="AC26" s="51">
        <f>+ROUND((SUMIFS(MODIFICACIONES!K:K,MODIFICACIONES!L:L,'POA 2026'!$AC$10,MODIFICACIONES!D:D,'POA 2026'!A26)+'POA 2026'!AB26),2)</f>
        <v>41.67</v>
      </c>
      <c r="AD26" s="54">
        <v>41.67</v>
      </c>
      <c r="AE26" s="51">
        <f>+ROUND((SUMIFS(MODIFICACIONES!K:K,MODIFICACIONES!L:L,'POA 2026'!$AE$10,MODIFICACIONES!D:D,'POA 2026'!A26)+'POA 2026'!AD26),2)</f>
        <v>41.67</v>
      </c>
      <c r="AF26" s="54">
        <v>41.67</v>
      </c>
      <c r="AG26" s="51">
        <f>+ROUND((SUMIFS(MODIFICACIONES!K:K,MODIFICACIONES!L:L,'POA 2026'!$AG$10,MODIFICACIONES!D:D,'POA 2026'!A26)+'POA 2026'!AF26),2)</f>
        <v>41.67</v>
      </c>
      <c r="AH26" s="54">
        <v>41.67</v>
      </c>
      <c r="AI26" s="51">
        <f>+ROUND((SUMIFS(MODIFICACIONES!K:K,MODIFICACIONES!L:L,'POA 2026'!$AI$10,MODIFICACIONES!D:D,'POA 2026'!A26)+'POA 2026'!AH26),2)</f>
        <v>41.67</v>
      </c>
      <c r="AJ26" s="54">
        <v>41.67</v>
      </c>
      <c r="AK26" s="51">
        <f>+ROUND((SUMIFS(MODIFICACIONES!K:K,MODIFICACIONES!L:L,'POA 2026'!$AK$10,MODIFICACIONES!D:D,'POA 2026'!A26)+'POA 2026'!AJ26),2)</f>
        <v>41.67</v>
      </c>
      <c r="AL26" s="54">
        <v>41.67</v>
      </c>
      <c r="AM26" s="51">
        <f>+ROUND((SUMIFS(MODIFICACIONES!K:K,MODIFICACIONES!L:L,'POA 2026'!$AM$10,MODIFICACIONES!D:D,'POA 2026'!A26)+'POA 2026'!AL26),2)</f>
        <v>41.67</v>
      </c>
      <c r="AN26" s="54">
        <v>41.67</v>
      </c>
      <c r="AO26" s="51">
        <f>+ROUND((SUMIFS(MODIFICACIONES!K:K,MODIFICACIONES!L:L,'POA 2026'!$AO$10,MODIFICACIONES!D:D,'POA 2026'!A26)+'POA 2026'!AN26),2)</f>
        <v>41.67</v>
      </c>
      <c r="AP26" s="54">
        <v>41.66</v>
      </c>
      <c r="AQ26" s="51">
        <f>+ROUND((SUMIFS(MODIFICACIONES!K:K,MODIFICACIONES!L:L,'POA 2026'!$AQ$10,MODIFICACIONES!D:D,'POA 2026'!A26)+'POA 2026'!AP26),2)</f>
        <v>41.66</v>
      </c>
      <c r="AR26" s="54">
        <v>41.66</v>
      </c>
      <c r="AS26" s="51">
        <f>+ROUND((SUMIFS(MODIFICACIONES!K:K,MODIFICACIONES!L:L,'POA 2026'!$AS$10,MODIFICACIONES!D:D,'POA 2026'!A26)+'POA 2026'!AR26),2)</f>
        <v>41.66</v>
      </c>
      <c r="AT26" s="54">
        <v>41.66</v>
      </c>
      <c r="AU26" s="51">
        <f>+ROUND((SUMIFS(MODIFICACIONES!K:K,MODIFICACIONES!L:L,'POA 2026'!$AU$10,MODIFICACIONES!D:D,'POA 2026'!A26)+'POA 2026'!AT26),2)</f>
        <v>41.66</v>
      </c>
      <c r="AV26" s="54">
        <v>41.66</v>
      </c>
      <c r="AW26" s="51">
        <f>+ROUND((SUMIFS(MODIFICACIONES!K:K,MODIFICACIONES!L:L,'POA 2026'!$AW$10,MODIFICACIONES!D:D,'POA 2026'!A26)+'POA 2026'!AV26),2)</f>
        <v>41.66</v>
      </c>
      <c r="AX26" s="75">
        <f t="shared" si="3"/>
        <v>0</v>
      </c>
      <c r="AY26" s="236">
        <f>SUMIFS(CERTIFICACIONES!I:I,CERTIFICACIONES!A:A,'POA 2026'!A26,CERTIFICACIONES!J:J,"ACTIVA")</f>
        <v>500</v>
      </c>
      <c r="AZ26" s="279">
        <f t="shared" si="2"/>
        <v>0</v>
      </c>
      <c r="BA26" s="282">
        <v>450</v>
      </c>
      <c r="BB26" s="236">
        <v>50</v>
      </c>
      <c r="BC26" s="236">
        <v>0</v>
      </c>
      <c r="BD26" s="236">
        <f t="shared" si="4"/>
        <v>500</v>
      </c>
      <c r="BE26" s="273">
        <f t="shared" si="5"/>
        <v>0</v>
      </c>
      <c r="BF26" s="290" t="s">
        <v>651</v>
      </c>
      <c r="BG26" s="282">
        <v>0</v>
      </c>
      <c r="BH26" s="236">
        <v>5</v>
      </c>
      <c r="BI26" s="236">
        <v>55</v>
      </c>
      <c r="BJ26" s="236"/>
      <c r="BK26" s="273">
        <f t="shared" si="6"/>
        <v>1.3198944084473241</v>
      </c>
      <c r="BL26" s="283" t="s">
        <v>651</v>
      </c>
      <c r="BM26" s="282"/>
      <c r="BN26" s="236"/>
      <c r="BO26" s="236"/>
      <c r="BP26" s="236"/>
      <c r="BQ26" s="273">
        <f t="shared" si="7"/>
        <v>0</v>
      </c>
      <c r="BR26" s="283" t="s">
        <v>651</v>
      </c>
      <c r="BS26" s="282"/>
      <c r="BT26" s="236"/>
      <c r="BU26" s="236"/>
      <c r="BV26" s="236"/>
      <c r="BW26" s="273">
        <f t="shared" si="8"/>
        <v>0</v>
      </c>
      <c r="BX26" s="283" t="s">
        <v>651</v>
      </c>
      <c r="BY26" s="282"/>
      <c r="BZ26" s="236"/>
      <c r="CA26" s="236"/>
      <c r="CB26" s="236"/>
      <c r="CC26" s="273">
        <f t="shared" si="9"/>
        <v>0</v>
      </c>
      <c r="CD26" s="283" t="s">
        <v>651</v>
      </c>
      <c r="CE26" s="282"/>
      <c r="CF26" s="236"/>
      <c r="CG26" s="236"/>
      <c r="CH26" s="236"/>
      <c r="CI26" s="273">
        <f t="shared" si="10"/>
        <v>0</v>
      </c>
      <c r="CJ26" s="283" t="s">
        <v>651</v>
      </c>
      <c r="CK26" s="282"/>
      <c r="CL26" s="236"/>
      <c r="CM26" s="236"/>
      <c r="CN26" s="236"/>
      <c r="CO26" s="273" t="e">
        <f t="shared" si="11"/>
        <v>#DIV/0!</v>
      </c>
      <c r="CP26" s="283" t="s">
        <v>651</v>
      </c>
      <c r="CQ26" s="282"/>
      <c r="CR26" s="236"/>
      <c r="CS26" s="236"/>
      <c r="CT26" s="236"/>
      <c r="CU26" s="273" t="e">
        <f t="shared" si="12"/>
        <v>#DIV/0!</v>
      </c>
      <c r="CV26" s="283" t="s">
        <v>651</v>
      </c>
      <c r="CW26" s="282"/>
      <c r="CX26" s="236"/>
      <c r="CY26" s="236"/>
      <c r="CZ26" s="236"/>
      <c r="DA26" s="273" t="e">
        <f t="shared" si="13"/>
        <v>#DIV/0!</v>
      </c>
      <c r="DB26" s="283" t="s">
        <v>651</v>
      </c>
      <c r="DC26" s="282"/>
      <c r="DD26" s="236"/>
      <c r="DE26" s="236"/>
      <c r="DF26" s="236"/>
      <c r="DG26" s="273" t="e">
        <f t="shared" si="14"/>
        <v>#DIV/0!</v>
      </c>
      <c r="DH26" s="283" t="s">
        <v>651</v>
      </c>
      <c r="DI26" s="282"/>
      <c r="DJ26" s="236"/>
      <c r="DK26" s="236"/>
      <c r="DL26" s="236"/>
      <c r="DM26" s="273" t="e">
        <f t="shared" si="15"/>
        <v>#DIV/0!</v>
      </c>
      <c r="DN26" s="283" t="s">
        <v>651</v>
      </c>
      <c r="DO26" s="282"/>
      <c r="DP26" s="236"/>
      <c r="DQ26" s="236"/>
      <c r="DR26" s="236"/>
      <c r="DS26" s="273" t="e">
        <f t="shared" si="16"/>
        <v>#DIV/0!</v>
      </c>
      <c r="DT26" s="283"/>
      <c r="DU26" s="282">
        <f>+BA26-BH26</f>
        <v>445</v>
      </c>
      <c r="DV26" s="236">
        <f t="shared" si="18"/>
        <v>55</v>
      </c>
      <c r="DW26" s="236">
        <f t="shared" si="19"/>
        <v>55</v>
      </c>
      <c r="DX26" s="236">
        <f t="shared" si="20"/>
        <v>445</v>
      </c>
      <c r="DY26" s="273">
        <f t="shared" si="21"/>
        <v>0.11</v>
      </c>
      <c r="DZ26" s="283"/>
    </row>
    <row r="27" spans="1:130" ht="45" hidden="1" customHeight="1" x14ac:dyDescent="0.25">
      <c r="A27" s="40">
        <v>17</v>
      </c>
      <c r="B27" s="78" t="s">
        <v>67</v>
      </c>
      <c r="C27" s="78" t="s">
        <v>24</v>
      </c>
      <c r="D27" s="41" t="s">
        <v>68</v>
      </c>
      <c r="E27" s="41" t="s">
        <v>69</v>
      </c>
      <c r="F27" s="41" t="s">
        <v>70</v>
      </c>
      <c r="G27" s="41" t="s">
        <v>71</v>
      </c>
      <c r="H27" s="78" t="s">
        <v>72</v>
      </c>
      <c r="I27" s="78" t="s">
        <v>72</v>
      </c>
      <c r="J27" s="78" t="s">
        <v>73</v>
      </c>
      <c r="K27" s="78" t="s">
        <v>73</v>
      </c>
      <c r="L27" s="132" t="s">
        <v>74</v>
      </c>
      <c r="M27" s="133" t="s">
        <v>75</v>
      </c>
      <c r="N27" s="78" t="s">
        <v>99</v>
      </c>
      <c r="O27" s="43" t="s">
        <v>80</v>
      </c>
      <c r="P27" s="44" t="str">
        <f t="shared" si="0"/>
        <v>53</v>
      </c>
      <c r="Q27" s="27">
        <v>530301</v>
      </c>
      <c r="R27" s="42" t="s">
        <v>100</v>
      </c>
      <c r="S27" s="45">
        <v>1701</v>
      </c>
      <c r="T27" s="46">
        <v>1</v>
      </c>
      <c r="U27" s="45">
        <v>0</v>
      </c>
      <c r="V27" s="45">
        <v>0</v>
      </c>
      <c r="W27" s="47">
        <f t="shared" si="22"/>
        <v>500</v>
      </c>
      <c r="X27" s="48">
        <v>2</v>
      </c>
      <c r="Y27" s="50" t="s">
        <v>31</v>
      </c>
      <c r="Z27" s="54">
        <v>83.33</v>
      </c>
      <c r="AA27" s="237">
        <f>+ROUND((SUMIFS(MODIFICACIONES!K:K,MODIFICACIONES!L:L,'POA 2026'!$AA$10,MODIFICACIONES!D:D,'POA 2026'!A27)+'POA 2026'!Z27),2)</f>
        <v>83.33</v>
      </c>
      <c r="AB27" s="54">
        <v>83.33</v>
      </c>
      <c r="AC27" s="51">
        <f>+ROUND((SUMIFS(MODIFICACIONES!K:K,MODIFICACIONES!L:L,'POA 2026'!$AC$10,MODIFICACIONES!D:D,'POA 2026'!A27)+'POA 2026'!AB27),2)</f>
        <v>83.33</v>
      </c>
      <c r="AD27" s="54">
        <v>83.33</v>
      </c>
      <c r="AE27" s="51">
        <f>+ROUND((SUMIFS(MODIFICACIONES!K:K,MODIFICACIONES!L:L,'POA 2026'!$AE$10,MODIFICACIONES!D:D,'POA 2026'!A27)+'POA 2026'!AD27),2)</f>
        <v>83.33</v>
      </c>
      <c r="AF27" s="54">
        <v>83.33</v>
      </c>
      <c r="AG27" s="51">
        <f>+ROUND((SUMIFS(MODIFICACIONES!K:K,MODIFICACIONES!L:L,'POA 2026'!$AG$10,MODIFICACIONES!D:D,'POA 2026'!A27)+'POA 2026'!AF27),2)</f>
        <v>83.33</v>
      </c>
      <c r="AH27" s="54">
        <v>83.34</v>
      </c>
      <c r="AI27" s="51">
        <f>+ROUND((SUMIFS(MODIFICACIONES!K:K,MODIFICACIONES!L:L,'POA 2026'!$AI$10,MODIFICACIONES!D:D,'POA 2026'!A27)+'POA 2026'!AH27),2)</f>
        <v>83.34</v>
      </c>
      <c r="AJ27" s="54">
        <v>83.34</v>
      </c>
      <c r="AK27" s="51">
        <f>+ROUND((SUMIFS(MODIFICACIONES!K:K,MODIFICACIONES!L:L,'POA 2026'!$AK$10,MODIFICACIONES!D:D,'POA 2026'!A27)+'POA 2026'!AJ27),2)</f>
        <v>83.34</v>
      </c>
      <c r="AL27" s="54">
        <v>0</v>
      </c>
      <c r="AM27" s="51">
        <f>+ROUND((SUMIFS(MODIFICACIONES!K:K,MODIFICACIONES!L:L,'POA 2026'!$AM$10,MODIFICACIONES!D:D,'POA 2026'!A27)+'POA 2026'!AL27),2)</f>
        <v>0</v>
      </c>
      <c r="AN27" s="54">
        <v>0</v>
      </c>
      <c r="AO27" s="51">
        <f>+ROUND((SUMIFS(MODIFICACIONES!K:K,MODIFICACIONES!L:L,'POA 2026'!$AO$10,MODIFICACIONES!D:D,'POA 2026'!A27)+'POA 2026'!AN27),2)</f>
        <v>0</v>
      </c>
      <c r="AP27" s="54">
        <v>0</v>
      </c>
      <c r="AQ27" s="51">
        <f>+ROUND((SUMIFS(MODIFICACIONES!K:K,MODIFICACIONES!L:L,'POA 2026'!$AQ$10,MODIFICACIONES!D:D,'POA 2026'!A27)+'POA 2026'!AP27),2)</f>
        <v>0</v>
      </c>
      <c r="AR27" s="54">
        <v>0</v>
      </c>
      <c r="AS27" s="51">
        <f>+ROUND((SUMIFS(MODIFICACIONES!K:K,MODIFICACIONES!L:L,'POA 2026'!$AS$10,MODIFICACIONES!D:D,'POA 2026'!A27)+'POA 2026'!AR27),2)</f>
        <v>0</v>
      </c>
      <c r="AT27" s="54">
        <v>0</v>
      </c>
      <c r="AU27" s="51">
        <f>+ROUND((SUMIFS(MODIFICACIONES!K:K,MODIFICACIONES!L:L,'POA 2026'!$AU$10,MODIFICACIONES!D:D,'POA 2026'!A27)+'POA 2026'!AT27),2)</f>
        <v>0</v>
      </c>
      <c r="AV27" s="54">
        <v>0</v>
      </c>
      <c r="AW27" s="51">
        <f>+ROUND((SUMIFS(MODIFICACIONES!K:K,MODIFICACIONES!L:L,'POA 2026'!$AW$10,MODIFICACIONES!D:D,'POA 2026'!A27)+'POA 2026'!AV27),2)</f>
        <v>0</v>
      </c>
      <c r="AX27" s="75">
        <f t="shared" si="3"/>
        <v>0</v>
      </c>
      <c r="AY27" s="236">
        <f>SUMIFS(CERTIFICACIONES!I:I,CERTIFICACIONES!A:A,'POA 2026'!A27,CERTIFICACIONES!J:J,"ACTIVA")</f>
        <v>500</v>
      </c>
      <c r="AZ27" s="279">
        <f t="shared" si="2"/>
        <v>0</v>
      </c>
      <c r="BA27" s="282">
        <v>0</v>
      </c>
      <c r="BB27" s="236">
        <v>0</v>
      </c>
      <c r="BC27" s="236">
        <v>0</v>
      </c>
      <c r="BD27" s="236">
        <f t="shared" si="4"/>
        <v>500</v>
      </c>
      <c r="BE27" s="273">
        <f t="shared" si="5"/>
        <v>0</v>
      </c>
      <c r="BF27" s="283" t="s">
        <v>652</v>
      </c>
      <c r="BG27" s="282">
        <v>500</v>
      </c>
      <c r="BH27" s="236">
        <v>0</v>
      </c>
      <c r="BI27" s="236">
        <v>0</v>
      </c>
      <c r="BJ27" s="236"/>
      <c r="BK27" s="273">
        <f t="shared" si="6"/>
        <v>0</v>
      </c>
      <c r="BL27" s="283" t="s">
        <v>652</v>
      </c>
      <c r="BM27" s="282"/>
      <c r="BN27" s="236"/>
      <c r="BO27" s="236"/>
      <c r="BP27" s="236"/>
      <c r="BQ27" s="273">
        <f t="shared" si="7"/>
        <v>0</v>
      </c>
      <c r="BR27" s="283" t="s">
        <v>652</v>
      </c>
      <c r="BS27" s="282"/>
      <c r="BT27" s="236"/>
      <c r="BU27" s="236"/>
      <c r="BV27" s="236"/>
      <c r="BW27" s="273" t="e">
        <f t="shared" si="8"/>
        <v>#DIV/0!</v>
      </c>
      <c r="BX27" s="283" t="s">
        <v>652</v>
      </c>
      <c r="BY27" s="282"/>
      <c r="BZ27" s="236"/>
      <c r="CA27" s="236"/>
      <c r="CB27" s="236"/>
      <c r="CC27" s="273" t="e">
        <f t="shared" si="9"/>
        <v>#DIV/0!</v>
      </c>
      <c r="CD27" s="283" t="s">
        <v>652</v>
      </c>
      <c r="CE27" s="282"/>
      <c r="CF27" s="236"/>
      <c r="CG27" s="236"/>
      <c r="CH27" s="236"/>
      <c r="CI27" s="273" t="e">
        <f t="shared" si="10"/>
        <v>#DIV/0!</v>
      </c>
      <c r="CJ27" s="283" t="s">
        <v>652</v>
      </c>
      <c r="CK27" s="282"/>
      <c r="CL27" s="236"/>
      <c r="CM27" s="236"/>
      <c r="CN27" s="236"/>
      <c r="CO27" s="273">
        <f t="shared" si="11"/>
        <v>0</v>
      </c>
      <c r="CP27" s="283" t="s">
        <v>652</v>
      </c>
      <c r="CQ27" s="282"/>
      <c r="CR27" s="236"/>
      <c r="CS27" s="236"/>
      <c r="CT27" s="236"/>
      <c r="CU27" s="273" t="e">
        <f t="shared" si="12"/>
        <v>#DIV/0!</v>
      </c>
      <c r="CV27" s="283" t="s">
        <v>652</v>
      </c>
      <c r="CW27" s="282"/>
      <c r="CX27" s="236"/>
      <c r="CY27" s="236"/>
      <c r="CZ27" s="236"/>
      <c r="DA27" s="273" t="e">
        <f t="shared" si="13"/>
        <v>#DIV/0!</v>
      </c>
      <c r="DB27" s="283" t="s">
        <v>652</v>
      </c>
      <c r="DC27" s="282"/>
      <c r="DD27" s="236"/>
      <c r="DE27" s="236"/>
      <c r="DF27" s="236"/>
      <c r="DG27" s="273" t="e">
        <f t="shared" si="14"/>
        <v>#DIV/0!</v>
      </c>
      <c r="DH27" s="283" t="s">
        <v>652</v>
      </c>
      <c r="DI27" s="282"/>
      <c r="DJ27" s="236"/>
      <c r="DK27" s="236"/>
      <c r="DL27" s="236"/>
      <c r="DM27" s="273" t="e">
        <f t="shared" si="15"/>
        <v>#DIV/0!</v>
      </c>
      <c r="DN27" s="283" t="s">
        <v>652</v>
      </c>
      <c r="DO27" s="282"/>
      <c r="DP27" s="236"/>
      <c r="DQ27" s="236"/>
      <c r="DR27" s="236"/>
      <c r="DS27" s="273" t="e">
        <f t="shared" si="16"/>
        <v>#DIV/0!</v>
      </c>
      <c r="DT27" s="283"/>
      <c r="DU27" s="282">
        <f t="shared" si="17"/>
        <v>500</v>
      </c>
      <c r="DV27" s="236">
        <f t="shared" si="18"/>
        <v>0</v>
      </c>
      <c r="DW27" s="236">
        <f t="shared" si="19"/>
        <v>0</v>
      </c>
      <c r="DX27" s="236">
        <f t="shared" si="20"/>
        <v>500</v>
      </c>
      <c r="DY27" s="273">
        <f t="shared" si="21"/>
        <v>0</v>
      </c>
      <c r="DZ27" s="283"/>
    </row>
    <row r="28" spans="1:130" ht="45" hidden="1" customHeight="1" x14ac:dyDescent="0.25">
      <c r="A28" s="40">
        <v>18</v>
      </c>
      <c r="B28" s="78" t="s">
        <v>67</v>
      </c>
      <c r="C28" s="78" t="s">
        <v>24</v>
      </c>
      <c r="D28" s="41" t="s">
        <v>68</v>
      </c>
      <c r="E28" s="41" t="s">
        <v>69</v>
      </c>
      <c r="F28" s="41" t="s">
        <v>70</v>
      </c>
      <c r="G28" s="41" t="s">
        <v>71</v>
      </c>
      <c r="H28" s="78" t="s">
        <v>72</v>
      </c>
      <c r="I28" s="78" t="s">
        <v>72</v>
      </c>
      <c r="J28" s="78" t="s">
        <v>73</v>
      </c>
      <c r="K28" s="78" t="s">
        <v>73</v>
      </c>
      <c r="L28" s="132" t="s">
        <v>74</v>
      </c>
      <c r="M28" s="133" t="s">
        <v>75</v>
      </c>
      <c r="N28" s="78" t="s">
        <v>101</v>
      </c>
      <c r="O28" s="43" t="s">
        <v>90</v>
      </c>
      <c r="P28" s="44" t="str">
        <f t="shared" si="0"/>
        <v>53</v>
      </c>
      <c r="Q28" s="44">
        <v>530301</v>
      </c>
      <c r="R28" s="42" t="s">
        <v>100</v>
      </c>
      <c r="S28" s="27">
        <v>1701</v>
      </c>
      <c r="T28" s="56">
        <v>1</v>
      </c>
      <c r="U28" s="57">
        <v>0</v>
      </c>
      <c r="V28" s="45">
        <v>0</v>
      </c>
      <c r="W28" s="47">
        <f t="shared" si="22"/>
        <v>3438.72</v>
      </c>
      <c r="X28" s="48">
        <v>1</v>
      </c>
      <c r="Y28" s="50" t="s">
        <v>31</v>
      </c>
      <c r="Z28" s="54">
        <v>0</v>
      </c>
      <c r="AA28" s="237">
        <f>+ROUND((SUMIFS(MODIFICACIONES!K:K,MODIFICACIONES!L:L,'POA 2026'!$AA$10,MODIFICACIONES!D:D,'POA 2026'!A28)+'POA 2026'!Z28),2)</f>
        <v>0</v>
      </c>
      <c r="AB28" s="47">
        <v>4938.72</v>
      </c>
      <c r="AC28" s="51">
        <f>+ROUND((SUMIFS(MODIFICACIONES!K:K,MODIFICACIONES!L:L,'POA 2026'!$AC$10,MODIFICACIONES!D:D,'POA 2026'!A28)+'POA 2026'!AB28),2)</f>
        <v>3438.72</v>
      </c>
      <c r="AD28" s="54">
        <v>0</v>
      </c>
      <c r="AE28" s="51">
        <f>+ROUND((SUMIFS(MODIFICACIONES!K:K,MODIFICACIONES!L:L,'POA 2026'!$AE$10,MODIFICACIONES!D:D,'POA 2026'!A28)+'POA 2026'!AD28),2)</f>
        <v>0</v>
      </c>
      <c r="AF28" s="54">
        <v>0</v>
      </c>
      <c r="AG28" s="51">
        <f>+ROUND((SUMIFS(MODIFICACIONES!K:K,MODIFICACIONES!L:L,'POA 2026'!$AG$10,MODIFICACIONES!D:D,'POA 2026'!A28)+'POA 2026'!AF28),2)</f>
        <v>0</v>
      </c>
      <c r="AH28" s="54">
        <v>0</v>
      </c>
      <c r="AI28" s="51">
        <f>+ROUND((SUMIFS(MODIFICACIONES!K:K,MODIFICACIONES!L:L,'POA 2026'!$AI$10,MODIFICACIONES!D:D,'POA 2026'!A28)+'POA 2026'!AH28),2)</f>
        <v>0</v>
      </c>
      <c r="AJ28" s="54">
        <v>0</v>
      </c>
      <c r="AK28" s="51">
        <f>+ROUND((SUMIFS(MODIFICACIONES!K:K,MODIFICACIONES!L:L,'POA 2026'!$AK$10,MODIFICACIONES!D:D,'POA 2026'!A28)+'POA 2026'!AJ28),2)</f>
        <v>0</v>
      </c>
      <c r="AL28" s="54">
        <v>0</v>
      </c>
      <c r="AM28" s="51">
        <f>+ROUND((SUMIFS(MODIFICACIONES!K:K,MODIFICACIONES!L:L,'POA 2026'!$AM$10,MODIFICACIONES!D:D,'POA 2026'!A28)+'POA 2026'!AL28),2)</f>
        <v>0</v>
      </c>
      <c r="AN28" s="54">
        <v>0</v>
      </c>
      <c r="AO28" s="51">
        <f>+ROUND((SUMIFS(MODIFICACIONES!K:K,MODIFICACIONES!L:L,'POA 2026'!$AO$10,MODIFICACIONES!D:D,'POA 2026'!A28)+'POA 2026'!AN28),2)</f>
        <v>0</v>
      </c>
      <c r="AP28" s="54">
        <v>0</v>
      </c>
      <c r="AQ28" s="51">
        <f>+ROUND((SUMIFS(MODIFICACIONES!K:K,MODIFICACIONES!L:L,'POA 2026'!$AQ$10,MODIFICACIONES!D:D,'POA 2026'!A28)+'POA 2026'!AP28),2)</f>
        <v>0</v>
      </c>
      <c r="AR28" s="54">
        <v>0</v>
      </c>
      <c r="AS28" s="51">
        <f>+ROUND((SUMIFS(MODIFICACIONES!K:K,MODIFICACIONES!L:L,'POA 2026'!$AS$10,MODIFICACIONES!D:D,'POA 2026'!A28)+'POA 2026'!AR28),2)</f>
        <v>0</v>
      </c>
      <c r="AT28" s="54">
        <v>0</v>
      </c>
      <c r="AU28" s="51">
        <f>+ROUND((SUMIFS(MODIFICACIONES!K:K,MODIFICACIONES!L:L,'POA 2026'!$AU$10,MODIFICACIONES!D:D,'POA 2026'!A28)+'POA 2026'!AT28),2)</f>
        <v>0</v>
      </c>
      <c r="AV28" s="54">
        <v>0</v>
      </c>
      <c r="AW28" s="51">
        <f>+ROUND((SUMIFS(MODIFICACIONES!K:K,MODIFICACIONES!L:L,'POA 2026'!$AW$10,MODIFICACIONES!D:D,'POA 2026'!A28)+'POA 2026'!AV28),2)</f>
        <v>0</v>
      </c>
      <c r="AX28" s="75">
        <f t="shared" si="3"/>
        <v>0</v>
      </c>
      <c r="AY28" s="236">
        <f>SUMIFS(CERTIFICACIONES!I:I,CERTIFICACIONES!A:A,'POA 2026'!A28,CERTIFICACIONES!J:J,"ACTIVA")</f>
        <v>0</v>
      </c>
      <c r="AZ28" s="279">
        <f t="shared" si="2"/>
        <v>3438.72</v>
      </c>
      <c r="BA28" s="282">
        <v>0</v>
      </c>
      <c r="BB28" s="236">
        <v>0</v>
      </c>
      <c r="BC28" s="236">
        <v>0</v>
      </c>
      <c r="BD28" s="236">
        <f t="shared" si="4"/>
        <v>3438.72</v>
      </c>
      <c r="BE28" s="273">
        <f t="shared" si="5"/>
        <v>0</v>
      </c>
      <c r="BF28" s="283"/>
      <c r="BG28" s="282">
        <v>0</v>
      </c>
      <c r="BH28" s="236">
        <v>0</v>
      </c>
      <c r="BI28" s="236">
        <v>0</v>
      </c>
      <c r="BJ28" s="236"/>
      <c r="BK28" s="273">
        <f t="shared" si="6"/>
        <v>0</v>
      </c>
      <c r="BL28" s="283"/>
      <c r="BM28" s="282"/>
      <c r="BN28" s="236"/>
      <c r="BO28" s="236"/>
      <c r="BP28" s="236"/>
      <c r="BQ28" s="273" t="e">
        <f t="shared" si="7"/>
        <v>#DIV/0!</v>
      </c>
      <c r="BR28" s="283"/>
      <c r="BS28" s="282"/>
      <c r="BT28" s="236"/>
      <c r="BU28" s="236"/>
      <c r="BV28" s="236"/>
      <c r="BW28" s="273" t="e">
        <f t="shared" si="8"/>
        <v>#DIV/0!</v>
      </c>
      <c r="BX28" s="283"/>
      <c r="BY28" s="282"/>
      <c r="BZ28" s="236"/>
      <c r="CA28" s="236"/>
      <c r="CB28" s="236"/>
      <c r="CC28" s="273" t="e">
        <f t="shared" si="9"/>
        <v>#DIV/0!</v>
      </c>
      <c r="CD28" s="283"/>
      <c r="CE28" s="282"/>
      <c r="CF28" s="236"/>
      <c r="CG28" s="236"/>
      <c r="CH28" s="236"/>
      <c r="CI28" s="273" t="e">
        <f t="shared" si="10"/>
        <v>#DIV/0!</v>
      </c>
      <c r="CJ28" s="283"/>
      <c r="CK28" s="282"/>
      <c r="CL28" s="236"/>
      <c r="CM28" s="236"/>
      <c r="CN28" s="236"/>
      <c r="CO28" s="273" t="e">
        <f t="shared" si="11"/>
        <v>#DIV/0!</v>
      </c>
      <c r="CP28" s="283"/>
      <c r="CQ28" s="282"/>
      <c r="CR28" s="236"/>
      <c r="CS28" s="236"/>
      <c r="CT28" s="236"/>
      <c r="CU28" s="273" t="e">
        <f t="shared" si="12"/>
        <v>#DIV/0!</v>
      </c>
      <c r="CV28" s="283"/>
      <c r="CW28" s="282"/>
      <c r="CX28" s="236"/>
      <c r="CY28" s="236"/>
      <c r="CZ28" s="236"/>
      <c r="DA28" s="273" t="e">
        <f t="shared" si="13"/>
        <v>#DIV/0!</v>
      </c>
      <c r="DB28" s="283"/>
      <c r="DC28" s="282"/>
      <c r="DD28" s="236"/>
      <c r="DE28" s="236"/>
      <c r="DF28" s="236"/>
      <c r="DG28" s="273" t="e">
        <f t="shared" si="14"/>
        <v>#DIV/0!</v>
      </c>
      <c r="DH28" s="283"/>
      <c r="DI28" s="282"/>
      <c r="DJ28" s="236"/>
      <c r="DK28" s="236"/>
      <c r="DL28" s="236"/>
      <c r="DM28" s="273" t="e">
        <f t="shared" si="15"/>
        <v>#DIV/0!</v>
      </c>
      <c r="DN28" s="283"/>
      <c r="DO28" s="282"/>
      <c r="DP28" s="236"/>
      <c r="DQ28" s="236"/>
      <c r="DR28" s="236"/>
      <c r="DS28" s="273" t="e">
        <f t="shared" si="16"/>
        <v>#DIV/0!</v>
      </c>
      <c r="DT28" s="283"/>
      <c r="DU28" s="282">
        <f t="shared" si="17"/>
        <v>0</v>
      </c>
      <c r="DV28" s="236">
        <f t="shared" si="18"/>
        <v>0</v>
      </c>
      <c r="DW28" s="236">
        <f t="shared" si="19"/>
        <v>0</v>
      </c>
      <c r="DX28" s="236">
        <f t="shared" si="20"/>
        <v>3438.72</v>
      </c>
      <c r="DY28" s="273">
        <f t="shared" si="21"/>
        <v>0</v>
      </c>
      <c r="DZ28" s="283"/>
    </row>
    <row r="29" spans="1:130" ht="45" hidden="1" customHeight="1" x14ac:dyDescent="0.25">
      <c r="A29" s="40">
        <v>19</v>
      </c>
      <c r="B29" s="78" t="s">
        <v>67</v>
      </c>
      <c r="C29" s="78" t="s">
        <v>24</v>
      </c>
      <c r="D29" s="41" t="s">
        <v>68</v>
      </c>
      <c r="E29" s="41" t="s">
        <v>69</v>
      </c>
      <c r="F29" s="41" t="s">
        <v>70</v>
      </c>
      <c r="G29" s="41" t="s">
        <v>71</v>
      </c>
      <c r="H29" s="78" t="s">
        <v>72</v>
      </c>
      <c r="I29" s="78" t="s">
        <v>72</v>
      </c>
      <c r="J29" s="78" t="s">
        <v>73</v>
      </c>
      <c r="K29" s="78" t="s">
        <v>73</v>
      </c>
      <c r="L29" s="132" t="s">
        <v>74</v>
      </c>
      <c r="M29" s="133" t="s">
        <v>75</v>
      </c>
      <c r="N29" s="78" t="s">
        <v>101</v>
      </c>
      <c r="O29" s="43" t="s">
        <v>90</v>
      </c>
      <c r="P29" s="44" t="str">
        <f t="shared" si="0"/>
        <v>53</v>
      </c>
      <c r="Q29" s="44">
        <v>530302</v>
      </c>
      <c r="R29" s="42" t="s">
        <v>102</v>
      </c>
      <c r="S29" s="27">
        <v>1701</v>
      </c>
      <c r="T29" s="56">
        <v>1</v>
      </c>
      <c r="U29" s="57">
        <v>0</v>
      </c>
      <c r="V29" s="57">
        <v>0</v>
      </c>
      <c r="W29" s="47">
        <f t="shared" si="22"/>
        <v>293.95999999999998</v>
      </c>
      <c r="X29" s="48">
        <v>1</v>
      </c>
      <c r="Y29" s="50" t="s">
        <v>31</v>
      </c>
      <c r="Z29" s="54">
        <v>0</v>
      </c>
      <c r="AA29" s="237">
        <f>+ROUND((SUMIFS(MODIFICACIONES!K:K,MODIFICACIONES!L:L,'POA 2026'!$AA$10,MODIFICACIONES!D:D,'POA 2026'!A29)+'POA 2026'!Z29),2)</f>
        <v>0</v>
      </c>
      <c r="AB29" s="47">
        <v>293.95999999999998</v>
      </c>
      <c r="AC29" s="51">
        <f>+ROUND((SUMIFS(MODIFICACIONES!K:K,MODIFICACIONES!L:L,'POA 2026'!$AC$10,MODIFICACIONES!D:D,'POA 2026'!A29)+'POA 2026'!AB29),2)</f>
        <v>293.95999999999998</v>
      </c>
      <c r="AD29" s="54">
        <v>0</v>
      </c>
      <c r="AE29" s="51">
        <f>+ROUND((SUMIFS(MODIFICACIONES!K:K,MODIFICACIONES!L:L,'POA 2026'!$AE$10,MODIFICACIONES!D:D,'POA 2026'!A29)+'POA 2026'!AD29),2)</f>
        <v>0</v>
      </c>
      <c r="AF29" s="54">
        <v>0</v>
      </c>
      <c r="AG29" s="51">
        <f>+ROUND((SUMIFS(MODIFICACIONES!K:K,MODIFICACIONES!L:L,'POA 2026'!$AG$10,MODIFICACIONES!D:D,'POA 2026'!A29)+'POA 2026'!AF29),2)</f>
        <v>0</v>
      </c>
      <c r="AH29" s="54">
        <v>0</v>
      </c>
      <c r="AI29" s="51">
        <f>+ROUND((SUMIFS(MODIFICACIONES!K:K,MODIFICACIONES!L:L,'POA 2026'!$AI$10,MODIFICACIONES!D:D,'POA 2026'!A29)+'POA 2026'!AH29),2)</f>
        <v>0</v>
      </c>
      <c r="AJ29" s="54">
        <v>0</v>
      </c>
      <c r="AK29" s="51">
        <f>+ROUND((SUMIFS(MODIFICACIONES!K:K,MODIFICACIONES!L:L,'POA 2026'!$AK$10,MODIFICACIONES!D:D,'POA 2026'!A29)+'POA 2026'!AJ29),2)</f>
        <v>0</v>
      </c>
      <c r="AL29" s="54">
        <v>0</v>
      </c>
      <c r="AM29" s="51">
        <f>+ROUND((SUMIFS(MODIFICACIONES!K:K,MODIFICACIONES!L:L,'POA 2026'!$AM$10,MODIFICACIONES!D:D,'POA 2026'!A29)+'POA 2026'!AL29),2)</f>
        <v>0</v>
      </c>
      <c r="AN29" s="54">
        <v>0</v>
      </c>
      <c r="AO29" s="51">
        <f>+ROUND((SUMIFS(MODIFICACIONES!K:K,MODIFICACIONES!L:L,'POA 2026'!$AO$10,MODIFICACIONES!D:D,'POA 2026'!A29)+'POA 2026'!AN29),2)</f>
        <v>0</v>
      </c>
      <c r="AP29" s="54">
        <v>0</v>
      </c>
      <c r="AQ29" s="51">
        <f>+ROUND((SUMIFS(MODIFICACIONES!K:K,MODIFICACIONES!L:L,'POA 2026'!$AQ$10,MODIFICACIONES!D:D,'POA 2026'!A29)+'POA 2026'!AP29),2)</f>
        <v>0</v>
      </c>
      <c r="AR29" s="54">
        <v>0</v>
      </c>
      <c r="AS29" s="51">
        <f>+ROUND((SUMIFS(MODIFICACIONES!K:K,MODIFICACIONES!L:L,'POA 2026'!$AS$10,MODIFICACIONES!D:D,'POA 2026'!A29)+'POA 2026'!AR29),2)</f>
        <v>0</v>
      </c>
      <c r="AT29" s="54">
        <v>0</v>
      </c>
      <c r="AU29" s="51">
        <f>+ROUND((SUMIFS(MODIFICACIONES!K:K,MODIFICACIONES!L:L,'POA 2026'!$AU$10,MODIFICACIONES!D:D,'POA 2026'!A29)+'POA 2026'!AT29),2)</f>
        <v>0</v>
      </c>
      <c r="AV29" s="54">
        <v>0</v>
      </c>
      <c r="AW29" s="51">
        <f>+ROUND((SUMIFS(MODIFICACIONES!K:K,MODIFICACIONES!L:L,'POA 2026'!$AW$10,MODIFICACIONES!D:D,'POA 2026'!A29)+'POA 2026'!AV29),2)</f>
        <v>0</v>
      </c>
      <c r="AX29" s="75">
        <f t="shared" si="3"/>
        <v>0</v>
      </c>
      <c r="AY29" s="236">
        <f>SUMIFS(CERTIFICACIONES!I:I,CERTIFICACIONES!A:A,'POA 2026'!A29,CERTIFICACIONES!J:J,"ACTIVA")</f>
        <v>0</v>
      </c>
      <c r="AZ29" s="279">
        <f t="shared" si="2"/>
        <v>293.95999999999998</v>
      </c>
      <c r="BA29" s="282">
        <v>0</v>
      </c>
      <c r="BB29" s="236">
        <v>0</v>
      </c>
      <c r="BC29" s="236">
        <v>0</v>
      </c>
      <c r="BD29" s="236">
        <f t="shared" si="4"/>
        <v>293.95999999999998</v>
      </c>
      <c r="BE29" s="273">
        <f t="shared" si="5"/>
        <v>0</v>
      </c>
      <c r="BF29" s="283"/>
      <c r="BG29" s="282">
        <v>0</v>
      </c>
      <c r="BH29" s="236">
        <v>0</v>
      </c>
      <c r="BI29" s="236">
        <v>0</v>
      </c>
      <c r="BJ29" s="236"/>
      <c r="BK29" s="273">
        <f t="shared" si="6"/>
        <v>0</v>
      </c>
      <c r="BL29" s="283"/>
      <c r="BM29" s="282"/>
      <c r="BN29" s="236"/>
      <c r="BO29" s="236"/>
      <c r="BP29" s="236"/>
      <c r="BQ29" s="273" t="e">
        <f t="shared" si="7"/>
        <v>#DIV/0!</v>
      </c>
      <c r="BR29" s="283"/>
      <c r="BS29" s="282"/>
      <c r="BT29" s="236"/>
      <c r="BU29" s="236"/>
      <c r="BV29" s="236"/>
      <c r="BW29" s="273" t="e">
        <f t="shared" si="8"/>
        <v>#DIV/0!</v>
      </c>
      <c r="BX29" s="283"/>
      <c r="BY29" s="282"/>
      <c r="BZ29" s="236"/>
      <c r="CA29" s="236"/>
      <c r="CB29" s="236"/>
      <c r="CC29" s="273" t="e">
        <f t="shared" si="9"/>
        <v>#DIV/0!</v>
      </c>
      <c r="CD29" s="283"/>
      <c r="CE29" s="282"/>
      <c r="CF29" s="236"/>
      <c r="CG29" s="236"/>
      <c r="CH29" s="236"/>
      <c r="CI29" s="273" t="e">
        <f t="shared" si="10"/>
        <v>#DIV/0!</v>
      </c>
      <c r="CJ29" s="283"/>
      <c r="CK29" s="282"/>
      <c r="CL29" s="236"/>
      <c r="CM29" s="236"/>
      <c r="CN29" s="236"/>
      <c r="CO29" s="273" t="e">
        <f t="shared" si="11"/>
        <v>#DIV/0!</v>
      </c>
      <c r="CP29" s="283"/>
      <c r="CQ29" s="282"/>
      <c r="CR29" s="236"/>
      <c r="CS29" s="236"/>
      <c r="CT29" s="236"/>
      <c r="CU29" s="273" t="e">
        <f t="shared" si="12"/>
        <v>#DIV/0!</v>
      </c>
      <c r="CV29" s="283"/>
      <c r="CW29" s="282"/>
      <c r="CX29" s="236"/>
      <c r="CY29" s="236"/>
      <c r="CZ29" s="236"/>
      <c r="DA29" s="273" t="e">
        <f t="shared" si="13"/>
        <v>#DIV/0!</v>
      </c>
      <c r="DB29" s="283"/>
      <c r="DC29" s="282"/>
      <c r="DD29" s="236"/>
      <c r="DE29" s="236"/>
      <c r="DF29" s="236"/>
      <c r="DG29" s="273" t="e">
        <f t="shared" si="14"/>
        <v>#DIV/0!</v>
      </c>
      <c r="DH29" s="283"/>
      <c r="DI29" s="282"/>
      <c r="DJ29" s="236"/>
      <c r="DK29" s="236"/>
      <c r="DL29" s="236"/>
      <c r="DM29" s="273" t="e">
        <f t="shared" si="15"/>
        <v>#DIV/0!</v>
      </c>
      <c r="DN29" s="283"/>
      <c r="DO29" s="282"/>
      <c r="DP29" s="236"/>
      <c r="DQ29" s="236"/>
      <c r="DR29" s="236"/>
      <c r="DS29" s="273" t="e">
        <f t="shared" si="16"/>
        <v>#DIV/0!</v>
      </c>
      <c r="DT29" s="283"/>
      <c r="DU29" s="282">
        <f t="shared" si="17"/>
        <v>0</v>
      </c>
      <c r="DV29" s="236">
        <f t="shared" si="18"/>
        <v>0</v>
      </c>
      <c r="DW29" s="236">
        <f t="shared" si="19"/>
        <v>0</v>
      </c>
      <c r="DX29" s="236">
        <f t="shared" si="20"/>
        <v>293.95999999999998</v>
      </c>
      <c r="DY29" s="273">
        <f t="shared" si="21"/>
        <v>0</v>
      </c>
      <c r="DZ29" s="283"/>
    </row>
    <row r="30" spans="1:130" ht="45" hidden="1" customHeight="1" x14ac:dyDescent="0.25">
      <c r="A30" s="40">
        <v>20</v>
      </c>
      <c r="B30" s="78" t="s">
        <v>67</v>
      </c>
      <c r="C30" s="78" t="s">
        <v>24</v>
      </c>
      <c r="D30" s="41" t="s">
        <v>68</v>
      </c>
      <c r="E30" s="41" t="s">
        <v>69</v>
      </c>
      <c r="F30" s="41" t="s">
        <v>70</v>
      </c>
      <c r="G30" s="41" t="s">
        <v>71</v>
      </c>
      <c r="H30" s="78" t="s">
        <v>72</v>
      </c>
      <c r="I30" s="78" t="s">
        <v>72</v>
      </c>
      <c r="J30" s="78" t="s">
        <v>73</v>
      </c>
      <c r="K30" s="78" t="s">
        <v>73</v>
      </c>
      <c r="L30" s="132" t="s">
        <v>74</v>
      </c>
      <c r="M30" s="133" t="s">
        <v>75</v>
      </c>
      <c r="N30" s="78" t="s">
        <v>101</v>
      </c>
      <c r="O30" s="41" t="s">
        <v>80</v>
      </c>
      <c r="P30" s="44" t="str">
        <f t="shared" si="0"/>
        <v>53</v>
      </c>
      <c r="Q30" s="44">
        <v>530301</v>
      </c>
      <c r="R30" s="42" t="s">
        <v>100</v>
      </c>
      <c r="S30" s="27">
        <v>1701</v>
      </c>
      <c r="T30" s="56">
        <v>1</v>
      </c>
      <c r="U30" s="57">
        <v>0</v>
      </c>
      <c r="V30" s="45">
        <v>0</v>
      </c>
      <c r="W30" s="47">
        <f t="shared" si="22"/>
        <v>5061.28</v>
      </c>
      <c r="X30" s="48">
        <v>1</v>
      </c>
      <c r="Y30" s="50" t="s">
        <v>31</v>
      </c>
      <c r="Z30" s="54">
        <v>0</v>
      </c>
      <c r="AA30" s="237">
        <f>+ROUND((SUMIFS(MODIFICACIONES!K:K,MODIFICACIONES!L:L,'POA 2026'!$AA$10,MODIFICACIONES!D:D,'POA 2026'!A30)+'POA 2026'!Z30),2)</f>
        <v>0</v>
      </c>
      <c r="AB30" s="51">
        <v>0</v>
      </c>
      <c r="AC30" s="51">
        <f>+ROUND((SUMIFS(MODIFICACIONES!K:K,MODIFICACIONES!L:L,'POA 2026'!$AC$10,MODIFICACIONES!D:D,'POA 2026'!A30)+'POA 2026'!AB30),2)</f>
        <v>0</v>
      </c>
      <c r="AD30" s="54">
        <v>0</v>
      </c>
      <c r="AE30" s="51">
        <f>+ROUND((SUMIFS(MODIFICACIONES!K:K,MODIFICACIONES!L:L,'POA 2026'!$AE$10,MODIFICACIONES!D:D,'POA 2026'!A30)+'POA 2026'!AD30),2)</f>
        <v>0</v>
      </c>
      <c r="AF30" s="54">
        <v>843.55</v>
      </c>
      <c r="AG30" s="51">
        <f>+ROUND((SUMIFS(MODIFICACIONES!K:K,MODIFICACIONES!L:L,'POA 2026'!$AG$10,MODIFICACIONES!D:D,'POA 2026'!A30)+'POA 2026'!AF30),2)</f>
        <v>843.55</v>
      </c>
      <c r="AH30" s="54">
        <v>843.55</v>
      </c>
      <c r="AI30" s="51">
        <f>+ROUND((SUMIFS(MODIFICACIONES!K:K,MODIFICACIONES!L:L,'POA 2026'!$AI$10,MODIFICACIONES!D:D,'POA 2026'!A30)+'POA 2026'!AH30),2)</f>
        <v>843.55</v>
      </c>
      <c r="AJ30" s="54">
        <v>843.55</v>
      </c>
      <c r="AK30" s="51">
        <f>+ROUND((SUMIFS(MODIFICACIONES!K:K,MODIFICACIONES!L:L,'POA 2026'!$AK$10,MODIFICACIONES!D:D,'POA 2026'!A30)+'POA 2026'!AJ30),2)</f>
        <v>843.55</v>
      </c>
      <c r="AL30" s="54">
        <v>843.55</v>
      </c>
      <c r="AM30" s="51">
        <f>+ROUND((SUMIFS(MODIFICACIONES!K:K,MODIFICACIONES!L:L,'POA 2026'!$AM$10,MODIFICACIONES!D:D,'POA 2026'!A30)+'POA 2026'!AL30),2)</f>
        <v>843.55</v>
      </c>
      <c r="AN30" s="54">
        <v>843.54</v>
      </c>
      <c r="AO30" s="51">
        <f>+ROUND((SUMIFS(MODIFICACIONES!K:K,MODIFICACIONES!L:L,'POA 2026'!$AO$10,MODIFICACIONES!D:D,'POA 2026'!A30)+'POA 2026'!AN30),2)</f>
        <v>843.54</v>
      </c>
      <c r="AP30" s="54">
        <v>843.54</v>
      </c>
      <c r="AQ30" s="51">
        <f>+ROUND((SUMIFS(MODIFICACIONES!K:K,MODIFICACIONES!L:L,'POA 2026'!$AQ$10,MODIFICACIONES!D:D,'POA 2026'!A30)+'POA 2026'!AP30),2)</f>
        <v>843.54</v>
      </c>
      <c r="AR30" s="54">
        <v>0</v>
      </c>
      <c r="AS30" s="51">
        <f>+ROUND((SUMIFS(MODIFICACIONES!K:K,MODIFICACIONES!L:L,'POA 2026'!$AS$10,MODIFICACIONES!D:D,'POA 2026'!A30)+'POA 2026'!AR30),2)</f>
        <v>0</v>
      </c>
      <c r="AT30" s="54">
        <v>0</v>
      </c>
      <c r="AU30" s="51">
        <f>+ROUND((SUMIFS(MODIFICACIONES!K:K,MODIFICACIONES!L:L,'POA 2026'!$AU$10,MODIFICACIONES!D:D,'POA 2026'!A30)+'POA 2026'!AT30),2)</f>
        <v>0</v>
      </c>
      <c r="AV30" s="54">
        <v>0</v>
      </c>
      <c r="AW30" s="51">
        <f>+ROUND((SUMIFS(MODIFICACIONES!K:K,MODIFICACIONES!L:L,'POA 2026'!$AW$10,MODIFICACIONES!D:D,'POA 2026'!A30)+'POA 2026'!AV30),2)</f>
        <v>0</v>
      </c>
      <c r="AX30" s="75">
        <f t="shared" si="3"/>
        <v>0</v>
      </c>
      <c r="AY30" s="236">
        <f>SUMIFS(CERTIFICACIONES!I:I,CERTIFICACIONES!A:A,'POA 2026'!A30,CERTIFICACIONES!J:J,"ACTIVA")</f>
        <v>5061.28</v>
      </c>
      <c r="AZ30" s="279">
        <f t="shared" si="2"/>
        <v>0</v>
      </c>
      <c r="BA30" s="282">
        <v>0</v>
      </c>
      <c r="BB30" s="236">
        <v>0</v>
      </c>
      <c r="BC30" s="236">
        <v>0</v>
      </c>
      <c r="BD30" s="236">
        <f t="shared" si="4"/>
        <v>5061.28</v>
      </c>
      <c r="BE30" s="273">
        <f t="shared" si="5"/>
        <v>0</v>
      </c>
      <c r="BF30" s="283"/>
      <c r="BG30" s="282">
        <v>0</v>
      </c>
      <c r="BH30" s="236">
        <v>0</v>
      </c>
      <c r="BI30" s="236">
        <v>0</v>
      </c>
      <c r="BJ30" s="236"/>
      <c r="BK30" s="273" t="e">
        <f t="shared" si="6"/>
        <v>#DIV/0!</v>
      </c>
      <c r="BL30" s="283"/>
      <c r="BM30" s="282"/>
      <c r="BN30" s="236"/>
      <c r="BO30" s="236"/>
      <c r="BP30" s="236"/>
      <c r="BQ30" s="273">
        <f t="shared" si="7"/>
        <v>0</v>
      </c>
      <c r="BR30" s="283"/>
      <c r="BS30" s="282"/>
      <c r="BT30" s="236"/>
      <c r="BU30" s="236"/>
      <c r="BV30" s="236"/>
      <c r="BW30" s="273">
        <f t="shared" si="8"/>
        <v>0</v>
      </c>
      <c r="BX30" s="283"/>
      <c r="BY30" s="282"/>
      <c r="BZ30" s="236"/>
      <c r="CA30" s="236"/>
      <c r="CB30" s="236"/>
      <c r="CC30" s="273" t="e">
        <f t="shared" si="9"/>
        <v>#DIV/0!</v>
      </c>
      <c r="CD30" s="283"/>
      <c r="CE30" s="282"/>
      <c r="CF30" s="236"/>
      <c r="CG30" s="236"/>
      <c r="CH30" s="236"/>
      <c r="CI30" s="273" t="e">
        <f t="shared" si="10"/>
        <v>#DIV/0!</v>
      </c>
      <c r="CJ30" s="283"/>
      <c r="CK30" s="282"/>
      <c r="CL30" s="236"/>
      <c r="CM30" s="236"/>
      <c r="CN30" s="236"/>
      <c r="CO30" s="273" t="e">
        <f t="shared" si="11"/>
        <v>#DIV/0!</v>
      </c>
      <c r="CP30" s="283"/>
      <c r="CQ30" s="282"/>
      <c r="CR30" s="236"/>
      <c r="CS30" s="236"/>
      <c r="CT30" s="236"/>
      <c r="CU30" s="273" t="e">
        <f t="shared" si="12"/>
        <v>#DIV/0!</v>
      </c>
      <c r="CV30" s="283"/>
      <c r="CW30" s="282"/>
      <c r="CX30" s="236"/>
      <c r="CY30" s="236"/>
      <c r="CZ30" s="236"/>
      <c r="DA30" s="273" t="e">
        <f t="shared" si="13"/>
        <v>#DIV/0!</v>
      </c>
      <c r="DB30" s="283"/>
      <c r="DC30" s="282"/>
      <c r="DD30" s="236"/>
      <c r="DE30" s="236"/>
      <c r="DF30" s="236"/>
      <c r="DG30" s="273" t="e">
        <f t="shared" si="14"/>
        <v>#DIV/0!</v>
      </c>
      <c r="DH30" s="283"/>
      <c r="DI30" s="282"/>
      <c r="DJ30" s="236"/>
      <c r="DK30" s="236"/>
      <c r="DL30" s="236"/>
      <c r="DM30" s="273" t="e">
        <f t="shared" si="15"/>
        <v>#DIV/0!</v>
      </c>
      <c r="DN30" s="283"/>
      <c r="DO30" s="282"/>
      <c r="DP30" s="236"/>
      <c r="DQ30" s="236"/>
      <c r="DR30" s="236"/>
      <c r="DS30" s="273" t="e">
        <f t="shared" si="16"/>
        <v>#DIV/0!</v>
      </c>
      <c r="DT30" s="283"/>
      <c r="DU30" s="282">
        <f t="shared" si="17"/>
        <v>0</v>
      </c>
      <c r="DV30" s="236">
        <f t="shared" si="18"/>
        <v>0</v>
      </c>
      <c r="DW30" s="236">
        <f t="shared" si="19"/>
        <v>0</v>
      </c>
      <c r="DX30" s="236">
        <f t="shared" si="20"/>
        <v>5061.28</v>
      </c>
      <c r="DY30" s="273">
        <f t="shared" si="21"/>
        <v>0</v>
      </c>
      <c r="DZ30" s="283"/>
    </row>
    <row r="31" spans="1:130" ht="45" hidden="1" customHeight="1" x14ac:dyDescent="0.25">
      <c r="A31" s="40">
        <v>21</v>
      </c>
      <c r="B31" s="78" t="s">
        <v>67</v>
      </c>
      <c r="C31" s="78" t="s">
        <v>24</v>
      </c>
      <c r="D31" s="41" t="s">
        <v>68</v>
      </c>
      <c r="E31" s="41" t="s">
        <v>69</v>
      </c>
      <c r="F31" s="41" t="s">
        <v>70</v>
      </c>
      <c r="G31" s="41" t="s">
        <v>71</v>
      </c>
      <c r="H31" s="78" t="s">
        <v>72</v>
      </c>
      <c r="I31" s="78" t="s">
        <v>72</v>
      </c>
      <c r="J31" s="78" t="s">
        <v>73</v>
      </c>
      <c r="K31" s="78" t="s">
        <v>73</v>
      </c>
      <c r="L31" s="132" t="s">
        <v>74</v>
      </c>
      <c r="M31" s="133" t="s">
        <v>75</v>
      </c>
      <c r="N31" s="78" t="s">
        <v>101</v>
      </c>
      <c r="O31" s="41" t="s">
        <v>80</v>
      </c>
      <c r="P31" s="44" t="str">
        <f t="shared" si="0"/>
        <v>53</v>
      </c>
      <c r="Q31" s="44">
        <v>530302</v>
      </c>
      <c r="R31" s="42" t="s">
        <v>102</v>
      </c>
      <c r="S31" s="27">
        <v>1701</v>
      </c>
      <c r="T31" s="56">
        <v>1</v>
      </c>
      <c r="U31" s="57">
        <v>0</v>
      </c>
      <c r="V31" s="57">
        <v>0</v>
      </c>
      <c r="W31" s="47">
        <f t="shared" si="22"/>
        <v>10000</v>
      </c>
      <c r="X31" s="48">
        <v>1</v>
      </c>
      <c r="Y31" s="50" t="s">
        <v>31</v>
      </c>
      <c r="Z31" s="54">
        <v>0</v>
      </c>
      <c r="AA31" s="237">
        <f>+ROUND((SUMIFS(MODIFICACIONES!K:K,MODIFICACIONES!L:L,'POA 2026'!$AA$10,MODIFICACIONES!D:D,'POA 2026'!A31)+'POA 2026'!Z31),2)</f>
        <v>0</v>
      </c>
      <c r="AB31" s="51">
        <v>0</v>
      </c>
      <c r="AC31" s="51">
        <f>+ROUND((SUMIFS(MODIFICACIONES!K:K,MODIFICACIONES!L:L,'POA 2026'!$AC$10,MODIFICACIONES!D:D,'POA 2026'!A31)+'POA 2026'!AB31),2)</f>
        <v>0</v>
      </c>
      <c r="AD31" s="54">
        <v>0</v>
      </c>
      <c r="AE31" s="51">
        <f>+ROUND((SUMIFS(MODIFICACIONES!K:K,MODIFICACIONES!L:L,'POA 2026'!$AE$10,MODIFICACIONES!D:D,'POA 2026'!A31)+'POA 2026'!AD31),2)</f>
        <v>0</v>
      </c>
      <c r="AF31" s="54">
        <v>1250</v>
      </c>
      <c r="AG31" s="51">
        <f>+ROUND((SUMIFS(MODIFICACIONES!K:K,MODIFICACIONES!L:L,'POA 2026'!$AG$10,MODIFICACIONES!D:D,'POA 2026'!A31)+'POA 2026'!AF31),2)</f>
        <v>1250</v>
      </c>
      <c r="AH31" s="54">
        <v>1250</v>
      </c>
      <c r="AI31" s="51">
        <f>+ROUND((SUMIFS(MODIFICACIONES!K:K,MODIFICACIONES!L:L,'POA 2026'!$AI$10,MODIFICACIONES!D:D,'POA 2026'!A31)+'POA 2026'!AH31),2)</f>
        <v>1250</v>
      </c>
      <c r="AJ31" s="54">
        <v>1250</v>
      </c>
      <c r="AK31" s="51">
        <f>+ROUND((SUMIFS(MODIFICACIONES!K:K,MODIFICACIONES!L:L,'POA 2026'!$AK$10,MODIFICACIONES!D:D,'POA 2026'!A31)+'POA 2026'!AJ31),2)</f>
        <v>1250</v>
      </c>
      <c r="AL31" s="54">
        <v>1250</v>
      </c>
      <c r="AM31" s="51">
        <f>+ROUND((SUMIFS(MODIFICACIONES!K:K,MODIFICACIONES!L:L,'POA 2026'!$AM$10,MODIFICACIONES!D:D,'POA 2026'!A31)+'POA 2026'!AL31),2)</f>
        <v>1250</v>
      </c>
      <c r="AN31" s="54">
        <v>1250</v>
      </c>
      <c r="AO31" s="51">
        <f>+ROUND((SUMIFS(MODIFICACIONES!K:K,MODIFICACIONES!L:L,'POA 2026'!$AO$10,MODIFICACIONES!D:D,'POA 2026'!A31)+'POA 2026'!AN31),2)</f>
        <v>1250</v>
      </c>
      <c r="AP31" s="54">
        <v>1250</v>
      </c>
      <c r="AQ31" s="51">
        <f>+ROUND((SUMIFS(MODIFICACIONES!K:K,MODIFICACIONES!L:L,'POA 2026'!$AQ$10,MODIFICACIONES!D:D,'POA 2026'!A31)+'POA 2026'!AP31),2)</f>
        <v>1250</v>
      </c>
      <c r="AR31" s="54">
        <v>1250</v>
      </c>
      <c r="AS31" s="51">
        <f>+ROUND((SUMIFS(MODIFICACIONES!K:K,MODIFICACIONES!L:L,'POA 2026'!$AS$10,MODIFICACIONES!D:D,'POA 2026'!A31)+'POA 2026'!AR31),2)</f>
        <v>1250</v>
      </c>
      <c r="AT31" s="54">
        <v>1250</v>
      </c>
      <c r="AU31" s="51">
        <f>+ROUND((SUMIFS(MODIFICACIONES!K:K,MODIFICACIONES!L:L,'POA 2026'!$AU$10,MODIFICACIONES!D:D,'POA 2026'!A31)+'POA 2026'!AT31),2)</f>
        <v>1250</v>
      </c>
      <c r="AV31" s="54">
        <v>0</v>
      </c>
      <c r="AW31" s="51">
        <f>+ROUND((SUMIFS(MODIFICACIONES!K:K,MODIFICACIONES!L:L,'POA 2026'!$AW$10,MODIFICACIONES!D:D,'POA 2026'!A31)+'POA 2026'!AV31),2)</f>
        <v>0</v>
      </c>
      <c r="AX31" s="75">
        <f t="shared" si="3"/>
        <v>0</v>
      </c>
      <c r="AY31" s="236">
        <f>SUMIFS(CERTIFICACIONES!I:I,CERTIFICACIONES!A:A,'POA 2026'!A31,CERTIFICACIONES!J:J,"ACTIVA")</f>
        <v>10000</v>
      </c>
      <c r="AZ31" s="279">
        <f t="shared" si="2"/>
        <v>0</v>
      </c>
      <c r="BA31" s="282">
        <v>0</v>
      </c>
      <c r="BB31" s="236">
        <v>0</v>
      </c>
      <c r="BC31" s="236">
        <v>0</v>
      </c>
      <c r="BD31" s="236">
        <f t="shared" si="4"/>
        <v>10000</v>
      </c>
      <c r="BE31" s="273">
        <f t="shared" si="5"/>
        <v>0</v>
      </c>
      <c r="BF31" s="283"/>
      <c r="BG31" s="282">
        <v>0</v>
      </c>
      <c r="BH31" s="236">
        <v>0</v>
      </c>
      <c r="BI31" s="236">
        <v>0</v>
      </c>
      <c r="BJ31" s="236"/>
      <c r="BK31" s="273" t="e">
        <f t="shared" si="6"/>
        <v>#DIV/0!</v>
      </c>
      <c r="BL31" s="283"/>
      <c r="BM31" s="282"/>
      <c r="BN31" s="236"/>
      <c r="BO31" s="236"/>
      <c r="BP31" s="236"/>
      <c r="BQ31" s="273">
        <f t="shared" si="7"/>
        <v>0</v>
      </c>
      <c r="BR31" s="283"/>
      <c r="BS31" s="282"/>
      <c r="BT31" s="236"/>
      <c r="BU31" s="236"/>
      <c r="BV31" s="236"/>
      <c r="BW31" s="273">
        <f t="shared" si="8"/>
        <v>0</v>
      </c>
      <c r="BX31" s="283"/>
      <c r="BY31" s="282"/>
      <c r="BZ31" s="236"/>
      <c r="CA31" s="236"/>
      <c r="CB31" s="236"/>
      <c r="CC31" s="273">
        <f t="shared" si="9"/>
        <v>0</v>
      </c>
      <c r="CD31" s="283"/>
      <c r="CE31" s="282"/>
      <c r="CF31" s="236"/>
      <c r="CG31" s="236"/>
      <c r="CH31" s="236"/>
      <c r="CI31" s="273" t="e">
        <f t="shared" si="10"/>
        <v>#DIV/0!</v>
      </c>
      <c r="CJ31" s="283"/>
      <c r="CK31" s="282"/>
      <c r="CL31" s="236"/>
      <c r="CM31" s="236"/>
      <c r="CN31" s="236"/>
      <c r="CO31" s="273" t="e">
        <f t="shared" si="11"/>
        <v>#DIV/0!</v>
      </c>
      <c r="CP31" s="283"/>
      <c r="CQ31" s="282"/>
      <c r="CR31" s="236"/>
      <c r="CS31" s="236"/>
      <c r="CT31" s="236"/>
      <c r="CU31" s="273" t="e">
        <f t="shared" si="12"/>
        <v>#DIV/0!</v>
      </c>
      <c r="CV31" s="283"/>
      <c r="CW31" s="282"/>
      <c r="CX31" s="236"/>
      <c r="CY31" s="236"/>
      <c r="CZ31" s="236"/>
      <c r="DA31" s="273" t="e">
        <f t="shared" si="13"/>
        <v>#DIV/0!</v>
      </c>
      <c r="DB31" s="283"/>
      <c r="DC31" s="282"/>
      <c r="DD31" s="236"/>
      <c r="DE31" s="236"/>
      <c r="DF31" s="236"/>
      <c r="DG31" s="273" t="e">
        <f t="shared" si="14"/>
        <v>#DIV/0!</v>
      </c>
      <c r="DH31" s="283"/>
      <c r="DI31" s="282"/>
      <c r="DJ31" s="236"/>
      <c r="DK31" s="236"/>
      <c r="DL31" s="236"/>
      <c r="DM31" s="273" t="e">
        <f t="shared" si="15"/>
        <v>#DIV/0!</v>
      </c>
      <c r="DN31" s="283"/>
      <c r="DO31" s="282"/>
      <c r="DP31" s="236"/>
      <c r="DQ31" s="236"/>
      <c r="DR31" s="236"/>
      <c r="DS31" s="273" t="e">
        <f t="shared" si="16"/>
        <v>#DIV/0!</v>
      </c>
      <c r="DT31" s="283"/>
      <c r="DU31" s="282">
        <f t="shared" si="17"/>
        <v>0</v>
      </c>
      <c r="DV31" s="236">
        <f t="shared" si="18"/>
        <v>0</v>
      </c>
      <c r="DW31" s="236">
        <f t="shared" si="19"/>
        <v>0</v>
      </c>
      <c r="DX31" s="236">
        <f t="shared" si="20"/>
        <v>10000</v>
      </c>
      <c r="DY31" s="273">
        <f t="shared" si="21"/>
        <v>0</v>
      </c>
      <c r="DZ31" s="283"/>
    </row>
    <row r="32" spans="1:130" ht="45" hidden="1" customHeight="1" x14ac:dyDescent="0.25">
      <c r="A32" s="40">
        <v>22</v>
      </c>
      <c r="B32" s="78" t="s">
        <v>67</v>
      </c>
      <c r="C32" s="78" t="s">
        <v>24</v>
      </c>
      <c r="D32" s="41" t="s">
        <v>68</v>
      </c>
      <c r="E32" s="41" t="s">
        <v>69</v>
      </c>
      <c r="F32" s="41" t="s">
        <v>70</v>
      </c>
      <c r="G32" s="41" t="s">
        <v>71</v>
      </c>
      <c r="H32" s="78" t="s">
        <v>72</v>
      </c>
      <c r="I32" s="78" t="s">
        <v>72</v>
      </c>
      <c r="J32" s="78" t="s">
        <v>73</v>
      </c>
      <c r="K32" s="78" t="s">
        <v>73</v>
      </c>
      <c r="L32" s="132" t="s">
        <v>74</v>
      </c>
      <c r="M32" s="133" t="s">
        <v>75</v>
      </c>
      <c r="N32" s="78" t="s">
        <v>103</v>
      </c>
      <c r="O32" s="41" t="s">
        <v>80</v>
      </c>
      <c r="P32" s="44" t="str">
        <f t="shared" si="0"/>
        <v>53</v>
      </c>
      <c r="Q32" s="44">
        <v>530301</v>
      </c>
      <c r="R32" s="42" t="s">
        <v>100</v>
      </c>
      <c r="S32" s="27">
        <v>1701</v>
      </c>
      <c r="T32" s="56">
        <v>1</v>
      </c>
      <c r="U32" s="57">
        <v>0</v>
      </c>
      <c r="V32" s="57">
        <v>0</v>
      </c>
      <c r="W32" s="47">
        <f t="shared" si="22"/>
        <v>160</v>
      </c>
      <c r="X32" s="48">
        <v>3</v>
      </c>
      <c r="Y32" s="50" t="s">
        <v>31</v>
      </c>
      <c r="Z32" s="54">
        <v>0</v>
      </c>
      <c r="AA32" s="237">
        <f>+ROUND((SUMIFS(MODIFICACIONES!K:K,MODIFICACIONES!L:L,'POA 2026'!$AA$10,MODIFICACIONES!D:D,'POA 2026'!A32)+'POA 2026'!Z32),2)</f>
        <v>0</v>
      </c>
      <c r="AB32" s="51">
        <v>16</v>
      </c>
      <c r="AC32" s="51">
        <f>+ROUND((SUMIFS(MODIFICACIONES!K:K,MODIFICACIONES!L:L,'POA 2026'!$AC$10,MODIFICACIONES!D:D,'POA 2026'!A32)+'POA 2026'!AB32),2)</f>
        <v>16</v>
      </c>
      <c r="AD32" s="51">
        <v>16</v>
      </c>
      <c r="AE32" s="51">
        <f>+ROUND((SUMIFS(MODIFICACIONES!K:K,MODIFICACIONES!L:L,'POA 2026'!$AE$10,MODIFICACIONES!D:D,'POA 2026'!A32)+'POA 2026'!AD32),2)</f>
        <v>16</v>
      </c>
      <c r="AF32" s="51">
        <v>16</v>
      </c>
      <c r="AG32" s="51">
        <f>+ROUND((SUMIFS(MODIFICACIONES!K:K,MODIFICACIONES!L:L,'POA 2026'!$AG$10,MODIFICACIONES!D:D,'POA 2026'!A32)+'POA 2026'!AF32),2)</f>
        <v>16</v>
      </c>
      <c r="AH32" s="51">
        <v>16</v>
      </c>
      <c r="AI32" s="51">
        <f>+ROUND((SUMIFS(MODIFICACIONES!K:K,MODIFICACIONES!L:L,'POA 2026'!$AI$10,MODIFICACIONES!D:D,'POA 2026'!A32)+'POA 2026'!AH32),2)</f>
        <v>16</v>
      </c>
      <c r="AJ32" s="51">
        <v>16</v>
      </c>
      <c r="AK32" s="51">
        <f>+ROUND((SUMIFS(MODIFICACIONES!K:K,MODIFICACIONES!L:L,'POA 2026'!$AK$10,MODIFICACIONES!D:D,'POA 2026'!A32)+'POA 2026'!AJ32),2)</f>
        <v>16</v>
      </c>
      <c r="AL32" s="51">
        <v>16</v>
      </c>
      <c r="AM32" s="51">
        <f>+ROUND((SUMIFS(MODIFICACIONES!K:K,MODIFICACIONES!L:L,'POA 2026'!$AM$10,MODIFICACIONES!D:D,'POA 2026'!A32)+'POA 2026'!AL32),2)</f>
        <v>16</v>
      </c>
      <c r="AN32" s="51">
        <v>16</v>
      </c>
      <c r="AO32" s="51">
        <f>+ROUND((SUMIFS(MODIFICACIONES!K:K,MODIFICACIONES!L:L,'POA 2026'!$AO$10,MODIFICACIONES!D:D,'POA 2026'!A32)+'POA 2026'!AN32),2)</f>
        <v>16</v>
      </c>
      <c r="AP32" s="51">
        <v>16</v>
      </c>
      <c r="AQ32" s="51">
        <f>+ROUND((SUMIFS(MODIFICACIONES!K:K,MODIFICACIONES!L:L,'POA 2026'!$AQ$10,MODIFICACIONES!D:D,'POA 2026'!A32)+'POA 2026'!AP32),2)</f>
        <v>16</v>
      </c>
      <c r="AR32" s="51">
        <v>16</v>
      </c>
      <c r="AS32" s="51">
        <f>+ROUND((SUMIFS(MODIFICACIONES!K:K,MODIFICACIONES!L:L,'POA 2026'!$AS$10,MODIFICACIONES!D:D,'POA 2026'!A32)+'POA 2026'!AR32),2)</f>
        <v>16</v>
      </c>
      <c r="AT32" s="51">
        <v>16</v>
      </c>
      <c r="AU32" s="51">
        <f>+ROUND((SUMIFS(MODIFICACIONES!K:K,MODIFICACIONES!L:L,'POA 2026'!$AU$10,MODIFICACIONES!D:D,'POA 2026'!A32)+'POA 2026'!AT32),2)</f>
        <v>16</v>
      </c>
      <c r="AV32" s="51">
        <v>0</v>
      </c>
      <c r="AW32" s="51">
        <f>+ROUND((SUMIFS(MODIFICACIONES!K:K,MODIFICACIONES!L:L,'POA 2026'!$AW$10,MODIFICACIONES!D:D,'POA 2026'!A32)+'POA 2026'!AV32),2)</f>
        <v>0</v>
      </c>
      <c r="AX32" s="75">
        <f t="shared" si="3"/>
        <v>0</v>
      </c>
      <c r="AY32" s="236">
        <f>SUMIFS(CERTIFICACIONES!I:I,CERTIFICACIONES!A:A,'POA 2026'!A32,CERTIFICACIONES!J:J,"ACTIVA")</f>
        <v>160</v>
      </c>
      <c r="AZ32" s="279">
        <f t="shared" si="2"/>
        <v>0</v>
      </c>
      <c r="BA32" s="282">
        <v>0</v>
      </c>
      <c r="BB32" s="236">
        <v>0</v>
      </c>
      <c r="BC32" s="236">
        <v>0</v>
      </c>
      <c r="BD32" s="236">
        <f t="shared" si="4"/>
        <v>160</v>
      </c>
      <c r="BE32" s="273">
        <f t="shared" si="5"/>
        <v>0</v>
      </c>
      <c r="BF32" s="283"/>
      <c r="BG32" s="282">
        <v>0</v>
      </c>
      <c r="BH32" s="236">
        <v>0</v>
      </c>
      <c r="BI32" s="236">
        <v>0</v>
      </c>
      <c r="BJ32" s="236"/>
      <c r="BK32" s="273">
        <f t="shared" si="6"/>
        <v>0</v>
      </c>
      <c r="BL32" s="283"/>
      <c r="BM32" s="282"/>
      <c r="BN32" s="236"/>
      <c r="BO32" s="236"/>
      <c r="BP32" s="236"/>
      <c r="BQ32" s="273">
        <f t="shared" si="7"/>
        <v>0</v>
      </c>
      <c r="BR32" s="283"/>
      <c r="BS32" s="282"/>
      <c r="BT32" s="236"/>
      <c r="BU32" s="236"/>
      <c r="BV32" s="236"/>
      <c r="BW32" s="273">
        <f t="shared" si="8"/>
        <v>0</v>
      </c>
      <c r="BX32" s="283"/>
      <c r="BY32" s="282"/>
      <c r="BZ32" s="236"/>
      <c r="CA32" s="236"/>
      <c r="CB32" s="236"/>
      <c r="CC32" s="273">
        <f t="shared" si="9"/>
        <v>0</v>
      </c>
      <c r="CD32" s="283"/>
      <c r="CE32" s="282"/>
      <c r="CF32" s="236"/>
      <c r="CG32" s="236"/>
      <c r="CH32" s="236"/>
      <c r="CI32" s="273" t="e">
        <f t="shared" si="10"/>
        <v>#DIV/0!</v>
      </c>
      <c r="CJ32" s="283"/>
      <c r="CK32" s="282"/>
      <c r="CL32" s="236"/>
      <c r="CM32" s="236"/>
      <c r="CN32" s="236"/>
      <c r="CO32" s="273" t="e">
        <f t="shared" si="11"/>
        <v>#DIV/0!</v>
      </c>
      <c r="CP32" s="283"/>
      <c r="CQ32" s="282"/>
      <c r="CR32" s="236"/>
      <c r="CS32" s="236"/>
      <c r="CT32" s="236"/>
      <c r="CU32" s="273" t="e">
        <f t="shared" si="12"/>
        <v>#DIV/0!</v>
      </c>
      <c r="CV32" s="283"/>
      <c r="CW32" s="282"/>
      <c r="CX32" s="236"/>
      <c r="CY32" s="236"/>
      <c r="CZ32" s="236"/>
      <c r="DA32" s="273" t="e">
        <f t="shared" si="13"/>
        <v>#DIV/0!</v>
      </c>
      <c r="DB32" s="283"/>
      <c r="DC32" s="282"/>
      <c r="DD32" s="236"/>
      <c r="DE32" s="236"/>
      <c r="DF32" s="236"/>
      <c r="DG32" s="273" t="e">
        <f t="shared" si="14"/>
        <v>#DIV/0!</v>
      </c>
      <c r="DH32" s="283"/>
      <c r="DI32" s="282"/>
      <c r="DJ32" s="236"/>
      <c r="DK32" s="236"/>
      <c r="DL32" s="236"/>
      <c r="DM32" s="273" t="e">
        <f t="shared" si="15"/>
        <v>#DIV/0!</v>
      </c>
      <c r="DN32" s="283"/>
      <c r="DO32" s="282"/>
      <c r="DP32" s="236"/>
      <c r="DQ32" s="236"/>
      <c r="DR32" s="236"/>
      <c r="DS32" s="273" t="e">
        <f t="shared" si="16"/>
        <v>#DIV/0!</v>
      </c>
      <c r="DT32" s="283"/>
      <c r="DU32" s="282">
        <f t="shared" si="17"/>
        <v>0</v>
      </c>
      <c r="DV32" s="236">
        <f t="shared" si="18"/>
        <v>0</v>
      </c>
      <c r="DW32" s="236">
        <f t="shared" si="19"/>
        <v>0</v>
      </c>
      <c r="DX32" s="236">
        <f t="shared" si="20"/>
        <v>160</v>
      </c>
      <c r="DY32" s="273">
        <f t="shared" si="21"/>
        <v>0</v>
      </c>
      <c r="DZ32" s="283"/>
    </row>
    <row r="33" spans="1:130" ht="45" hidden="1" customHeight="1" x14ac:dyDescent="0.25">
      <c r="A33" s="40">
        <v>23</v>
      </c>
      <c r="B33" s="78" t="s">
        <v>67</v>
      </c>
      <c r="C33" s="78" t="s">
        <v>24</v>
      </c>
      <c r="D33" s="41" t="s">
        <v>68</v>
      </c>
      <c r="E33" s="41" t="s">
        <v>69</v>
      </c>
      <c r="F33" s="41" t="s">
        <v>70</v>
      </c>
      <c r="G33" s="41" t="s">
        <v>71</v>
      </c>
      <c r="H33" s="78" t="s">
        <v>72</v>
      </c>
      <c r="I33" s="78" t="s">
        <v>72</v>
      </c>
      <c r="J33" s="78" t="s">
        <v>73</v>
      </c>
      <c r="K33" s="78" t="s">
        <v>73</v>
      </c>
      <c r="L33" s="132" t="s">
        <v>74</v>
      </c>
      <c r="M33" s="133" t="s">
        <v>75</v>
      </c>
      <c r="N33" s="78" t="s">
        <v>104</v>
      </c>
      <c r="O33" s="43" t="s">
        <v>80</v>
      </c>
      <c r="P33" s="44" t="str">
        <f t="shared" si="0"/>
        <v>53</v>
      </c>
      <c r="Q33" s="27">
        <v>530302</v>
      </c>
      <c r="R33" s="42" t="s">
        <v>102</v>
      </c>
      <c r="S33" s="45">
        <v>1701</v>
      </c>
      <c r="T33" s="46">
        <v>1</v>
      </c>
      <c r="U33" s="45">
        <v>0</v>
      </c>
      <c r="V33" s="45">
        <v>0</v>
      </c>
      <c r="W33" s="47">
        <f t="shared" si="22"/>
        <v>1250</v>
      </c>
      <c r="X33" s="48">
        <v>3</v>
      </c>
      <c r="Y33" s="50" t="s">
        <v>31</v>
      </c>
      <c r="Z33" s="54">
        <v>0</v>
      </c>
      <c r="AA33" s="237">
        <f>+ROUND((SUMIFS(MODIFICACIONES!K:K,MODIFICACIONES!L:L,'POA 2026'!$AA$10,MODIFICACIONES!D:D,'POA 2026'!A33)+'POA 2026'!Z33),2)</f>
        <v>0</v>
      </c>
      <c r="AB33" s="51">
        <v>500</v>
      </c>
      <c r="AC33" s="51">
        <f>+ROUND((SUMIFS(MODIFICACIONES!K:K,MODIFICACIONES!L:L,'POA 2026'!$AC$10,MODIFICACIONES!D:D,'POA 2026'!A33)+'POA 2026'!AB33),2)</f>
        <v>1250</v>
      </c>
      <c r="AD33" s="54">
        <v>0</v>
      </c>
      <c r="AE33" s="51">
        <f>+ROUND((SUMIFS(MODIFICACIONES!K:K,MODIFICACIONES!L:L,'POA 2026'!$AE$10,MODIFICACIONES!D:D,'POA 2026'!A33)+'POA 2026'!AD33),2)</f>
        <v>0</v>
      </c>
      <c r="AF33" s="54">
        <v>0</v>
      </c>
      <c r="AG33" s="51">
        <f>+ROUND((SUMIFS(MODIFICACIONES!K:K,MODIFICACIONES!L:L,'POA 2026'!$AG$10,MODIFICACIONES!D:D,'POA 2026'!A33)+'POA 2026'!AF33),2)</f>
        <v>0</v>
      </c>
      <c r="AH33" s="54">
        <v>0</v>
      </c>
      <c r="AI33" s="51">
        <f>+ROUND((SUMIFS(MODIFICACIONES!K:K,MODIFICACIONES!L:L,'POA 2026'!$AI$10,MODIFICACIONES!D:D,'POA 2026'!A33)+'POA 2026'!AH33),2)</f>
        <v>0</v>
      </c>
      <c r="AJ33" s="54">
        <v>0</v>
      </c>
      <c r="AK33" s="51">
        <f>+ROUND((SUMIFS(MODIFICACIONES!K:K,MODIFICACIONES!L:L,'POA 2026'!$AK$10,MODIFICACIONES!D:D,'POA 2026'!A33)+'POA 2026'!AJ33),2)</f>
        <v>0</v>
      </c>
      <c r="AL33" s="54">
        <v>0</v>
      </c>
      <c r="AM33" s="51">
        <f>+ROUND((SUMIFS(MODIFICACIONES!K:K,MODIFICACIONES!L:L,'POA 2026'!$AM$10,MODIFICACIONES!D:D,'POA 2026'!A33)+'POA 2026'!AL33),2)</f>
        <v>0</v>
      </c>
      <c r="AN33" s="54">
        <v>0</v>
      </c>
      <c r="AO33" s="51">
        <f>+ROUND((SUMIFS(MODIFICACIONES!K:K,MODIFICACIONES!L:L,'POA 2026'!$AO$10,MODIFICACIONES!D:D,'POA 2026'!A33)+'POA 2026'!AN33),2)</f>
        <v>0</v>
      </c>
      <c r="AP33" s="51">
        <v>0</v>
      </c>
      <c r="AQ33" s="51">
        <f>+ROUND((SUMIFS(MODIFICACIONES!K:K,MODIFICACIONES!L:L,'POA 2026'!$AQ$10,MODIFICACIONES!D:D,'POA 2026'!A33)+'POA 2026'!AP33),2)</f>
        <v>0</v>
      </c>
      <c r="AR33" s="51">
        <v>0</v>
      </c>
      <c r="AS33" s="51">
        <f>+ROUND((SUMIFS(MODIFICACIONES!K:K,MODIFICACIONES!L:L,'POA 2026'!$AS$10,MODIFICACIONES!D:D,'POA 2026'!A33)+'POA 2026'!AR33),2)</f>
        <v>0</v>
      </c>
      <c r="AT33" s="51">
        <v>0</v>
      </c>
      <c r="AU33" s="51">
        <f>+ROUND((SUMIFS(MODIFICACIONES!K:K,MODIFICACIONES!L:L,'POA 2026'!$AU$10,MODIFICACIONES!D:D,'POA 2026'!A33)+'POA 2026'!AT33),2)</f>
        <v>0</v>
      </c>
      <c r="AV33" s="51">
        <v>0</v>
      </c>
      <c r="AW33" s="51">
        <f>+ROUND((SUMIFS(MODIFICACIONES!K:K,MODIFICACIONES!L:L,'POA 2026'!$AW$10,MODIFICACIONES!D:D,'POA 2026'!A33)+'POA 2026'!AV33),2)</f>
        <v>0</v>
      </c>
      <c r="AX33" s="75">
        <f t="shared" si="3"/>
        <v>0</v>
      </c>
      <c r="AY33" s="236">
        <f>SUMIFS(CERTIFICACIONES!I:I,CERTIFICACIONES!A:A,'POA 2026'!A33,CERTIFICACIONES!J:J,"ACTIVA")</f>
        <v>1250</v>
      </c>
      <c r="AZ33" s="279">
        <f t="shared" si="2"/>
        <v>0</v>
      </c>
      <c r="BA33" s="282">
        <v>1250</v>
      </c>
      <c r="BB33" s="236">
        <v>0</v>
      </c>
      <c r="BC33" s="236">
        <v>0</v>
      </c>
      <c r="BD33" s="236">
        <f t="shared" si="4"/>
        <v>1250</v>
      </c>
      <c r="BE33" s="273">
        <f t="shared" si="5"/>
        <v>0</v>
      </c>
      <c r="BF33" s="283"/>
      <c r="BG33" s="282">
        <v>0</v>
      </c>
      <c r="BH33" s="236">
        <v>0</v>
      </c>
      <c r="BI33" s="236">
        <v>0</v>
      </c>
      <c r="BJ33" s="236"/>
      <c r="BK33" s="273">
        <f t="shared" si="6"/>
        <v>0</v>
      </c>
      <c r="BL33" s="283"/>
      <c r="BM33" s="282"/>
      <c r="BN33" s="236"/>
      <c r="BO33" s="236"/>
      <c r="BP33" s="236"/>
      <c r="BQ33" s="273" t="e">
        <f t="shared" si="7"/>
        <v>#DIV/0!</v>
      </c>
      <c r="BR33" s="283"/>
      <c r="BS33" s="282"/>
      <c r="BT33" s="236"/>
      <c r="BU33" s="236"/>
      <c r="BV33" s="236"/>
      <c r="BW33" s="273" t="e">
        <f t="shared" si="8"/>
        <v>#DIV/0!</v>
      </c>
      <c r="BX33" s="283"/>
      <c r="BY33" s="282"/>
      <c r="BZ33" s="236"/>
      <c r="CA33" s="236"/>
      <c r="CB33" s="236"/>
      <c r="CC33" s="273" t="e">
        <f t="shared" si="9"/>
        <v>#DIV/0!</v>
      </c>
      <c r="CD33" s="283"/>
      <c r="CE33" s="282"/>
      <c r="CF33" s="236"/>
      <c r="CG33" s="236"/>
      <c r="CH33" s="236"/>
      <c r="CI33" s="273">
        <f t="shared" si="10"/>
        <v>0</v>
      </c>
      <c r="CJ33" s="283"/>
      <c r="CK33" s="282"/>
      <c r="CL33" s="236"/>
      <c r="CM33" s="236"/>
      <c r="CN33" s="236"/>
      <c r="CO33" s="273" t="e">
        <f t="shared" si="11"/>
        <v>#DIV/0!</v>
      </c>
      <c r="CP33" s="283"/>
      <c r="CQ33" s="282"/>
      <c r="CR33" s="236"/>
      <c r="CS33" s="236"/>
      <c r="CT33" s="236"/>
      <c r="CU33" s="273" t="e">
        <f t="shared" si="12"/>
        <v>#DIV/0!</v>
      </c>
      <c r="CV33" s="283"/>
      <c r="CW33" s="282"/>
      <c r="CX33" s="236"/>
      <c r="CY33" s="236"/>
      <c r="CZ33" s="236"/>
      <c r="DA33" s="273" t="e">
        <f t="shared" si="13"/>
        <v>#DIV/0!</v>
      </c>
      <c r="DB33" s="283"/>
      <c r="DC33" s="282"/>
      <c r="DD33" s="236"/>
      <c r="DE33" s="236"/>
      <c r="DF33" s="236"/>
      <c r="DG33" s="273" t="e">
        <f t="shared" si="14"/>
        <v>#DIV/0!</v>
      </c>
      <c r="DH33" s="283"/>
      <c r="DI33" s="282"/>
      <c r="DJ33" s="236"/>
      <c r="DK33" s="236"/>
      <c r="DL33" s="236"/>
      <c r="DM33" s="273" t="e">
        <f t="shared" si="15"/>
        <v>#DIV/0!</v>
      </c>
      <c r="DN33" s="283"/>
      <c r="DO33" s="282"/>
      <c r="DP33" s="236"/>
      <c r="DQ33" s="236"/>
      <c r="DR33" s="236"/>
      <c r="DS33" s="273" t="e">
        <f t="shared" si="16"/>
        <v>#DIV/0!</v>
      </c>
      <c r="DT33" s="283"/>
      <c r="DU33" s="282">
        <f t="shared" si="17"/>
        <v>1250</v>
      </c>
      <c r="DV33" s="236">
        <f t="shared" si="18"/>
        <v>0</v>
      </c>
      <c r="DW33" s="236">
        <f t="shared" si="19"/>
        <v>0</v>
      </c>
      <c r="DX33" s="236">
        <f t="shared" si="20"/>
        <v>1250</v>
      </c>
      <c r="DY33" s="273">
        <f t="shared" si="21"/>
        <v>0</v>
      </c>
      <c r="DZ33" s="283"/>
    </row>
    <row r="34" spans="1:130" ht="45" hidden="1" customHeight="1" x14ac:dyDescent="0.25">
      <c r="A34" s="40">
        <v>24</v>
      </c>
      <c r="B34" s="78" t="s">
        <v>67</v>
      </c>
      <c r="C34" s="78" t="s">
        <v>24</v>
      </c>
      <c r="D34" s="41" t="s">
        <v>68</v>
      </c>
      <c r="E34" s="41" t="s">
        <v>69</v>
      </c>
      <c r="F34" s="41" t="s">
        <v>70</v>
      </c>
      <c r="G34" s="41" t="s">
        <v>71</v>
      </c>
      <c r="H34" s="78" t="s">
        <v>72</v>
      </c>
      <c r="I34" s="78" t="s">
        <v>72</v>
      </c>
      <c r="J34" s="78" t="s">
        <v>73</v>
      </c>
      <c r="K34" s="78" t="s">
        <v>73</v>
      </c>
      <c r="L34" s="132" t="s">
        <v>74</v>
      </c>
      <c r="M34" s="133" t="s">
        <v>75</v>
      </c>
      <c r="N34" s="78" t="s">
        <v>105</v>
      </c>
      <c r="O34" s="41" t="s">
        <v>80</v>
      </c>
      <c r="P34" s="44" t="str">
        <f t="shared" si="0"/>
        <v>53</v>
      </c>
      <c r="Q34" s="44">
        <v>530303</v>
      </c>
      <c r="R34" s="42" t="s">
        <v>106</v>
      </c>
      <c r="S34" s="45">
        <v>1701</v>
      </c>
      <c r="T34" s="46">
        <v>1</v>
      </c>
      <c r="U34" s="45">
        <v>0</v>
      </c>
      <c r="V34" s="45">
        <v>0</v>
      </c>
      <c r="W34" s="47">
        <f t="shared" si="22"/>
        <v>5000</v>
      </c>
      <c r="X34" s="48">
        <v>1</v>
      </c>
      <c r="Y34" s="50" t="s">
        <v>31</v>
      </c>
      <c r="Z34" s="54">
        <v>833.33</v>
      </c>
      <c r="AA34" s="237">
        <f>+ROUND((SUMIFS(MODIFICACIONES!K:K,MODIFICACIONES!L:L,'POA 2026'!$AA$10,MODIFICACIONES!D:D,'POA 2026'!A34)+'POA 2026'!Z34),2)</f>
        <v>833.33</v>
      </c>
      <c r="AB34" s="54">
        <v>833.33</v>
      </c>
      <c r="AC34" s="51">
        <f>+ROUND((SUMIFS(MODIFICACIONES!K:K,MODIFICACIONES!L:L,'POA 2026'!$AC$10,MODIFICACIONES!D:D,'POA 2026'!A34)+'POA 2026'!AB34),2)</f>
        <v>833.33</v>
      </c>
      <c r="AD34" s="54">
        <v>833.33</v>
      </c>
      <c r="AE34" s="51">
        <f>+ROUND((SUMIFS(MODIFICACIONES!K:K,MODIFICACIONES!L:L,'POA 2026'!$AE$10,MODIFICACIONES!D:D,'POA 2026'!A34)+'POA 2026'!AD34),2)</f>
        <v>833.33</v>
      </c>
      <c r="AF34" s="54">
        <v>833.33</v>
      </c>
      <c r="AG34" s="51">
        <f>+ROUND((SUMIFS(MODIFICACIONES!K:K,MODIFICACIONES!L:L,'POA 2026'!$AG$10,MODIFICACIONES!D:D,'POA 2026'!A34)+'POA 2026'!AF34),2)</f>
        <v>833.33</v>
      </c>
      <c r="AH34" s="54">
        <v>833.34</v>
      </c>
      <c r="AI34" s="51">
        <f>+ROUND((SUMIFS(MODIFICACIONES!K:K,MODIFICACIONES!L:L,'POA 2026'!$AI$10,MODIFICACIONES!D:D,'POA 2026'!A34)+'POA 2026'!AH34),2)</f>
        <v>833.34</v>
      </c>
      <c r="AJ34" s="54">
        <v>833.34</v>
      </c>
      <c r="AK34" s="51">
        <f>+ROUND((SUMIFS(MODIFICACIONES!K:K,MODIFICACIONES!L:L,'POA 2026'!$AK$10,MODIFICACIONES!D:D,'POA 2026'!A34)+'POA 2026'!AJ34),2)</f>
        <v>833.34</v>
      </c>
      <c r="AL34" s="54">
        <v>0</v>
      </c>
      <c r="AM34" s="51">
        <f>+ROUND((SUMIFS(MODIFICACIONES!K:K,MODIFICACIONES!L:L,'POA 2026'!$AM$10,MODIFICACIONES!D:D,'POA 2026'!A34)+'POA 2026'!AL34),2)</f>
        <v>0</v>
      </c>
      <c r="AN34" s="54">
        <v>0</v>
      </c>
      <c r="AO34" s="51">
        <f>+ROUND((SUMIFS(MODIFICACIONES!K:K,MODIFICACIONES!L:L,'POA 2026'!$AO$10,MODIFICACIONES!D:D,'POA 2026'!A34)+'POA 2026'!AN34),2)</f>
        <v>0</v>
      </c>
      <c r="AP34" s="54">
        <v>0</v>
      </c>
      <c r="AQ34" s="51">
        <f>+ROUND((SUMIFS(MODIFICACIONES!K:K,MODIFICACIONES!L:L,'POA 2026'!$AQ$10,MODIFICACIONES!D:D,'POA 2026'!A34)+'POA 2026'!AP34),2)</f>
        <v>0</v>
      </c>
      <c r="AR34" s="54">
        <v>0</v>
      </c>
      <c r="AS34" s="51">
        <f>+ROUND((SUMIFS(MODIFICACIONES!K:K,MODIFICACIONES!L:L,'POA 2026'!$AS$10,MODIFICACIONES!D:D,'POA 2026'!A34)+'POA 2026'!AR34),2)</f>
        <v>0</v>
      </c>
      <c r="AT34" s="54">
        <v>0</v>
      </c>
      <c r="AU34" s="51">
        <f>+ROUND((SUMIFS(MODIFICACIONES!K:K,MODIFICACIONES!L:L,'POA 2026'!$AU$10,MODIFICACIONES!D:D,'POA 2026'!A34)+'POA 2026'!AT34),2)</f>
        <v>0</v>
      </c>
      <c r="AV34" s="54">
        <v>0</v>
      </c>
      <c r="AW34" s="51">
        <f>+ROUND((SUMIFS(MODIFICACIONES!K:K,MODIFICACIONES!L:L,'POA 2026'!$AW$10,MODIFICACIONES!D:D,'POA 2026'!A34)+'POA 2026'!AV34),2)</f>
        <v>0</v>
      </c>
      <c r="AX34" s="75">
        <f t="shared" si="3"/>
        <v>0</v>
      </c>
      <c r="AY34" s="236">
        <f>SUMIFS(CERTIFICACIONES!I:I,CERTIFICACIONES!A:A,'POA 2026'!A34,CERTIFICACIONES!J:J,"ACTIVA")</f>
        <v>5000</v>
      </c>
      <c r="AZ34" s="279">
        <f t="shared" si="2"/>
        <v>0</v>
      </c>
      <c r="BA34" s="282">
        <v>4635</v>
      </c>
      <c r="BB34" s="236">
        <v>365</v>
      </c>
      <c r="BC34" s="236">
        <v>0</v>
      </c>
      <c r="BD34" s="236">
        <f t="shared" si="4"/>
        <v>5000</v>
      </c>
      <c r="BE34" s="273">
        <f t="shared" si="5"/>
        <v>0</v>
      </c>
      <c r="BF34" s="290" t="s">
        <v>653</v>
      </c>
      <c r="BG34" s="282">
        <v>0</v>
      </c>
      <c r="BH34" s="236">
        <v>273</v>
      </c>
      <c r="BI34" s="236">
        <v>638</v>
      </c>
      <c r="BJ34" s="236"/>
      <c r="BK34" s="273">
        <f t="shared" si="6"/>
        <v>0.76560306241224962</v>
      </c>
      <c r="BL34" s="283" t="s">
        <v>653</v>
      </c>
      <c r="BM34" s="282"/>
      <c r="BN34" s="236"/>
      <c r="BO34" s="236"/>
      <c r="BP34" s="236"/>
      <c r="BQ34" s="273">
        <f t="shared" si="7"/>
        <v>0</v>
      </c>
      <c r="BR34" s="283" t="s">
        <v>653</v>
      </c>
      <c r="BS34" s="282"/>
      <c r="BT34" s="236"/>
      <c r="BU34" s="236"/>
      <c r="BV34" s="236"/>
      <c r="BW34" s="273" t="e">
        <f t="shared" si="8"/>
        <v>#DIV/0!</v>
      </c>
      <c r="BX34" s="283" t="s">
        <v>653</v>
      </c>
      <c r="BY34" s="282"/>
      <c r="BZ34" s="236"/>
      <c r="CA34" s="236"/>
      <c r="CB34" s="236"/>
      <c r="CC34" s="273" t="e">
        <f t="shared" si="9"/>
        <v>#DIV/0!</v>
      </c>
      <c r="CD34" s="283" t="s">
        <v>653</v>
      </c>
      <c r="CE34" s="282"/>
      <c r="CF34" s="236"/>
      <c r="CG34" s="236"/>
      <c r="CH34" s="236"/>
      <c r="CI34" s="273">
        <f t="shared" si="10"/>
        <v>0</v>
      </c>
      <c r="CJ34" s="283" t="s">
        <v>653</v>
      </c>
      <c r="CK34" s="282"/>
      <c r="CL34" s="236"/>
      <c r="CM34" s="236"/>
      <c r="CN34" s="236"/>
      <c r="CO34" s="273" t="e">
        <f t="shared" si="11"/>
        <v>#DIV/0!</v>
      </c>
      <c r="CP34" s="283" t="s">
        <v>653</v>
      </c>
      <c r="CQ34" s="282"/>
      <c r="CR34" s="236"/>
      <c r="CS34" s="236"/>
      <c r="CT34" s="236"/>
      <c r="CU34" s="273" t="e">
        <f t="shared" si="12"/>
        <v>#DIV/0!</v>
      </c>
      <c r="CV34" s="283" t="s">
        <v>653</v>
      </c>
      <c r="CW34" s="282"/>
      <c r="CX34" s="236"/>
      <c r="CY34" s="236"/>
      <c r="CZ34" s="236"/>
      <c r="DA34" s="273" t="e">
        <f t="shared" si="13"/>
        <v>#DIV/0!</v>
      </c>
      <c r="DB34" s="283" t="s">
        <v>653</v>
      </c>
      <c r="DC34" s="282"/>
      <c r="DD34" s="236"/>
      <c r="DE34" s="236"/>
      <c r="DF34" s="236"/>
      <c r="DG34" s="273" t="e">
        <f t="shared" si="14"/>
        <v>#DIV/0!</v>
      </c>
      <c r="DH34" s="283" t="s">
        <v>653</v>
      </c>
      <c r="DI34" s="282"/>
      <c r="DJ34" s="236"/>
      <c r="DK34" s="236"/>
      <c r="DL34" s="236"/>
      <c r="DM34" s="273" t="e">
        <f t="shared" si="15"/>
        <v>#DIV/0!</v>
      </c>
      <c r="DN34" s="283" t="s">
        <v>653</v>
      </c>
      <c r="DO34" s="282"/>
      <c r="DP34" s="236"/>
      <c r="DQ34" s="236"/>
      <c r="DR34" s="236"/>
      <c r="DS34" s="273" t="e">
        <f t="shared" si="16"/>
        <v>#DIV/0!</v>
      </c>
      <c r="DT34" s="283"/>
      <c r="DU34" s="282">
        <f>+BA34-BH34</f>
        <v>4362</v>
      </c>
      <c r="DV34" s="236">
        <f t="shared" si="18"/>
        <v>638</v>
      </c>
      <c r="DW34" s="236">
        <f t="shared" si="19"/>
        <v>638</v>
      </c>
      <c r="DX34" s="236">
        <f t="shared" si="20"/>
        <v>4362</v>
      </c>
      <c r="DY34" s="273">
        <f t="shared" si="21"/>
        <v>0.12759999999999999</v>
      </c>
      <c r="DZ34" s="283"/>
    </row>
    <row r="35" spans="1:130" ht="45" hidden="1" customHeight="1" x14ac:dyDescent="0.25">
      <c r="A35" s="40">
        <v>25</v>
      </c>
      <c r="B35" s="78" t="s">
        <v>67</v>
      </c>
      <c r="C35" s="78" t="s">
        <v>24</v>
      </c>
      <c r="D35" s="41" t="s">
        <v>68</v>
      </c>
      <c r="E35" s="41" t="s">
        <v>69</v>
      </c>
      <c r="F35" s="41" t="s">
        <v>70</v>
      </c>
      <c r="G35" s="41" t="s">
        <v>71</v>
      </c>
      <c r="H35" s="78" t="s">
        <v>72</v>
      </c>
      <c r="I35" s="78" t="s">
        <v>72</v>
      </c>
      <c r="J35" s="78" t="s">
        <v>73</v>
      </c>
      <c r="K35" s="78" t="s">
        <v>73</v>
      </c>
      <c r="L35" s="132" t="s">
        <v>74</v>
      </c>
      <c r="M35" s="133" t="s">
        <v>75</v>
      </c>
      <c r="N35" s="78" t="s">
        <v>271</v>
      </c>
      <c r="O35" s="41" t="s">
        <v>80</v>
      </c>
      <c r="P35" s="44" t="str">
        <f t="shared" si="0"/>
        <v>53</v>
      </c>
      <c r="Q35" s="44">
        <v>530304</v>
      </c>
      <c r="R35" s="42" t="s">
        <v>272</v>
      </c>
      <c r="S35" s="45">
        <v>1701</v>
      </c>
      <c r="T35" s="46">
        <v>1</v>
      </c>
      <c r="U35" s="45">
        <v>0</v>
      </c>
      <c r="V35" s="45">
        <v>0</v>
      </c>
      <c r="W35" s="47">
        <f t="shared" si="22"/>
        <v>3250</v>
      </c>
      <c r="X35" s="48">
        <v>1</v>
      </c>
      <c r="Y35" s="50" t="s">
        <v>31</v>
      </c>
      <c r="Z35" s="54">
        <v>0</v>
      </c>
      <c r="AA35" s="237">
        <f>+ROUND((SUMIFS(MODIFICACIONES!K:K,MODIFICACIONES!L:L,'POA 2026'!$AA$10,MODIFICACIONES!D:D,'POA 2026'!A35)+'POA 2026'!Z35),2)</f>
        <v>0</v>
      </c>
      <c r="AB35" s="54">
        <v>200</v>
      </c>
      <c r="AC35" s="51">
        <f>+ROUND((SUMIFS(MODIFICACIONES!K:K,MODIFICACIONES!L:L,'POA 2026'!$AC$10,MODIFICACIONES!D:D,'POA 2026'!A35)+'POA 2026'!AB35),2)</f>
        <v>1989.5</v>
      </c>
      <c r="AD35" s="54">
        <v>200</v>
      </c>
      <c r="AE35" s="51">
        <f>+ROUND((SUMIFS(MODIFICACIONES!K:K,MODIFICACIONES!L:L,'POA 2026'!$AE$10,MODIFICACIONES!D:D,'POA 2026'!A35)+'POA 2026'!AD35),2)</f>
        <v>200</v>
      </c>
      <c r="AF35" s="54">
        <v>100</v>
      </c>
      <c r="AG35" s="51">
        <f>+ROUND((SUMIFS(MODIFICACIONES!K:K,MODIFICACIONES!L:L,'POA 2026'!$AG$10,MODIFICACIONES!D:D,'POA 2026'!A35)+'POA 2026'!AF35),2)</f>
        <v>1060.5</v>
      </c>
      <c r="AH35" s="54">
        <v>0</v>
      </c>
      <c r="AI35" s="51">
        <f>+ROUND((SUMIFS(MODIFICACIONES!K:K,MODIFICACIONES!L:L,'POA 2026'!$AI$10,MODIFICACIONES!D:D,'POA 2026'!A35)+'POA 2026'!AH35),2)</f>
        <v>0</v>
      </c>
      <c r="AJ35" s="54">
        <v>0</v>
      </c>
      <c r="AK35" s="51">
        <f>+ROUND((SUMIFS(MODIFICACIONES!K:K,MODIFICACIONES!L:L,'POA 2026'!$AK$10,MODIFICACIONES!D:D,'POA 2026'!A35)+'POA 2026'!AJ35),2)</f>
        <v>0</v>
      </c>
      <c r="AL35" s="54">
        <v>0</v>
      </c>
      <c r="AM35" s="51">
        <f>+ROUND((SUMIFS(MODIFICACIONES!K:K,MODIFICACIONES!L:L,'POA 2026'!$AM$10,MODIFICACIONES!D:D,'POA 2026'!A35)+'POA 2026'!AL35),2)</f>
        <v>0</v>
      </c>
      <c r="AN35" s="54">
        <v>0</v>
      </c>
      <c r="AO35" s="51">
        <f>+ROUND((SUMIFS(MODIFICACIONES!K:K,MODIFICACIONES!L:L,'POA 2026'!$AO$10,MODIFICACIONES!D:D,'POA 2026'!A35)+'POA 2026'!AN35),2)</f>
        <v>0</v>
      </c>
      <c r="AP35" s="54">
        <v>0</v>
      </c>
      <c r="AQ35" s="51">
        <f>+ROUND((SUMIFS(MODIFICACIONES!K:K,MODIFICACIONES!L:L,'POA 2026'!$AQ$10,MODIFICACIONES!D:D,'POA 2026'!A35)+'POA 2026'!AP35),2)</f>
        <v>0</v>
      </c>
      <c r="AR35" s="54">
        <v>0</v>
      </c>
      <c r="AS35" s="51">
        <f>+ROUND((SUMIFS(MODIFICACIONES!K:K,MODIFICACIONES!L:L,'POA 2026'!$AS$10,MODIFICACIONES!D:D,'POA 2026'!A35)+'POA 2026'!AR35),2)</f>
        <v>0</v>
      </c>
      <c r="AT35" s="54">
        <v>0</v>
      </c>
      <c r="AU35" s="51">
        <f>+ROUND((SUMIFS(MODIFICACIONES!K:K,MODIFICACIONES!L:L,'POA 2026'!$AU$10,MODIFICACIONES!D:D,'POA 2026'!A35)+'POA 2026'!AT35),2)</f>
        <v>0</v>
      </c>
      <c r="AV35" s="54">
        <v>0</v>
      </c>
      <c r="AW35" s="51">
        <f>+ROUND((SUMIFS(MODIFICACIONES!K:K,MODIFICACIONES!L:L,'POA 2026'!$AW$10,MODIFICACIONES!D:D,'POA 2026'!A35)+'POA 2026'!AV35),2)</f>
        <v>0</v>
      </c>
      <c r="AX35" s="75">
        <f t="shared" si="3"/>
        <v>0</v>
      </c>
      <c r="AY35" s="236">
        <f>SUMIFS(CERTIFICACIONES!I:I,CERTIFICACIONES!A:A,'POA 2026'!A35,CERTIFICACIONES!J:J,"ACTIVA")</f>
        <v>3250</v>
      </c>
      <c r="AZ35" s="279">
        <f t="shared" si="2"/>
        <v>0</v>
      </c>
      <c r="BA35" s="282">
        <v>1250</v>
      </c>
      <c r="BB35" s="236">
        <v>0</v>
      </c>
      <c r="BC35" s="236">
        <v>0</v>
      </c>
      <c r="BD35" s="236">
        <f t="shared" si="4"/>
        <v>3250</v>
      </c>
      <c r="BE35" s="273">
        <f t="shared" si="5"/>
        <v>0</v>
      </c>
      <c r="BF35" s="283"/>
      <c r="BG35" s="282">
        <v>2000</v>
      </c>
      <c r="BH35" s="236">
        <v>0</v>
      </c>
      <c r="BI35" s="236">
        <v>0</v>
      </c>
      <c r="BJ35" s="236"/>
      <c r="BK35" s="273">
        <f t="shared" si="6"/>
        <v>0</v>
      </c>
      <c r="BL35" s="283"/>
      <c r="BM35" s="282"/>
      <c r="BN35" s="236"/>
      <c r="BO35" s="236"/>
      <c r="BP35" s="236"/>
      <c r="BQ35" s="273" t="e">
        <f t="shared" si="7"/>
        <v>#DIV/0!</v>
      </c>
      <c r="BR35" s="283"/>
      <c r="BS35" s="282"/>
      <c r="BT35" s="236"/>
      <c r="BU35" s="236"/>
      <c r="BV35" s="236"/>
      <c r="BW35" s="273" t="e">
        <f t="shared" si="8"/>
        <v>#DIV/0!</v>
      </c>
      <c r="BX35" s="283"/>
      <c r="BY35" s="282"/>
      <c r="BZ35" s="236"/>
      <c r="CA35" s="236"/>
      <c r="CB35" s="236"/>
      <c r="CC35" s="273" t="e">
        <f t="shared" si="9"/>
        <v>#DIV/0!</v>
      </c>
      <c r="CD35" s="283"/>
      <c r="CE35" s="282"/>
      <c r="CF35" s="236"/>
      <c r="CG35" s="236"/>
      <c r="CH35" s="236"/>
      <c r="CI35" s="273">
        <f t="shared" si="10"/>
        <v>0</v>
      </c>
      <c r="CJ35" s="283"/>
      <c r="CK35" s="282"/>
      <c r="CL35" s="236"/>
      <c r="CM35" s="236"/>
      <c r="CN35" s="236"/>
      <c r="CO35" s="273">
        <f t="shared" si="11"/>
        <v>0</v>
      </c>
      <c r="CP35" s="283"/>
      <c r="CQ35" s="282"/>
      <c r="CR35" s="236"/>
      <c r="CS35" s="236"/>
      <c r="CT35" s="236"/>
      <c r="CU35" s="273" t="e">
        <f t="shared" si="12"/>
        <v>#DIV/0!</v>
      </c>
      <c r="CV35" s="283"/>
      <c r="CW35" s="282"/>
      <c r="CX35" s="236"/>
      <c r="CY35" s="236"/>
      <c r="CZ35" s="236"/>
      <c r="DA35" s="273" t="e">
        <f t="shared" si="13"/>
        <v>#DIV/0!</v>
      </c>
      <c r="DB35" s="283"/>
      <c r="DC35" s="282"/>
      <c r="DD35" s="236"/>
      <c r="DE35" s="236"/>
      <c r="DF35" s="236"/>
      <c r="DG35" s="273" t="e">
        <f t="shared" si="14"/>
        <v>#DIV/0!</v>
      </c>
      <c r="DH35" s="283"/>
      <c r="DI35" s="282"/>
      <c r="DJ35" s="236"/>
      <c r="DK35" s="236"/>
      <c r="DL35" s="236"/>
      <c r="DM35" s="273" t="e">
        <f t="shared" si="15"/>
        <v>#DIV/0!</v>
      </c>
      <c r="DN35" s="283"/>
      <c r="DO35" s="282"/>
      <c r="DP35" s="236"/>
      <c r="DQ35" s="236"/>
      <c r="DR35" s="236"/>
      <c r="DS35" s="273" t="e">
        <f t="shared" si="16"/>
        <v>#DIV/0!</v>
      </c>
      <c r="DT35" s="283"/>
      <c r="DU35" s="282">
        <f t="shared" si="17"/>
        <v>3250</v>
      </c>
      <c r="DV35" s="236">
        <f t="shared" si="18"/>
        <v>0</v>
      </c>
      <c r="DW35" s="236">
        <f t="shared" si="19"/>
        <v>0</v>
      </c>
      <c r="DX35" s="236">
        <f t="shared" si="20"/>
        <v>3250</v>
      </c>
      <c r="DY35" s="273">
        <f t="shared" si="21"/>
        <v>0</v>
      </c>
      <c r="DZ35" s="283"/>
    </row>
    <row r="36" spans="1:130" ht="45" hidden="1" customHeight="1" x14ac:dyDescent="0.25">
      <c r="A36" s="40">
        <v>26</v>
      </c>
      <c r="B36" s="78" t="s">
        <v>67</v>
      </c>
      <c r="C36" s="78" t="s">
        <v>24</v>
      </c>
      <c r="D36" s="41" t="s">
        <v>68</v>
      </c>
      <c r="E36" s="41" t="s">
        <v>69</v>
      </c>
      <c r="F36" s="41" t="s">
        <v>70</v>
      </c>
      <c r="G36" s="41" t="s">
        <v>71</v>
      </c>
      <c r="H36" s="78" t="s">
        <v>72</v>
      </c>
      <c r="I36" s="78" t="s">
        <v>72</v>
      </c>
      <c r="J36" s="78" t="s">
        <v>73</v>
      </c>
      <c r="K36" s="78" t="s">
        <v>73</v>
      </c>
      <c r="L36" s="132" t="s">
        <v>74</v>
      </c>
      <c r="M36" s="133" t="s">
        <v>75</v>
      </c>
      <c r="N36" s="78" t="s">
        <v>107</v>
      </c>
      <c r="O36" s="41" t="s">
        <v>80</v>
      </c>
      <c r="P36" s="44" t="str">
        <f t="shared" si="0"/>
        <v>53</v>
      </c>
      <c r="Q36" s="44">
        <v>530402</v>
      </c>
      <c r="R36" s="42" t="s">
        <v>108</v>
      </c>
      <c r="S36" s="45">
        <v>1701</v>
      </c>
      <c r="T36" s="46">
        <v>1</v>
      </c>
      <c r="U36" s="45">
        <v>0</v>
      </c>
      <c r="V36" s="45">
        <v>0</v>
      </c>
      <c r="W36" s="47">
        <f t="shared" si="22"/>
        <v>28000</v>
      </c>
      <c r="X36" s="48">
        <v>1</v>
      </c>
      <c r="Y36" s="50" t="s">
        <v>31</v>
      </c>
      <c r="Z36" s="54">
        <v>2333.33</v>
      </c>
      <c r="AA36" s="237">
        <f>+ROUND((SUMIFS(MODIFICACIONES!K:K,MODIFICACIONES!L:L,'POA 2026'!$AA$10,MODIFICACIONES!D:D,'POA 2026'!A36)+'POA 2026'!Z36),2)</f>
        <v>2333.33</v>
      </c>
      <c r="AB36" s="54">
        <v>2333.33</v>
      </c>
      <c r="AC36" s="51">
        <f>+ROUND((SUMIFS(MODIFICACIONES!K:K,MODIFICACIONES!L:L,'POA 2026'!$AC$10,MODIFICACIONES!D:D,'POA 2026'!A36)+'POA 2026'!AB36),2)</f>
        <v>2333.33</v>
      </c>
      <c r="AD36" s="54">
        <v>2333.33</v>
      </c>
      <c r="AE36" s="51">
        <f>+ROUND((SUMIFS(MODIFICACIONES!K:K,MODIFICACIONES!L:L,'POA 2026'!$AE$10,MODIFICACIONES!D:D,'POA 2026'!A36)+'POA 2026'!AD36),2)</f>
        <v>2333.33</v>
      </c>
      <c r="AF36" s="54">
        <v>2333.33</v>
      </c>
      <c r="AG36" s="51">
        <f>+ROUND((SUMIFS(MODIFICACIONES!K:K,MODIFICACIONES!L:L,'POA 2026'!$AG$10,MODIFICACIONES!D:D,'POA 2026'!A36)+'POA 2026'!AF36),2)</f>
        <v>2333.33</v>
      </c>
      <c r="AH36" s="54">
        <v>2333.33</v>
      </c>
      <c r="AI36" s="51">
        <f>+ROUND((SUMIFS(MODIFICACIONES!K:K,MODIFICACIONES!L:L,'POA 2026'!$AI$10,MODIFICACIONES!D:D,'POA 2026'!A36)+'POA 2026'!AH36),2)</f>
        <v>2333.33</v>
      </c>
      <c r="AJ36" s="54">
        <v>2333.33</v>
      </c>
      <c r="AK36" s="51">
        <f>+ROUND((SUMIFS(MODIFICACIONES!K:K,MODIFICACIONES!L:L,'POA 2026'!$AK$10,MODIFICACIONES!D:D,'POA 2026'!A36)+'POA 2026'!AJ36),2)</f>
        <v>2333.33</v>
      </c>
      <c r="AL36" s="54">
        <v>2333.33</v>
      </c>
      <c r="AM36" s="51">
        <f>+ROUND((SUMIFS(MODIFICACIONES!K:K,MODIFICACIONES!L:L,'POA 2026'!$AM$10,MODIFICACIONES!D:D,'POA 2026'!A36)+'POA 2026'!AL36),2)</f>
        <v>2333.33</v>
      </c>
      <c r="AN36" s="54">
        <v>2333.33</v>
      </c>
      <c r="AO36" s="51">
        <f>+ROUND((SUMIFS(MODIFICACIONES!K:K,MODIFICACIONES!L:L,'POA 2026'!$AO$10,MODIFICACIONES!D:D,'POA 2026'!A36)+'POA 2026'!AN36),2)</f>
        <v>2333.33</v>
      </c>
      <c r="AP36" s="54">
        <v>2333.34</v>
      </c>
      <c r="AQ36" s="51">
        <f>+ROUND((SUMIFS(MODIFICACIONES!K:K,MODIFICACIONES!L:L,'POA 2026'!$AQ$10,MODIFICACIONES!D:D,'POA 2026'!A36)+'POA 2026'!AP36),2)</f>
        <v>2333.34</v>
      </c>
      <c r="AR36" s="54">
        <v>2333.34</v>
      </c>
      <c r="AS36" s="51">
        <f>+ROUND((SUMIFS(MODIFICACIONES!K:K,MODIFICACIONES!L:L,'POA 2026'!$AS$10,MODIFICACIONES!D:D,'POA 2026'!A36)+'POA 2026'!AR36),2)</f>
        <v>2333.34</v>
      </c>
      <c r="AT36" s="54">
        <v>2333.34</v>
      </c>
      <c r="AU36" s="51">
        <f>+ROUND((SUMIFS(MODIFICACIONES!K:K,MODIFICACIONES!L:L,'POA 2026'!$AU$10,MODIFICACIONES!D:D,'POA 2026'!A36)+'POA 2026'!AT36),2)</f>
        <v>2333.34</v>
      </c>
      <c r="AV36" s="54">
        <v>2333.34</v>
      </c>
      <c r="AW36" s="51">
        <f>+ROUND((SUMIFS(MODIFICACIONES!K:K,MODIFICACIONES!L:L,'POA 2026'!$AW$10,MODIFICACIONES!D:D,'POA 2026'!A36)+'POA 2026'!AV36),2)</f>
        <v>2333.34</v>
      </c>
      <c r="AX36" s="75">
        <f t="shared" si="3"/>
        <v>0</v>
      </c>
      <c r="AY36" s="236">
        <f>SUMIFS(CERTIFICACIONES!I:I,CERTIFICACIONES!A:A,'POA 2026'!A36,CERTIFICACIONES!J:J,"ACTIVA")</f>
        <v>28000</v>
      </c>
      <c r="AZ36" s="279">
        <f t="shared" si="2"/>
        <v>0</v>
      </c>
      <c r="BA36" s="282">
        <v>0</v>
      </c>
      <c r="BB36" s="236">
        <v>0</v>
      </c>
      <c r="BC36" s="236">
        <v>0</v>
      </c>
      <c r="BD36" s="236">
        <f t="shared" si="4"/>
        <v>28000</v>
      </c>
      <c r="BE36" s="273">
        <f t="shared" si="5"/>
        <v>0</v>
      </c>
      <c r="BF36" s="283" t="s">
        <v>654</v>
      </c>
      <c r="BG36" s="282">
        <v>25444.41</v>
      </c>
      <c r="BH36" s="236">
        <v>2555.59</v>
      </c>
      <c r="BI36" s="236">
        <v>2555.59</v>
      </c>
      <c r="BJ36" s="236"/>
      <c r="BK36" s="273">
        <f t="shared" si="6"/>
        <v>1.0952544217920313</v>
      </c>
      <c r="BL36" s="283"/>
      <c r="BM36" s="282"/>
      <c r="BN36" s="236"/>
      <c r="BO36" s="236"/>
      <c r="BP36" s="236"/>
      <c r="BQ36" s="273">
        <f t="shared" si="7"/>
        <v>0</v>
      </c>
      <c r="BR36" s="283" t="s">
        <v>654</v>
      </c>
      <c r="BS36" s="282"/>
      <c r="BT36" s="236"/>
      <c r="BU36" s="236"/>
      <c r="BV36" s="236"/>
      <c r="BW36" s="273">
        <f t="shared" si="8"/>
        <v>0</v>
      </c>
      <c r="BX36" s="283" t="s">
        <v>654</v>
      </c>
      <c r="BY36" s="282"/>
      <c r="BZ36" s="236"/>
      <c r="CA36" s="236"/>
      <c r="CB36" s="236"/>
      <c r="CC36" s="273">
        <f t="shared" si="9"/>
        <v>0</v>
      </c>
      <c r="CD36" s="283" t="s">
        <v>654</v>
      </c>
      <c r="CE36" s="282"/>
      <c r="CF36" s="236"/>
      <c r="CG36" s="236"/>
      <c r="CH36" s="236"/>
      <c r="CI36" s="273" t="e">
        <f t="shared" si="10"/>
        <v>#DIV/0!</v>
      </c>
      <c r="CJ36" s="283" t="s">
        <v>654</v>
      </c>
      <c r="CK36" s="282"/>
      <c r="CL36" s="236"/>
      <c r="CM36" s="236"/>
      <c r="CN36" s="236"/>
      <c r="CO36" s="273">
        <f t="shared" si="11"/>
        <v>0</v>
      </c>
      <c r="CP36" s="283" t="s">
        <v>654</v>
      </c>
      <c r="CQ36" s="282"/>
      <c r="CR36" s="236"/>
      <c r="CS36" s="236"/>
      <c r="CT36" s="236"/>
      <c r="CU36" s="273" t="e">
        <f t="shared" si="12"/>
        <v>#DIV/0!</v>
      </c>
      <c r="CV36" s="283" t="s">
        <v>654</v>
      </c>
      <c r="CW36" s="282"/>
      <c r="CX36" s="236"/>
      <c r="CY36" s="236"/>
      <c r="CZ36" s="236"/>
      <c r="DA36" s="273" t="e">
        <f t="shared" si="13"/>
        <v>#DIV/0!</v>
      </c>
      <c r="DB36" s="283" t="s">
        <v>654</v>
      </c>
      <c r="DC36" s="282"/>
      <c r="DD36" s="236"/>
      <c r="DE36" s="236"/>
      <c r="DF36" s="236"/>
      <c r="DG36" s="273" t="e">
        <f t="shared" si="14"/>
        <v>#DIV/0!</v>
      </c>
      <c r="DH36" s="283" t="s">
        <v>654</v>
      </c>
      <c r="DI36" s="282"/>
      <c r="DJ36" s="236"/>
      <c r="DK36" s="236"/>
      <c r="DL36" s="236"/>
      <c r="DM36" s="273" t="e">
        <f t="shared" si="15"/>
        <v>#DIV/0!</v>
      </c>
      <c r="DN36" s="283" t="s">
        <v>654</v>
      </c>
      <c r="DO36" s="282"/>
      <c r="DP36" s="236"/>
      <c r="DQ36" s="236"/>
      <c r="DR36" s="236"/>
      <c r="DS36" s="273" t="e">
        <f t="shared" si="16"/>
        <v>#DIV/0!</v>
      </c>
      <c r="DT36" s="283"/>
      <c r="DU36" s="282">
        <f t="shared" si="17"/>
        <v>25444.41</v>
      </c>
      <c r="DV36" s="236">
        <f t="shared" si="18"/>
        <v>2555.59</v>
      </c>
      <c r="DW36" s="236">
        <f t="shared" si="19"/>
        <v>2555.59</v>
      </c>
      <c r="DX36" s="236">
        <f t="shared" si="20"/>
        <v>25444.41</v>
      </c>
      <c r="DY36" s="273">
        <f t="shared" si="21"/>
        <v>9.1271071428571438E-2</v>
      </c>
      <c r="DZ36" s="283"/>
    </row>
    <row r="37" spans="1:130" ht="45" hidden="1" customHeight="1" x14ac:dyDescent="0.25">
      <c r="A37" s="40">
        <v>27</v>
      </c>
      <c r="B37" s="78" t="s">
        <v>67</v>
      </c>
      <c r="C37" s="78" t="s">
        <v>24</v>
      </c>
      <c r="D37" s="41" t="s">
        <v>68</v>
      </c>
      <c r="E37" s="41" t="s">
        <v>69</v>
      </c>
      <c r="F37" s="41" t="s">
        <v>70</v>
      </c>
      <c r="G37" s="41" t="s">
        <v>71</v>
      </c>
      <c r="H37" s="78" t="s">
        <v>88</v>
      </c>
      <c r="I37" s="78" t="s">
        <v>458</v>
      </c>
      <c r="J37" s="78" t="s">
        <v>73</v>
      </c>
      <c r="K37" s="78" t="s">
        <v>73</v>
      </c>
      <c r="L37" s="132" t="s">
        <v>74</v>
      </c>
      <c r="M37" s="133" t="s">
        <v>75</v>
      </c>
      <c r="N37" s="78" t="s">
        <v>109</v>
      </c>
      <c r="O37" s="43" t="s">
        <v>77</v>
      </c>
      <c r="P37" s="44" t="str">
        <f t="shared" si="0"/>
        <v>84</v>
      </c>
      <c r="Q37" s="44">
        <v>840103</v>
      </c>
      <c r="R37" s="42" t="s">
        <v>110</v>
      </c>
      <c r="S37" s="27">
        <v>1701</v>
      </c>
      <c r="T37" s="56">
        <v>1</v>
      </c>
      <c r="U37" s="57">
        <v>0</v>
      </c>
      <c r="V37" s="57">
        <v>0</v>
      </c>
      <c r="W37" s="47">
        <f t="shared" si="22"/>
        <v>7182</v>
      </c>
      <c r="X37" s="48">
        <v>1</v>
      </c>
      <c r="Y37" s="50" t="s">
        <v>31</v>
      </c>
      <c r="Z37" s="54">
        <v>0</v>
      </c>
      <c r="AA37" s="237">
        <f>+ROUND((SUMIFS(MODIFICACIONES!K:K,MODIFICACIONES!L:L,'POA 2026'!$AA$10,MODIFICACIONES!D:D,'POA 2026'!A37)+'POA 2026'!Z37),2)</f>
        <v>0</v>
      </c>
      <c r="AB37" s="51">
        <v>7182</v>
      </c>
      <c r="AC37" s="51">
        <f>+ROUND((SUMIFS(MODIFICACIONES!K:K,MODIFICACIONES!L:L,'POA 2026'!$AC$10,MODIFICACIONES!D:D,'POA 2026'!A37)+'POA 2026'!AB37),2)</f>
        <v>7182</v>
      </c>
      <c r="AD37" s="54">
        <v>0</v>
      </c>
      <c r="AE37" s="51">
        <f>+ROUND((SUMIFS(MODIFICACIONES!K:K,MODIFICACIONES!L:L,'POA 2026'!$AE$10,MODIFICACIONES!D:D,'POA 2026'!A37)+'POA 2026'!AD37),2)</f>
        <v>0</v>
      </c>
      <c r="AF37" s="54">
        <v>0</v>
      </c>
      <c r="AG37" s="51">
        <f>+ROUND((SUMIFS(MODIFICACIONES!K:K,MODIFICACIONES!L:L,'POA 2026'!$AG$10,MODIFICACIONES!D:D,'POA 2026'!A37)+'POA 2026'!AF37),2)</f>
        <v>0</v>
      </c>
      <c r="AH37" s="54">
        <v>0</v>
      </c>
      <c r="AI37" s="51">
        <f>+ROUND((SUMIFS(MODIFICACIONES!K:K,MODIFICACIONES!L:L,'POA 2026'!$AI$10,MODIFICACIONES!D:D,'POA 2026'!A37)+'POA 2026'!AH37),2)</f>
        <v>0</v>
      </c>
      <c r="AJ37" s="54">
        <v>0</v>
      </c>
      <c r="AK37" s="51">
        <f>+ROUND((SUMIFS(MODIFICACIONES!K:K,MODIFICACIONES!L:L,'POA 2026'!$AK$10,MODIFICACIONES!D:D,'POA 2026'!A37)+'POA 2026'!AJ37),2)</f>
        <v>0</v>
      </c>
      <c r="AL37" s="54">
        <v>0</v>
      </c>
      <c r="AM37" s="51">
        <f>+ROUND((SUMIFS(MODIFICACIONES!K:K,MODIFICACIONES!L:L,'POA 2026'!$AM$10,MODIFICACIONES!D:D,'POA 2026'!A37)+'POA 2026'!AL37),2)</f>
        <v>0</v>
      </c>
      <c r="AN37" s="54">
        <v>0</v>
      </c>
      <c r="AO37" s="51">
        <f>+ROUND((SUMIFS(MODIFICACIONES!K:K,MODIFICACIONES!L:L,'POA 2026'!$AO$10,MODIFICACIONES!D:D,'POA 2026'!A37)+'POA 2026'!AN37),2)</f>
        <v>0</v>
      </c>
      <c r="AP37" s="51">
        <v>0</v>
      </c>
      <c r="AQ37" s="51">
        <f>+ROUND((SUMIFS(MODIFICACIONES!K:K,MODIFICACIONES!L:L,'POA 2026'!$AQ$10,MODIFICACIONES!D:D,'POA 2026'!A37)+'POA 2026'!AP37),2)</f>
        <v>0</v>
      </c>
      <c r="AR37" s="51">
        <v>0</v>
      </c>
      <c r="AS37" s="51">
        <f>+ROUND((SUMIFS(MODIFICACIONES!K:K,MODIFICACIONES!L:L,'POA 2026'!$AS$10,MODIFICACIONES!D:D,'POA 2026'!A37)+'POA 2026'!AR37),2)</f>
        <v>0</v>
      </c>
      <c r="AT37" s="51">
        <v>0</v>
      </c>
      <c r="AU37" s="51">
        <f>+ROUND((SUMIFS(MODIFICACIONES!K:K,MODIFICACIONES!L:L,'POA 2026'!$AU$10,MODIFICACIONES!D:D,'POA 2026'!A37)+'POA 2026'!AT37),2)</f>
        <v>0</v>
      </c>
      <c r="AV37" s="51">
        <v>0</v>
      </c>
      <c r="AW37" s="51">
        <f>+ROUND((SUMIFS(MODIFICACIONES!K:K,MODIFICACIONES!L:L,'POA 2026'!$AW$10,MODIFICACIONES!D:D,'POA 2026'!A37)+'POA 2026'!AV37),2)</f>
        <v>0</v>
      </c>
      <c r="AX37" s="75">
        <f t="shared" si="3"/>
        <v>0</v>
      </c>
      <c r="AY37" s="236">
        <f>SUMIFS(CERTIFICACIONES!I:I,CERTIFICACIONES!A:A,'POA 2026'!A37,CERTIFICACIONES!J:J,"ACTIVA")</f>
        <v>7182</v>
      </c>
      <c r="AZ37" s="279">
        <f t="shared" si="2"/>
        <v>0</v>
      </c>
      <c r="BA37" s="282"/>
      <c r="BB37" s="236"/>
      <c r="BC37" s="236"/>
      <c r="BD37" s="236">
        <f t="shared" si="4"/>
        <v>7182</v>
      </c>
      <c r="BE37" s="273">
        <f t="shared" si="5"/>
        <v>0</v>
      </c>
      <c r="BF37" s="283"/>
      <c r="BG37" s="282"/>
      <c r="BH37" s="236"/>
      <c r="BI37" s="236"/>
      <c r="BJ37" s="236"/>
      <c r="BK37" s="273">
        <f t="shared" si="6"/>
        <v>0</v>
      </c>
      <c r="BL37" s="283"/>
      <c r="BM37" s="282"/>
      <c r="BN37" s="236"/>
      <c r="BO37" s="236"/>
      <c r="BP37" s="236"/>
      <c r="BQ37" s="273" t="e">
        <f t="shared" si="7"/>
        <v>#DIV/0!</v>
      </c>
      <c r="BR37" s="283"/>
      <c r="BS37" s="282"/>
      <c r="BT37" s="236"/>
      <c r="BU37" s="236"/>
      <c r="BV37" s="236"/>
      <c r="BW37" s="273" t="e">
        <f t="shared" si="8"/>
        <v>#DIV/0!</v>
      </c>
      <c r="BX37" s="283"/>
      <c r="BY37" s="282"/>
      <c r="BZ37" s="236"/>
      <c r="CA37" s="236"/>
      <c r="CB37" s="236"/>
      <c r="CC37" s="273" t="e">
        <f t="shared" si="9"/>
        <v>#DIV/0!</v>
      </c>
      <c r="CD37" s="283"/>
      <c r="CE37" s="282"/>
      <c r="CF37" s="236"/>
      <c r="CG37" s="236"/>
      <c r="CH37" s="236"/>
      <c r="CI37" s="273" t="e">
        <f t="shared" si="10"/>
        <v>#DIV/0!</v>
      </c>
      <c r="CJ37" s="283"/>
      <c r="CK37" s="282"/>
      <c r="CL37" s="236"/>
      <c r="CM37" s="236"/>
      <c r="CN37" s="236"/>
      <c r="CO37" s="273" t="e">
        <f t="shared" si="11"/>
        <v>#DIV/0!</v>
      </c>
      <c r="CP37" s="283"/>
      <c r="CQ37" s="282"/>
      <c r="CR37" s="236"/>
      <c r="CS37" s="236"/>
      <c r="CT37" s="236"/>
      <c r="CU37" s="273" t="e">
        <f t="shared" si="12"/>
        <v>#DIV/0!</v>
      </c>
      <c r="CV37" s="283"/>
      <c r="CW37" s="282"/>
      <c r="CX37" s="236"/>
      <c r="CY37" s="236"/>
      <c r="CZ37" s="236"/>
      <c r="DA37" s="273" t="e">
        <f t="shared" si="13"/>
        <v>#DIV/0!</v>
      </c>
      <c r="DB37" s="283"/>
      <c r="DC37" s="282"/>
      <c r="DD37" s="236"/>
      <c r="DE37" s="236"/>
      <c r="DF37" s="236"/>
      <c r="DG37" s="273" t="e">
        <f t="shared" si="14"/>
        <v>#DIV/0!</v>
      </c>
      <c r="DH37" s="283"/>
      <c r="DI37" s="282"/>
      <c r="DJ37" s="236"/>
      <c r="DK37" s="236"/>
      <c r="DL37" s="236"/>
      <c r="DM37" s="273" t="e">
        <f t="shared" si="15"/>
        <v>#DIV/0!</v>
      </c>
      <c r="DN37" s="283"/>
      <c r="DO37" s="282"/>
      <c r="DP37" s="236"/>
      <c r="DQ37" s="236"/>
      <c r="DR37" s="236"/>
      <c r="DS37" s="273" t="e">
        <f t="shared" si="16"/>
        <v>#DIV/0!</v>
      </c>
      <c r="DT37" s="283"/>
      <c r="DU37" s="282">
        <f t="shared" si="17"/>
        <v>0</v>
      </c>
      <c r="DV37" s="236">
        <f t="shared" si="18"/>
        <v>0</v>
      </c>
      <c r="DW37" s="236">
        <f t="shared" si="19"/>
        <v>0</v>
      </c>
      <c r="DX37" s="236">
        <f t="shared" si="20"/>
        <v>7182</v>
      </c>
      <c r="DY37" s="273">
        <f t="shared" si="21"/>
        <v>0</v>
      </c>
      <c r="DZ37" s="283"/>
    </row>
    <row r="38" spans="1:130" ht="45" hidden="1" customHeight="1" x14ac:dyDescent="0.25">
      <c r="A38" s="40">
        <v>28</v>
      </c>
      <c r="B38" s="78" t="s">
        <v>67</v>
      </c>
      <c r="C38" s="78" t="s">
        <v>24</v>
      </c>
      <c r="D38" s="41" t="s">
        <v>68</v>
      </c>
      <c r="E38" s="41" t="s">
        <v>69</v>
      </c>
      <c r="F38" s="41" t="s">
        <v>70</v>
      </c>
      <c r="G38" s="41" t="s">
        <v>71</v>
      </c>
      <c r="H38" s="78" t="s">
        <v>88</v>
      </c>
      <c r="I38" s="78" t="s">
        <v>458</v>
      </c>
      <c r="J38" s="78" t="s">
        <v>73</v>
      </c>
      <c r="K38" s="78" t="s">
        <v>73</v>
      </c>
      <c r="L38" s="132" t="s">
        <v>74</v>
      </c>
      <c r="M38" s="133" t="s">
        <v>75</v>
      </c>
      <c r="N38" s="78" t="s">
        <v>109</v>
      </c>
      <c r="O38" s="43" t="s">
        <v>77</v>
      </c>
      <c r="P38" s="44" t="str">
        <f t="shared" si="0"/>
        <v>53</v>
      </c>
      <c r="Q38" s="44">
        <v>530402</v>
      </c>
      <c r="R38" s="42" t="s">
        <v>108</v>
      </c>
      <c r="S38" s="27">
        <v>1701</v>
      </c>
      <c r="T38" s="56">
        <v>1</v>
      </c>
      <c r="U38" s="57">
        <v>0</v>
      </c>
      <c r="V38" s="57">
        <v>0</v>
      </c>
      <c r="W38" s="47">
        <f t="shared" si="22"/>
        <v>1595</v>
      </c>
      <c r="X38" s="48">
        <v>1</v>
      </c>
      <c r="Y38" s="50" t="s">
        <v>31</v>
      </c>
      <c r="Z38" s="54">
        <v>0</v>
      </c>
      <c r="AA38" s="237">
        <f>+ROUND((SUMIFS(MODIFICACIONES!K:K,MODIFICACIONES!L:L,'POA 2026'!$AA$10,MODIFICACIONES!D:D,'POA 2026'!A38)+'POA 2026'!Z38),2)</f>
        <v>0</v>
      </c>
      <c r="AB38" s="51">
        <v>1595</v>
      </c>
      <c r="AC38" s="51">
        <f>+ROUND((SUMIFS(MODIFICACIONES!K:K,MODIFICACIONES!L:L,'POA 2026'!$AC$10,MODIFICACIONES!D:D,'POA 2026'!A38)+'POA 2026'!AB38),2)</f>
        <v>1595</v>
      </c>
      <c r="AD38" s="54">
        <v>0</v>
      </c>
      <c r="AE38" s="51">
        <f>+ROUND((SUMIFS(MODIFICACIONES!K:K,MODIFICACIONES!L:L,'POA 2026'!$AE$10,MODIFICACIONES!D:D,'POA 2026'!A38)+'POA 2026'!AD38),2)</f>
        <v>0</v>
      </c>
      <c r="AF38" s="54">
        <v>0</v>
      </c>
      <c r="AG38" s="51">
        <f>+ROUND((SUMIFS(MODIFICACIONES!K:K,MODIFICACIONES!L:L,'POA 2026'!$AG$10,MODIFICACIONES!D:D,'POA 2026'!A38)+'POA 2026'!AF38),2)</f>
        <v>0</v>
      </c>
      <c r="AH38" s="54">
        <v>0</v>
      </c>
      <c r="AI38" s="51">
        <f>+ROUND((SUMIFS(MODIFICACIONES!K:K,MODIFICACIONES!L:L,'POA 2026'!$AI$10,MODIFICACIONES!D:D,'POA 2026'!A38)+'POA 2026'!AH38),2)</f>
        <v>0</v>
      </c>
      <c r="AJ38" s="54">
        <v>0</v>
      </c>
      <c r="AK38" s="51">
        <f>+ROUND((SUMIFS(MODIFICACIONES!K:K,MODIFICACIONES!L:L,'POA 2026'!$AK$10,MODIFICACIONES!D:D,'POA 2026'!A38)+'POA 2026'!AJ38),2)</f>
        <v>0</v>
      </c>
      <c r="AL38" s="54">
        <v>0</v>
      </c>
      <c r="AM38" s="51">
        <f>+ROUND((SUMIFS(MODIFICACIONES!K:K,MODIFICACIONES!L:L,'POA 2026'!$AM$10,MODIFICACIONES!D:D,'POA 2026'!A38)+'POA 2026'!AL38),2)</f>
        <v>0</v>
      </c>
      <c r="AN38" s="54">
        <v>0</v>
      </c>
      <c r="AO38" s="51">
        <f>+ROUND((SUMIFS(MODIFICACIONES!K:K,MODIFICACIONES!L:L,'POA 2026'!$AO$10,MODIFICACIONES!D:D,'POA 2026'!A38)+'POA 2026'!AN38),2)</f>
        <v>0</v>
      </c>
      <c r="AP38" s="51">
        <v>0</v>
      </c>
      <c r="AQ38" s="51">
        <f>+ROUND((SUMIFS(MODIFICACIONES!K:K,MODIFICACIONES!L:L,'POA 2026'!$AQ$10,MODIFICACIONES!D:D,'POA 2026'!A38)+'POA 2026'!AP38),2)</f>
        <v>0</v>
      </c>
      <c r="AR38" s="51">
        <v>0</v>
      </c>
      <c r="AS38" s="51">
        <f>+ROUND((SUMIFS(MODIFICACIONES!K:K,MODIFICACIONES!L:L,'POA 2026'!$AS$10,MODIFICACIONES!D:D,'POA 2026'!A38)+'POA 2026'!AR38),2)</f>
        <v>0</v>
      </c>
      <c r="AT38" s="51">
        <v>0</v>
      </c>
      <c r="AU38" s="51">
        <f>+ROUND((SUMIFS(MODIFICACIONES!K:K,MODIFICACIONES!L:L,'POA 2026'!$AU$10,MODIFICACIONES!D:D,'POA 2026'!A38)+'POA 2026'!AT38),2)</f>
        <v>0</v>
      </c>
      <c r="AV38" s="51">
        <v>0</v>
      </c>
      <c r="AW38" s="51">
        <f>+ROUND((SUMIFS(MODIFICACIONES!K:K,MODIFICACIONES!L:L,'POA 2026'!$AW$10,MODIFICACIONES!D:D,'POA 2026'!A38)+'POA 2026'!AV38),2)</f>
        <v>0</v>
      </c>
      <c r="AX38" s="75">
        <f t="shared" si="3"/>
        <v>0</v>
      </c>
      <c r="AY38" s="236">
        <f>SUMIFS(CERTIFICACIONES!I:I,CERTIFICACIONES!A:A,'POA 2026'!A38,CERTIFICACIONES!J:J,"ACTIVA")</f>
        <v>1595</v>
      </c>
      <c r="AZ38" s="279">
        <f t="shared" si="2"/>
        <v>0</v>
      </c>
      <c r="BA38" s="282">
        <v>0</v>
      </c>
      <c r="BB38" s="236">
        <v>0</v>
      </c>
      <c r="BC38" s="236">
        <v>0</v>
      </c>
      <c r="BD38" s="236">
        <f t="shared" si="4"/>
        <v>1595</v>
      </c>
      <c r="BE38" s="273">
        <f t="shared" si="5"/>
        <v>0</v>
      </c>
      <c r="BF38" s="283"/>
      <c r="BG38" s="282"/>
      <c r="BH38" s="236"/>
      <c r="BI38" s="236"/>
      <c r="BJ38" s="236"/>
      <c r="BK38" s="273">
        <f t="shared" si="6"/>
        <v>0</v>
      </c>
      <c r="BL38" s="283"/>
      <c r="BM38" s="282"/>
      <c r="BN38" s="236"/>
      <c r="BO38" s="236"/>
      <c r="BP38" s="236"/>
      <c r="BQ38" s="273" t="e">
        <f t="shared" si="7"/>
        <v>#DIV/0!</v>
      </c>
      <c r="BR38" s="283"/>
      <c r="BS38" s="282"/>
      <c r="BT38" s="236"/>
      <c r="BU38" s="236"/>
      <c r="BV38" s="236"/>
      <c r="BW38" s="273" t="e">
        <f t="shared" si="8"/>
        <v>#DIV/0!</v>
      </c>
      <c r="BX38" s="283"/>
      <c r="BY38" s="282"/>
      <c r="BZ38" s="236"/>
      <c r="CA38" s="236"/>
      <c r="CB38" s="236"/>
      <c r="CC38" s="273" t="e">
        <f t="shared" si="9"/>
        <v>#DIV/0!</v>
      </c>
      <c r="CD38" s="283"/>
      <c r="CE38" s="282"/>
      <c r="CF38" s="236"/>
      <c r="CG38" s="236"/>
      <c r="CH38" s="236"/>
      <c r="CI38" s="273" t="e">
        <f t="shared" si="10"/>
        <v>#DIV/0!</v>
      </c>
      <c r="CJ38" s="283"/>
      <c r="CK38" s="282"/>
      <c r="CL38" s="236"/>
      <c r="CM38" s="236"/>
      <c r="CN38" s="236"/>
      <c r="CO38" s="273" t="e">
        <f t="shared" si="11"/>
        <v>#DIV/0!</v>
      </c>
      <c r="CP38" s="283"/>
      <c r="CQ38" s="282"/>
      <c r="CR38" s="236"/>
      <c r="CS38" s="236"/>
      <c r="CT38" s="236"/>
      <c r="CU38" s="273" t="e">
        <f t="shared" si="12"/>
        <v>#DIV/0!</v>
      </c>
      <c r="CV38" s="283"/>
      <c r="CW38" s="282"/>
      <c r="CX38" s="236"/>
      <c r="CY38" s="236"/>
      <c r="CZ38" s="236"/>
      <c r="DA38" s="273" t="e">
        <f t="shared" si="13"/>
        <v>#DIV/0!</v>
      </c>
      <c r="DB38" s="283"/>
      <c r="DC38" s="282"/>
      <c r="DD38" s="236"/>
      <c r="DE38" s="236"/>
      <c r="DF38" s="236"/>
      <c r="DG38" s="273" t="e">
        <f t="shared" si="14"/>
        <v>#DIV/0!</v>
      </c>
      <c r="DH38" s="283"/>
      <c r="DI38" s="282"/>
      <c r="DJ38" s="236"/>
      <c r="DK38" s="236"/>
      <c r="DL38" s="236"/>
      <c r="DM38" s="273" t="e">
        <f t="shared" si="15"/>
        <v>#DIV/0!</v>
      </c>
      <c r="DN38" s="283"/>
      <c r="DO38" s="282"/>
      <c r="DP38" s="236"/>
      <c r="DQ38" s="236"/>
      <c r="DR38" s="236"/>
      <c r="DS38" s="273" t="e">
        <f t="shared" si="16"/>
        <v>#DIV/0!</v>
      </c>
      <c r="DT38" s="283"/>
      <c r="DU38" s="282">
        <f t="shared" si="17"/>
        <v>0</v>
      </c>
      <c r="DV38" s="236">
        <f t="shared" si="18"/>
        <v>0</v>
      </c>
      <c r="DW38" s="236">
        <f t="shared" si="19"/>
        <v>0</v>
      </c>
      <c r="DX38" s="236">
        <f t="shared" si="20"/>
        <v>1595</v>
      </c>
      <c r="DY38" s="273">
        <f t="shared" si="21"/>
        <v>0</v>
      </c>
      <c r="DZ38" s="283"/>
    </row>
    <row r="39" spans="1:130" ht="45" hidden="1" customHeight="1" x14ac:dyDescent="0.25">
      <c r="A39" s="40">
        <v>29</v>
      </c>
      <c r="B39" s="78" t="s">
        <v>67</v>
      </c>
      <c r="C39" s="78" t="s">
        <v>24</v>
      </c>
      <c r="D39" s="41" t="s">
        <v>68</v>
      </c>
      <c r="E39" s="41" t="s">
        <v>69</v>
      </c>
      <c r="F39" s="41" t="s">
        <v>70</v>
      </c>
      <c r="G39" s="41" t="s">
        <v>71</v>
      </c>
      <c r="H39" s="78" t="s">
        <v>72</v>
      </c>
      <c r="I39" s="78" t="s">
        <v>72</v>
      </c>
      <c r="J39" s="78" t="s">
        <v>73</v>
      </c>
      <c r="K39" s="78" t="s">
        <v>73</v>
      </c>
      <c r="L39" s="132" t="s">
        <v>74</v>
      </c>
      <c r="M39" s="133" t="s">
        <v>75</v>
      </c>
      <c r="N39" s="78" t="s">
        <v>111</v>
      </c>
      <c r="O39" s="41" t="s">
        <v>80</v>
      </c>
      <c r="P39" s="44" t="str">
        <f t="shared" si="0"/>
        <v>53</v>
      </c>
      <c r="Q39" s="44">
        <v>530804</v>
      </c>
      <c r="R39" s="42" t="s">
        <v>112</v>
      </c>
      <c r="S39" s="27">
        <v>1701</v>
      </c>
      <c r="T39" s="56">
        <v>1</v>
      </c>
      <c r="U39" s="57">
        <v>0</v>
      </c>
      <c r="V39" s="57">
        <v>0</v>
      </c>
      <c r="W39" s="47">
        <f t="shared" si="22"/>
        <v>1000</v>
      </c>
      <c r="X39" s="48">
        <v>2</v>
      </c>
      <c r="Y39" s="50" t="s">
        <v>31</v>
      </c>
      <c r="Z39" s="54">
        <v>0</v>
      </c>
      <c r="AA39" s="237">
        <f>+ROUND((SUMIFS(MODIFICACIONES!K:K,MODIFICACIONES!L:L,'POA 2026'!$AA$10,MODIFICACIONES!D:D,'POA 2026'!A39)+'POA 2026'!Z39),2)</f>
        <v>0</v>
      </c>
      <c r="AB39" s="54">
        <v>0</v>
      </c>
      <c r="AC39" s="51">
        <f>+ROUND((SUMIFS(MODIFICACIONES!K:K,MODIFICACIONES!L:L,'POA 2026'!$AC$10,MODIFICACIONES!D:D,'POA 2026'!A39)+'POA 2026'!AB39),2)</f>
        <v>0</v>
      </c>
      <c r="AD39" s="54">
        <v>0</v>
      </c>
      <c r="AE39" s="51">
        <f>+ROUND((SUMIFS(MODIFICACIONES!K:K,MODIFICACIONES!L:L,'POA 2026'!$AE$10,MODIFICACIONES!D:D,'POA 2026'!A39)+'POA 2026'!AD39),2)</f>
        <v>0</v>
      </c>
      <c r="AF39" s="54">
        <v>1000</v>
      </c>
      <c r="AG39" s="51">
        <f>+ROUND((SUMIFS(MODIFICACIONES!K:K,MODIFICACIONES!L:L,'POA 2026'!$AG$10,MODIFICACIONES!D:D,'POA 2026'!A39)+'POA 2026'!AF39),2)</f>
        <v>1000</v>
      </c>
      <c r="AH39" s="54">
        <v>0</v>
      </c>
      <c r="AI39" s="51">
        <f>+ROUND((SUMIFS(MODIFICACIONES!K:K,MODIFICACIONES!L:L,'POA 2026'!$AI$10,MODIFICACIONES!D:D,'POA 2026'!A39)+'POA 2026'!AH39),2)</f>
        <v>0</v>
      </c>
      <c r="AJ39" s="54">
        <v>0</v>
      </c>
      <c r="AK39" s="51">
        <f>+ROUND((SUMIFS(MODIFICACIONES!K:K,MODIFICACIONES!L:L,'POA 2026'!$AK$10,MODIFICACIONES!D:D,'POA 2026'!A39)+'POA 2026'!AJ39),2)</f>
        <v>0</v>
      </c>
      <c r="AL39" s="54">
        <v>0</v>
      </c>
      <c r="AM39" s="51">
        <f>+ROUND((SUMIFS(MODIFICACIONES!K:K,MODIFICACIONES!L:L,'POA 2026'!$AM$10,MODIFICACIONES!D:D,'POA 2026'!A39)+'POA 2026'!AL39),2)</f>
        <v>0</v>
      </c>
      <c r="AN39" s="54">
        <v>0</v>
      </c>
      <c r="AO39" s="51">
        <f>+ROUND((SUMIFS(MODIFICACIONES!K:K,MODIFICACIONES!L:L,'POA 2026'!$AO$10,MODIFICACIONES!D:D,'POA 2026'!A39)+'POA 2026'!AN39),2)</f>
        <v>0</v>
      </c>
      <c r="AP39" s="54">
        <v>0</v>
      </c>
      <c r="AQ39" s="51">
        <f>+ROUND((SUMIFS(MODIFICACIONES!K:K,MODIFICACIONES!L:L,'POA 2026'!$AQ$10,MODIFICACIONES!D:D,'POA 2026'!A39)+'POA 2026'!AP39),2)</f>
        <v>0</v>
      </c>
      <c r="AR39" s="54">
        <v>0</v>
      </c>
      <c r="AS39" s="51">
        <f>+ROUND((SUMIFS(MODIFICACIONES!K:K,MODIFICACIONES!L:L,'POA 2026'!$AS$10,MODIFICACIONES!D:D,'POA 2026'!A39)+'POA 2026'!AR39),2)</f>
        <v>0</v>
      </c>
      <c r="AT39" s="54">
        <v>0</v>
      </c>
      <c r="AU39" s="51">
        <f>+ROUND((SUMIFS(MODIFICACIONES!K:K,MODIFICACIONES!L:L,'POA 2026'!$AU$10,MODIFICACIONES!D:D,'POA 2026'!A39)+'POA 2026'!AT39),2)</f>
        <v>0</v>
      </c>
      <c r="AV39" s="54">
        <v>0</v>
      </c>
      <c r="AW39" s="51">
        <f>+ROUND((SUMIFS(MODIFICACIONES!K:K,MODIFICACIONES!L:L,'POA 2026'!$AW$10,MODIFICACIONES!D:D,'POA 2026'!A39)+'POA 2026'!AV39),2)</f>
        <v>0</v>
      </c>
      <c r="AX39" s="75">
        <f t="shared" si="3"/>
        <v>0</v>
      </c>
      <c r="AY39" s="236">
        <f>SUMIFS(CERTIFICACIONES!I:I,CERTIFICACIONES!A:A,'POA 2026'!A39,CERTIFICACIONES!J:J,"ACTIVA")</f>
        <v>1000</v>
      </c>
      <c r="AZ39" s="279">
        <f t="shared" si="2"/>
        <v>0</v>
      </c>
      <c r="BA39" s="282">
        <v>0</v>
      </c>
      <c r="BB39" s="236">
        <v>0</v>
      </c>
      <c r="BC39" s="236">
        <v>0</v>
      </c>
      <c r="BD39" s="236">
        <f t="shared" si="4"/>
        <v>1000</v>
      </c>
      <c r="BE39" s="273">
        <f t="shared" si="5"/>
        <v>0</v>
      </c>
      <c r="BF39" s="283"/>
      <c r="BG39" s="282">
        <v>0</v>
      </c>
      <c r="BH39" s="236">
        <v>0</v>
      </c>
      <c r="BI39" s="236">
        <v>0</v>
      </c>
      <c r="BJ39" s="236"/>
      <c r="BK39" s="273" t="e">
        <f t="shared" si="6"/>
        <v>#DIV/0!</v>
      </c>
      <c r="BL39" s="283"/>
      <c r="BM39" s="282"/>
      <c r="BN39" s="236"/>
      <c r="BO39" s="236"/>
      <c r="BP39" s="236"/>
      <c r="BQ39" s="273" t="e">
        <f t="shared" si="7"/>
        <v>#DIV/0!</v>
      </c>
      <c r="BR39" s="283"/>
      <c r="BS39" s="282"/>
      <c r="BT39" s="236"/>
      <c r="BU39" s="236"/>
      <c r="BV39" s="236"/>
      <c r="BW39" s="273" t="e">
        <f t="shared" si="8"/>
        <v>#DIV/0!</v>
      </c>
      <c r="BX39" s="283"/>
      <c r="BY39" s="282"/>
      <c r="BZ39" s="236"/>
      <c r="CA39" s="236"/>
      <c r="CB39" s="236"/>
      <c r="CC39" s="273" t="e">
        <f t="shared" si="9"/>
        <v>#DIV/0!</v>
      </c>
      <c r="CD39" s="283"/>
      <c r="CE39" s="282"/>
      <c r="CF39" s="236"/>
      <c r="CG39" s="236"/>
      <c r="CH39" s="236"/>
      <c r="CI39" s="273" t="e">
        <f t="shared" si="10"/>
        <v>#DIV/0!</v>
      </c>
      <c r="CJ39" s="283"/>
      <c r="CK39" s="282"/>
      <c r="CL39" s="236"/>
      <c r="CM39" s="236"/>
      <c r="CN39" s="236"/>
      <c r="CO39" s="273" t="e">
        <f t="shared" si="11"/>
        <v>#DIV/0!</v>
      </c>
      <c r="CP39" s="283"/>
      <c r="CQ39" s="282"/>
      <c r="CR39" s="236"/>
      <c r="CS39" s="236"/>
      <c r="CT39" s="236"/>
      <c r="CU39" s="273" t="e">
        <f t="shared" si="12"/>
        <v>#DIV/0!</v>
      </c>
      <c r="CV39" s="283"/>
      <c r="CW39" s="282"/>
      <c r="CX39" s="236"/>
      <c r="CY39" s="236"/>
      <c r="CZ39" s="236"/>
      <c r="DA39" s="273" t="e">
        <f t="shared" si="13"/>
        <v>#DIV/0!</v>
      </c>
      <c r="DB39" s="283"/>
      <c r="DC39" s="282"/>
      <c r="DD39" s="236"/>
      <c r="DE39" s="236"/>
      <c r="DF39" s="236"/>
      <c r="DG39" s="273" t="e">
        <f t="shared" si="14"/>
        <v>#DIV/0!</v>
      </c>
      <c r="DH39" s="283"/>
      <c r="DI39" s="282"/>
      <c r="DJ39" s="236"/>
      <c r="DK39" s="236"/>
      <c r="DL39" s="236"/>
      <c r="DM39" s="273" t="e">
        <f t="shared" si="15"/>
        <v>#DIV/0!</v>
      </c>
      <c r="DN39" s="283"/>
      <c r="DO39" s="282"/>
      <c r="DP39" s="236"/>
      <c r="DQ39" s="236"/>
      <c r="DR39" s="236"/>
      <c r="DS39" s="273" t="e">
        <f t="shared" si="16"/>
        <v>#DIV/0!</v>
      </c>
      <c r="DT39" s="283"/>
      <c r="DU39" s="282">
        <f t="shared" si="17"/>
        <v>0</v>
      </c>
      <c r="DV39" s="236">
        <f t="shared" si="18"/>
        <v>0</v>
      </c>
      <c r="DW39" s="236">
        <f t="shared" si="19"/>
        <v>0</v>
      </c>
      <c r="DX39" s="236">
        <f t="shared" si="20"/>
        <v>1000</v>
      </c>
      <c r="DY39" s="273">
        <f t="shared" si="21"/>
        <v>0</v>
      </c>
      <c r="DZ39" s="283"/>
    </row>
    <row r="40" spans="1:130" ht="45" hidden="1" customHeight="1" x14ac:dyDescent="0.25">
      <c r="A40" s="40">
        <v>30</v>
      </c>
      <c r="B40" s="78" t="s">
        <v>67</v>
      </c>
      <c r="C40" s="78" t="s">
        <v>24</v>
      </c>
      <c r="D40" s="41" t="s">
        <v>68</v>
      </c>
      <c r="E40" s="41" t="s">
        <v>69</v>
      </c>
      <c r="F40" s="41" t="s">
        <v>70</v>
      </c>
      <c r="G40" s="41" t="s">
        <v>71</v>
      </c>
      <c r="H40" s="78" t="s">
        <v>72</v>
      </c>
      <c r="I40" s="78" t="s">
        <v>72</v>
      </c>
      <c r="J40" s="78" t="s">
        <v>73</v>
      </c>
      <c r="K40" s="78" t="s">
        <v>73</v>
      </c>
      <c r="L40" s="132" t="s">
        <v>74</v>
      </c>
      <c r="M40" s="133" t="s">
        <v>75</v>
      </c>
      <c r="N40" s="78" t="s">
        <v>113</v>
      </c>
      <c r="O40" s="41" t="s">
        <v>80</v>
      </c>
      <c r="P40" s="44" t="str">
        <f t="shared" si="0"/>
        <v>53</v>
      </c>
      <c r="Q40" s="44">
        <v>530804</v>
      </c>
      <c r="R40" s="42" t="s">
        <v>112</v>
      </c>
      <c r="S40" s="27">
        <v>1701</v>
      </c>
      <c r="T40" s="56">
        <v>1</v>
      </c>
      <c r="U40" s="57">
        <v>0</v>
      </c>
      <c r="V40" s="57">
        <v>0</v>
      </c>
      <c r="W40" s="47">
        <f t="shared" si="22"/>
        <v>8000</v>
      </c>
      <c r="X40" s="48">
        <v>1</v>
      </c>
      <c r="Y40" s="50" t="s">
        <v>31</v>
      </c>
      <c r="Z40" s="54">
        <v>0</v>
      </c>
      <c r="AA40" s="237">
        <f>+ROUND((SUMIFS(MODIFICACIONES!K:K,MODIFICACIONES!L:L,'POA 2026'!$AA$10,MODIFICACIONES!D:D,'POA 2026'!A40)+'POA 2026'!Z40),2)</f>
        <v>0</v>
      </c>
      <c r="AB40" s="54">
        <v>0</v>
      </c>
      <c r="AC40" s="51">
        <f>+ROUND((SUMIFS(MODIFICACIONES!K:K,MODIFICACIONES!L:L,'POA 2026'!$AC$10,MODIFICACIONES!D:D,'POA 2026'!A40)+'POA 2026'!AB40),2)</f>
        <v>0</v>
      </c>
      <c r="AD40" s="54">
        <v>0</v>
      </c>
      <c r="AE40" s="51">
        <f>+ROUND((SUMIFS(MODIFICACIONES!K:K,MODIFICACIONES!L:L,'POA 2026'!$AE$10,MODIFICACIONES!D:D,'POA 2026'!A40)+'POA 2026'!AD40),2)</f>
        <v>0</v>
      </c>
      <c r="AF40" s="54">
        <v>8000</v>
      </c>
      <c r="AG40" s="51">
        <f>+ROUND((SUMIFS(MODIFICACIONES!K:K,MODIFICACIONES!L:L,'POA 2026'!$AG$10,MODIFICACIONES!D:D,'POA 2026'!A40)+'POA 2026'!AF40),2)</f>
        <v>8000</v>
      </c>
      <c r="AH40" s="54">
        <v>0</v>
      </c>
      <c r="AI40" s="51">
        <f>+ROUND((SUMIFS(MODIFICACIONES!K:K,MODIFICACIONES!L:L,'POA 2026'!$AI$10,MODIFICACIONES!D:D,'POA 2026'!A40)+'POA 2026'!AH40),2)</f>
        <v>0</v>
      </c>
      <c r="AJ40" s="54">
        <v>0</v>
      </c>
      <c r="AK40" s="51">
        <f>+ROUND((SUMIFS(MODIFICACIONES!K:K,MODIFICACIONES!L:L,'POA 2026'!$AK$10,MODIFICACIONES!D:D,'POA 2026'!A40)+'POA 2026'!AJ40),2)</f>
        <v>0</v>
      </c>
      <c r="AL40" s="54">
        <v>0</v>
      </c>
      <c r="AM40" s="51">
        <f>+ROUND((SUMIFS(MODIFICACIONES!K:K,MODIFICACIONES!L:L,'POA 2026'!$AM$10,MODIFICACIONES!D:D,'POA 2026'!A40)+'POA 2026'!AL40),2)</f>
        <v>0</v>
      </c>
      <c r="AN40" s="54">
        <v>0</v>
      </c>
      <c r="AO40" s="51">
        <f>+ROUND((SUMIFS(MODIFICACIONES!K:K,MODIFICACIONES!L:L,'POA 2026'!$AO$10,MODIFICACIONES!D:D,'POA 2026'!A40)+'POA 2026'!AN40),2)</f>
        <v>0</v>
      </c>
      <c r="AP40" s="54">
        <v>0</v>
      </c>
      <c r="AQ40" s="51">
        <f>+ROUND((SUMIFS(MODIFICACIONES!K:K,MODIFICACIONES!L:L,'POA 2026'!$AQ$10,MODIFICACIONES!D:D,'POA 2026'!A40)+'POA 2026'!AP40),2)</f>
        <v>0</v>
      </c>
      <c r="AR40" s="54">
        <v>0</v>
      </c>
      <c r="AS40" s="51">
        <f>+ROUND((SUMIFS(MODIFICACIONES!K:K,MODIFICACIONES!L:L,'POA 2026'!$AS$10,MODIFICACIONES!D:D,'POA 2026'!A40)+'POA 2026'!AR40),2)</f>
        <v>0</v>
      </c>
      <c r="AT40" s="54">
        <v>0</v>
      </c>
      <c r="AU40" s="51">
        <f>+ROUND((SUMIFS(MODIFICACIONES!K:K,MODIFICACIONES!L:L,'POA 2026'!$AU$10,MODIFICACIONES!D:D,'POA 2026'!A40)+'POA 2026'!AT40),2)</f>
        <v>0</v>
      </c>
      <c r="AV40" s="54">
        <v>0</v>
      </c>
      <c r="AW40" s="51">
        <f>+ROUND((SUMIFS(MODIFICACIONES!K:K,MODIFICACIONES!L:L,'POA 2026'!$AW$10,MODIFICACIONES!D:D,'POA 2026'!A40)+'POA 2026'!AV40),2)</f>
        <v>0</v>
      </c>
      <c r="AX40" s="75">
        <f t="shared" si="3"/>
        <v>0</v>
      </c>
      <c r="AY40" s="236">
        <f>SUMIFS(CERTIFICACIONES!I:I,CERTIFICACIONES!A:A,'POA 2026'!A40,CERTIFICACIONES!J:J,"ACTIVA")</f>
        <v>8000</v>
      </c>
      <c r="AZ40" s="279">
        <f t="shared" si="2"/>
        <v>0</v>
      </c>
      <c r="BA40" s="282">
        <v>0</v>
      </c>
      <c r="BB40" s="236">
        <v>0</v>
      </c>
      <c r="BC40" s="236">
        <v>0</v>
      </c>
      <c r="BD40" s="236">
        <f t="shared" si="4"/>
        <v>8000</v>
      </c>
      <c r="BE40" s="273">
        <f t="shared" si="5"/>
        <v>0</v>
      </c>
      <c r="BF40" s="283"/>
      <c r="BG40" s="282">
        <v>4959.18</v>
      </c>
      <c r="BH40" s="236">
        <v>0</v>
      </c>
      <c r="BI40" s="236">
        <v>0</v>
      </c>
      <c r="BJ40" s="236"/>
      <c r="BK40" s="273" t="e">
        <f t="shared" si="6"/>
        <v>#DIV/0!</v>
      </c>
      <c r="BL40" s="283"/>
      <c r="BM40" s="282"/>
      <c r="BN40" s="236"/>
      <c r="BO40" s="236"/>
      <c r="BP40" s="236"/>
      <c r="BQ40" s="273" t="e">
        <f t="shared" si="7"/>
        <v>#DIV/0!</v>
      </c>
      <c r="BR40" s="283"/>
      <c r="BS40" s="282"/>
      <c r="BT40" s="236"/>
      <c r="BU40" s="236"/>
      <c r="BV40" s="236"/>
      <c r="BW40" s="273" t="e">
        <f t="shared" si="8"/>
        <v>#DIV/0!</v>
      </c>
      <c r="BX40" s="283"/>
      <c r="BY40" s="282"/>
      <c r="BZ40" s="236"/>
      <c r="CA40" s="236"/>
      <c r="CB40" s="236"/>
      <c r="CC40" s="273" t="e">
        <f t="shared" si="9"/>
        <v>#DIV/0!</v>
      </c>
      <c r="CD40" s="283"/>
      <c r="CE40" s="282"/>
      <c r="CF40" s="236"/>
      <c r="CG40" s="236"/>
      <c r="CH40" s="236"/>
      <c r="CI40" s="273" t="e">
        <f t="shared" si="10"/>
        <v>#DIV/0!</v>
      </c>
      <c r="CJ40" s="283"/>
      <c r="CK40" s="282"/>
      <c r="CL40" s="236"/>
      <c r="CM40" s="236"/>
      <c r="CN40" s="236"/>
      <c r="CO40" s="273">
        <f t="shared" si="11"/>
        <v>0</v>
      </c>
      <c r="CP40" s="283"/>
      <c r="CQ40" s="282"/>
      <c r="CR40" s="236"/>
      <c r="CS40" s="236"/>
      <c r="CT40" s="236"/>
      <c r="CU40" s="273" t="e">
        <f t="shared" si="12"/>
        <v>#DIV/0!</v>
      </c>
      <c r="CV40" s="283"/>
      <c r="CW40" s="282"/>
      <c r="CX40" s="236"/>
      <c r="CY40" s="236"/>
      <c r="CZ40" s="236"/>
      <c r="DA40" s="273" t="e">
        <f t="shared" si="13"/>
        <v>#DIV/0!</v>
      </c>
      <c r="DB40" s="283"/>
      <c r="DC40" s="282"/>
      <c r="DD40" s="236"/>
      <c r="DE40" s="236"/>
      <c r="DF40" s="236"/>
      <c r="DG40" s="273" t="e">
        <f t="shared" si="14"/>
        <v>#DIV/0!</v>
      </c>
      <c r="DH40" s="283"/>
      <c r="DI40" s="282"/>
      <c r="DJ40" s="236"/>
      <c r="DK40" s="236"/>
      <c r="DL40" s="236"/>
      <c r="DM40" s="273" t="e">
        <f t="shared" si="15"/>
        <v>#DIV/0!</v>
      </c>
      <c r="DN40" s="283"/>
      <c r="DO40" s="282"/>
      <c r="DP40" s="236"/>
      <c r="DQ40" s="236"/>
      <c r="DR40" s="236"/>
      <c r="DS40" s="273" t="e">
        <f t="shared" si="16"/>
        <v>#DIV/0!</v>
      </c>
      <c r="DT40" s="283"/>
      <c r="DU40" s="282">
        <f t="shared" si="17"/>
        <v>4959.18</v>
      </c>
      <c r="DV40" s="236">
        <f t="shared" si="18"/>
        <v>0</v>
      </c>
      <c r="DW40" s="236">
        <f t="shared" si="19"/>
        <v>0</v>
      </c>
      <c r="DX40" s="236">
        <f t="shared" si="20"/>
        <v>8000</v>
      </c>
      <c r="DY40" s="273">
        <f t="shared" si="21"/>
        <v>0</v>
      </c>
      <c r="DZ40" s="283"/>
    </row>
    <row r="41" spans="1:130" ht="45" hidden="1" customHeight="1" x14ac:dyDescent="0.25">
      <c r="A41" s="40">
        <v>31</v>
      </c>
      <c r="B41" s="78" t="s">
        <v>67</v>
      </c>
      <c r="C41" s="78" t="s">
        <v>24</v>
      </c>
      <c r="D41" s="41" t="s">
        <v>68</v>
      </c>
      <c r="E41" s="41" t="s">
        <v>69</v>
      </c>
      <c r="F41" s="41" t="s">
        <v>70</v>
      </c>
      <c r="G41" s="41" t="s">
        <v>71</v>
      </c>
      <c r="H41" s="78" t="s">
        <v>72</v>
      </c>
      <c r="I41" s="78" t="s">
        <v>72</v>
      </c>
      <c r="J41" s="78" t="s">
        <v>73</v>
      </c>
      <c r="K41" s="78" t="s">
        <v>73</v>
      </c>
      <c r="L41" s="132" t="s">
        <v>74</v>
      </c>
      <c r="M41" s="133" t="s">
        <v>75</v>
      </c>
      <c r="N41" s="78" t="s">
        <v>113</v>
      </c>
      <c r="O41" s="41" t="s">
        <v>77</v>
      </c>
      <c r="P41" s="44" t="str">
        <f t="shared" si="0"/>
        <v>53</v>
      </c>
      <c r="Q41" s="44">
        <v>530804</v>
      </c>
      <c r="R41" s="42" t="s">
        <v>112</v>
      </c>
      <c r="S41" s="27">
        <v>1701</v>
      </c>
      <c r="T41" s="56">
        <v>1</v>
      </c>
      <c r="U41" s="57">
        <v>0</v>
      </c>
      <c r="V41" s="57">
        <v>0</v>
      </c>
      <c r="W41" s="47">
        <f t="shared" si="22"/>
        <v>667.7</v>
      </c>
      <c r="X41" s="48">
        <v>1</v>
      </c>
      <c r="Y41" s="50" t="s">
        <v>31</v>
      </c>
      <c r="Z41" s="54">
        <v>667.7</v>
      </c>
      <c r="AA41" s="237">
        <f>+ROUND((SUMIFS(MODIFICACIONES!K:K,MODIFICACIONES!L:L,'POA 2026'!$AA$10,MODIFICACIONES!D:D,'POA 2026'!A41)+'POA 2026'!Z41),2)</f>
        <v>667.7</v>
      </c>
      <c r="AB41" s="54">
        <v>0</v>
      </c>
      <c r="AC41" s="51">
        <f>+ROUND((SUMIFS(MODIFICACIONES!K:K,MODIFICACIONES!L:L,'POA 2026'!$AC$10,MODIFICACIONES!D:D,'POA 2026'!A41)+'POA 2026'!AB41),2)</f>
        <v>0</v>
      </c>
      <c r="AD41" s="54">
        <v>0</v>
      </c>
      <c r="AE41" s="51">
        <f>+ROUND((SUMIFS(MODIFICACIONES!K:K,MODIFICACIONES!L:L,'POA 2026'!$AE$10,MODIFICACIONES!D:D,'POA 2026'!A41)+'POA 2026'!AD41),2)</f>
        <v>0</v>
      </c>
      <c r="AF41" s="54">
        <v>0</v>
      </c>
      <c r="AG41" s="51">
        <f>+ROUND((SUMIFS(MODIFICACIONES!K:K,MODIFICACIONES!L:L,'POA 2026'!$AG$10,MODIFICACIONES!D:D,'POA 2026'!A41)+'POA 2026'!AF41),2)</f>
        <v>0</v>
      </c>
      <c r="AH41" s="54">
        <v>0</v>
      </c>
      <c r="AI41" s="51">
        <f>+ROUND((SUMIFS(MODIFICACIONES!K:K,MODIFICACIONES!L:L,'POA 2026'!$AI$10,MODIFICACIONES!D:D,'POA 2026'!A41)+'POA 2026'!AH41),2)</f>
        <v>0</v>
      </c>
      <c r="AJ41" s="54">
        <v>0</v>
      </c>
      <c r="AK41" s="51">
        <f>+ROUND((SUMIFS(MODIFICACIONES!K:K,MODIFICACIONES!L:L,'POA 2026'!$AK$10,MODIFICACIONES!D:D,'POA 2026'!A41)+'POA 2026'!AJ41),2)</f>
        <v>0</v>
      </c>
      <c r="AL41" s="54">
        <v>0</v>
      </c>
      <c r="AM41" s="51">
        <f>+ROUND((SUMIFS(MODIFICACIONES!K:K,MODIFICACIONES!L:L,'POA 2026'!$AM$10,MODIFICACIONES!D:D,'POA 2026'!A41)+'POA 2026'!AL41),2)</f>
        <v>0</v>
      </c>
      <c r="AN41" s="54">
        <v>0</v>
      </c>
      <c r="AO41" s="51">
        <f>+ROUND((SUMIFS(MODIFICACIONES!K:K,MODIFICACIONES!L:L,'POA 2026'!$AO$10,MODIFICACIONES!D:D,'POA 2026'!A41)+'POA 2026'!AN41),2)</f>
        <v>0</v>
      </c>
      <c r="AP41" s="54">
        <v>0</v>
      </c>
      <c r="AQ41" s="51">
        <f>+ROUND((SUMIFS(MODIFICACIONES!K:K,MODIFICACIONES!L:L,'POA 2026'!$AQ$10,MODIFICACIONES!D:D,'POA 2026'!A41)+'POA 2026'!AP41),2)</f>
        <v>0</v>
      </c>
      <c r="AR41" s="54">
        <v>0</v>
      </c>
      <c r="AS41" s="51">
        <f>+ROUND((SUMIFS(MODIFICACIONES!K:K,MODIFICACIONES!L:L,'POA 2026'!$AS$10,MODIFICACIONES!D:D,'POA 2026'!A41)+'POA 2026'!AR41),2)</f>
        <v>0</v>
      </c>
      <c r="AT41" s="54">
        <v>0</v>
      </c>
      <c r="AU41" s="51">
        <f>+ROUND((SUMIFS(MODIFICACIONES!K:K,MODIFICACIONES!L:L,'POA 2026'!$AU$10,MODIFICACIONES!D:D,'POA 2026'!A41)+'POA 2026'!AT41),2)</f>
        <v>0</v>
      </c>
      <c r="AV41" s="54">
        <v>0</v>
      </c>
      <c r="AW41" s="51">
        <f>+ROUND((SUMIFS(MODIFICACIONES!K:K,MODIFICACIONES!L:L,'POA 2026'!$AW$10,MODIFICACIONES!D:D,'POA 2026'!A41)+'POA 2026'!AV41),2)</f>
        <v>0</v>
      </c>
      <c r="AX41" s="75">
        <f t="shared" si="3"/>
        <v>0</v>
      </c>
      <c r="AY41" s="236">
        <f>SUMIFS(CERTIFICACIONES!I:I,CERTIFICACIONES!A:A,'POA 2026'!A41,CERTIFICACIONES!J:J,"ACTIVA")</f>
        <v>667.7</v>
      </c>
      <c r="AZ41" s="279">
        <f t="shared" si="2"/>
        <v>0</v>
      </c>
      <c r="BA41" s="282">
        <v>102.6</v>
      </c>
      <c r="BB41" s="236">
        <v>565.1</v>
      </c>
      <c r="BC41" s="236">
        <v>0</v>
      </c>
      <c r="BD41" s="236">
        <f t="shared" si="4"/>
        <v>667.7</v>
      </c>
      <c r="BE41" s="273">
        <f t="shared" si="5"/>
        <v>0</v>
      </c>
      <c r="BF41" s="290" t="s">
        <v>653</v>
      </c>
      <c r="BG41" s="282">
        <v>0</v>
      </c>
      <c r="BH41" s="236">
        <v>0</v>
      </c>
      <c r="BI41" s="236">
        <v>565.1</v>
      </c>
      <c r="BJ41" s="236"/>
      <c r="BK41" s="273" t="e">
        <f t="shared" si="6"/>
        <v>#DIV/0!</v>
      </c>
      <c r="BL41" s="283"/>
      <c r="BM41" s="282"/>
      <c r="BN41" s="236"/>
      <c r="BO41" s="236"/>
      <c r="BP41" s="236"/>
      <c r="BQ41" s="273" t="e">
        <f t="shared" si="7"/>
        <v>#DIV/0!</v>
      </c>
      <c r="BR41" s="283" t="s">
        <v>653</v>
      </c>
      <c r="BS41" s="282"/>
      <c r="BT41" s="236"/>
      <c r="BU41" s="236"/>
      <c r="BV41" s="236"/>
      <c r="BW41" s="273" t="e">
        <f t="shared" si="8"/>
        <v>#DIV/0!</v>
      </c>
      <c r="BX41" s="283" t="s">
        <v>653</v>
      </c>
      <c r="BY41" s="282"/>
      <c r="BZ41" s="236"/>
      <c r="CA41" s="236"/>
      <c r="CB41" s="236"/>
      <c r="CC41" s="273" t="e">
        <f t="shared" si="9"/>
        <v>#DIV/0!</v>
      </c>
      <c r="CD41" s="283" t="s">
        <v>653</v>
      </c>
      <c r="CE41" s="282"/>
      <c r="CF41" s="236"/>
      <c r="CG41" s="236"/>
      <c r="CH41" s="236"/>
      <c r="CI41" s="273">
        <f t="shared" si="10"/>
        <v>0</v>
      </c>
      <c r="CJ41" s="283" t="s">
        <v>653</v>
      </c>
      <c r="CK41" s="282"/>
      <c r="CL41" s="236"/>
      <c r="CM41" s="236"/>
      <c r="CN41" s="236"/>
      <c r="CO41" s="273" t="e">
        <f t="shared" si="11"/>
        <v>#DIV/0!</v>
      </c>
      <c r="CP41" s="283" t="s">
        <v>653</v>
      </c>
      <c r="CQ41" s="282"/>
      <c r="CR41" s="236"/>
      <c r="CS41" s="236"/>
      <c r="CT41" s="236"/>
      <c r="CU41" s="273" t="e">
        <f t="shared" si="12"/>
        <v>#DIV/0!</v>
      </c>
      <c r="CV41" s="283" t="s">
        <v>653</v>
      </c>
      <c r="CW41" s="282"/>
      <c r="CX41" s="236"/>
      <c r="CY41" s="236"/>
      <c r="CZ41" s="236"/>
      <c r="DA41" s="273" t="e">
        <f t="shared" si="13"/>
        <v>#DIV/0!</v>
      </c>
      <c r="DB41" s="283" t="s">
        <v>653</v>
      </c>
      <c r="DC41" s="282"/>
      <c r="DD41" s="236"/>
      <c r="DE41" s="236"/>
      <c r="DF41" s="236"/>
      <c r="DG41" s="273" t="e">
        <f t="shared" si="14"/>
        <v>#DIV/0!</v>
      </c>
      <c r="DH41" s="283" t="s">
        <v>653</v>
      </c>
      <c r="DI41" s="282"/>
      <c r="DJ41" s="236"/>
      <c r="DK41" s="236"/>
      <c r="DL41" s="236"/>
      <c r="DM41" s="273" t="e">
        <f t="shared" si="15"/>
        <v>#DIV/0!</v>
      </c>
      <c r="DN41" s="283" t="s">
        <v>653</v>
      </c>
      <c r="DO41" s="282"/>
      <c r="DP41" s="236"/>
      <c r="DQ41" s="236"/>
      <c r="DR41" s="236"/>
      <c r="DS41" s="273" t="e">
        <f t="shared" si="16"/>
        <v>#DIV/0!</v>
      </c>
      <c r="DT41" s="283"/>
      <c r="DU41" s="282">
        <f t="shared" si="17"/>
        <v>102.6</v>
      </c>
      <c r="DV41" s="236">
        <f t="shared" si="18"/>
        <v>565.1</v>
      </c>
      <c r="DW41" s="236">
        <f t="shared" si="19"/>
        <v>565.1</v>
      </c>
      <c r="DX41" s="236">
        <f t="shared" si="20"/>
        <v>102.60000000000002</v>
      </c>
      <c r="DY41" s="273">
        <f t="shared" si="21"/>
        <v>0.8463381758274674</v>
      </c>
      <c r="DZ41" s="283"/>
    </row>
    <row r="42" spans="1:130" ht="45" hidden="1" customHeight="1" x14ac:dyDescent="0.25">
      <c r="A42" s="40">
        <v>32</v>
      </c>
      <c r="B42" s="78" t="s">
        <v>67</v>
      </c>
      <c r="C42" s="78" t="s">
        <v>24</v>
      </c>
      <c r="D42" s="41" t="s">
        <v>68</v>
      </c>
      <c r="E42" s="41" t="s">
        <v>69</v>
      </c>
      <c r="F42" s="41" t="s">
        <v>70</v>
      </c>
      <c r="G42" s="41" t="s">
        <v>71</v>
      </c>
      <c r="H42" s="78" t="s">
        <v>88</v>
      </c>
      <c r="I42" s="78" t="s">
        <v>458</v>
      </c>
      <c r="J42" s="78" t="s">
        <v>73</v>
      </c>
      <c r="K42" s="78" t="s">
        <v>73</v>
      </c>
      <c r="L42" s="132" t="s">
        <v>74</v>
      </c>
      <c r="M42" s="133" t="s">
        <v>75</v>
      </c>
      <c r="N42" s="78" t="s">
        <v>621</v>
      </c>
      <c r="O42" s="41" t="s">
        <v>77</v>
      </c>
      <c r="P42" s="44" t="str">
        <f t="shared" si="0"/>
        <v>53</v>
      </c>
      <c r="Q42" s="69">
        <v>530405</v>
      </c>
      <c r="R42" s="42" t="s">
        <v>115</v>
      </c>
      <c r="S42" s="27">
        <v>1701</v>
      </c>
      <c r="T42" s="56">
        <v>1</v>
      </c>
      <c r="U42" s="57">
        <v>0</v>
      </c>
      <c r="V42" s="57">
        <v>0</v>
      </c>
      <c r="W42" s="47">
        <f t="shared" si="22"/>
        <v>1500</v>
      </c>
      <c r="X42" s="48">
        <v>1</v>
      </c>
      <c r="Y42" s="50" t="s">
        <v>31</v>
      </c>
      <c r="Z42" s="54">
        <v>0</v>
      </c>
      <c r="AA42" s="237">
        <f>+ROUND((SUMIFS(MODIFICACIONES!K:K,MODIFICACIONES!L:L,'POA 2026'!$AA$10,MODIFICACIONES!D:D,'POA 2026'!A42)+'POA 2026'!Z42),2)</f>
        <v>0</v>
      </c>
      <c r="AB42" s="54">
        <v>1500</v>
      </c>
      <c r="AC42" s="51">
        <f>+ROUND((SUMIFS(MODIFICACIONES!K:K,MODIFICACIONES!L:L,'POA 2026'!$AC$10,MODIFICACIONES!D:D,'POA 2026'!A42)+'POA 2026'!AB42),2)</f>
        <v>1500</v>
      </c>
      <c r="AD42" s="54">
        <v>0</v>
      </c>
      <c r="AE42" s="51">
        <f>+ROUND((SUMIFS(MODIFICACIONES!K:K,MODIFICACIONES!L:L,'POA 2026'!$AE$10,MODIFICACIONES!D:D,'POA 2026'!A42)+'POA 2026'!AD42),2)</f>
        <v>0</v>
      </c>
      <c r="AF42" s="54">
        <v>0</v>
      </c>
      <c r="AG42" s="51">
        <f>+ROUND((SUMIFS(MODIFICACIONES!K:K,MODIFICACIONES!L:L,'POA 2026'!$AG$10,MODIFICACIONES!D:D,'POA 2026'!A42)+'POA 2026'!AF42),2)</f>
        <v>0</v>
      </c>
      <c r="AH42" s="54">
        <v>0</v>
      </c>
      <c r="AI42" s="51">
        <f>+ROUND((SUMIFS(MODIFICACIONES!K:K,MODIFICACIONES!L:L,'POA 2026'!$AI$10,MODIFICACIONES!D:D,'POA 2026'!A42)+'POA 2026'!AH42),2)</f>
        <v>0</v>
      </c>
      <c r="AJ42" s="54">
        <v>0</v>
      </c>
      <c r="AK42" s="51">
        <f>+ROUND((SUMIFS(MODIFICACIONES!K:K,MODIFICACIONES!L:L,'POA 2026'!$AK$10,MODIFICACIONES!D:D,'POA 2026'!A42)+'POA 2026'!AJ42),2)</f>
        <v>0</v>
      </c>
      <c r="AL42" s="54">
        <v>0</v>
      </c>
      <c r="AM42" s="51">
        <f>+ROUND((SUMIFS(MODIFICACIONES!K:K,MODIFICACIONES!L:L,'POA 2026'!$AM$10,MODIFICACIONES!D:D,'POA 2026'!A42)+'POA 2026'!AL42),2)</f>
        <v>0</v>
      </c>
      <c r="AN42" s="54">
        <v>0</v>
      </c>
      <c r="AO42" s="51">
        <f>+ROUND((SUMIFS(MODIFICACIONES!K:K,MODIFICACIONES!L:L,'POA 2026'!$AO$10,MODIFICACIONES!D:D,'POA 2026'!A42)+'POA 2026'!AN42),2)</f>
        <v>0</v>
      </c>
      <c r="AP42" s="54">
        <v>0</v>
      </c>
      <c r="AQ42" s="51">
        <f>+ROUND((SUMIFS(MODIFICACIONES!K:K,MODIFICACIONES!L:L,'POA 2026'!$AQ$10,MODIFICACIONES!D:D,'POA 2026'!A42)+'POA 2026'!AP42),2)</f>
        <v>0</v>
      </c>
      <c r="AR42" s="54">
        <v>0</v>
      </c>
      <c r="AS42" s="51">
        <f>+ROUND((SUMIFS(MODIFICACIONES!K:K,MODIFICACIONES!L:L,'POA 2026'!$AS$10,MODIFICACIONES!D:D,'POA 2026'!A42)+'POA 2026'!AR42),2)</f>
        <v>0</v>
      </c>
      <c r="AT42" s="54">
        <v>0</v>
      </c>
      <c r="AU42" s="51">
        <f>+ROUND((SUMIFS(MODIFICACIONES!K:K,MODIFICACIONES!L:L,'POA 2026'!$AU$10,MODIFICACIONES!D:D,'POA 2026'!A42)+'POA 2026'!AT42),2)</f>
        <v>0</v>
      </c>
      <c r="AV42" s="54">
        <v>0</v>
      </c>
      <c r="AW42" s="51">
        <f>+ROUND((SUMIFS(MODIFICACIONES!K:K,MODIFICACIONES!L:L,'POA 2026'!$AW$10,MODIFICACIONES!D:D,'POA 2026'!A42)+'POA 2026'!AV42),2)</f>
        <v>0</v>
      </c>
      <c r="AX42" s="75">
        <f t="shared" si="3"/>
        <v>0</v>
      </c>
      <c r="AY42" s="236">
        <f>SUMIFS(CERTIFICACIONES!I:I,CERTIFICACIONES!A:A,'POA 2026'!A42,CERTIFICACIONES!J:J,"ACTIVA")</f>
        <v>1500</v>
      </c>
      <c r="AZ42" s="279">
        <f t="shared" si="2"/>
        <v>0</v>
      </c>
      <c r="BA42" s="282">
        <v>0</v>
      </c>
      <c r="BB42" s="236">
        <v>0</v>
      </c>
      <c r="BC42" s="236">
        <v>0</v>
      </c>
      <c r="BD42" s="236">
        <f t="shared" si="4"/>
        <v>1500</v>
      </c>
      <c r="BE42" s="273">
        <f t="shared" si="5"/>
        <v>0</v>
      </c>
      <c r="BF42" s="283"/>
      <c r="BG42" s="282"/>
      <c r="BH42" s="236"/>
      <c r="BI42" s="236"/>
      <c r="BJ42" s="236"/>
      <c r="BK42" s="273">
        <f t="shared" si="6"/>
        <v>0</v>
      </c>
      <c r="BL42" s="283"/>
      <c r="BM42" s="282"/>
      <c r="BN42" s="236"/>
      <c r="BO42" s="236"/>
      <c r="BP42" s="236"/>
      <c r="BQ42" s="273" t="e">
        <f t="shared" si="7"/>
        <v>#DIV/0!</v>
      </c>
      <c r="BR42" s="283"/>
      <c r="BS42" s="282"/>
      <c r="BT42" s="236"/>
      <c r="BU42" s="236"/>
      <c r="BV42" s="236"/>
      <c r="BW42" s="273" t="e">
        <f t="shared" si="8"/>
        <v>#DIV/0!</v>
      </c>
      <c r="BX42" s="283"/>
      <c r="BY42" s="282"/>
      <c r="BZ42" s="236"/>
      <c r="CA42" s="236"/>
      <c r="CB42" s="236"/>
      <c r="CC42" s="273" t="e">
        <f t="shared" si="9"/>
        <v>#DIV/0!</v>
      </c>
      <c r="CD42" s="283"/>
      <c r="CE42" s="282"/>
      <c r="CF42" s="236"/>
      <c r="CG42" s="236"/>
      <c r="CH42" s="236"/>
      <c r="CI42" s="273" t="e">
        <f t="shared" si="10"/>
        <v>#DIV/0!</v>
      </c>
      <c r="CJ42" s="283"/>
      <c r="CK42" s="282"/>
      <c r="CL42" s="236"/>
      <c r="CM42" s="236"/>
      <c r="CN42" s="236"/>
      <c r="CO42" s="273" t="e">
        <f t="shared" si="11"/>
        <v>#DIV/0!</v>
      </c>
      <c r="CP42" s="283"/>
      <c r="CQ42" s="282"/>
      <c r="CR42" s="236"/>
      <c r="CS42" s="236"/>
      <c r="CT42" s="236"/>
      <c r="CU42" s="273" t="e">
        <f t="shared" si="12"/>
        <v>#DIV/0!</v>
      </c>
      <c r="CV42" s="283"/>
      <c r="CW42" s="282"/>
      <c r="CX42" s="236"/>
      <c r="CY42" s="236"/>
      <c r="CZ42" s="236"/>
      <c r="DA42" s="273" t="e">
        <f t="shared" si="13"/>
        <v>#DIV/0!</v>
      </c>
      <c r="DB42" s="283"/>
      <c r="DC42" s="282"/>
      <c r="DD42" s="236"/>
      <c r="DE42" s="236"/>
      <c r="DF42" s="236"/>
      <c r="DG42" s="273" t="e">
        <f t="shared" si="14"/>
        <v>#DIV/0!</v>
      </c>
      <c r="DH42" s="283"/>
      <c r="DI42" s="282"/>
      <c r="DJ42" s="236"/>
      <c r="DK42" s="236"/>
      <c r="DL42" s="236"/>
      <c r="DM42" s="273" t="e">
        <f t="shared" si="15"/>
        <v>#DIV/0!</v>
      </c>
      <c r="DN42" s="283"/>
      <c r="DO42" s="282"/>
      <c r="DP42" s="236"/>
      <c r="DQ42" s="236"/>
      <c r="DR42" s="236"/>
      <c r="DS42" s="273" t="e">
        <f t="shared" si="16"/>
        <v>#DIV/0!</v>
      </c>
      <c r="DT42" s="283"/>
      <c r="DU42" s="282">
        <f t="shared" si="17"/>
        <v>0</v>
      </c>
      <c r="DV42" s="236">
        <f t="shared" si="18"/>
        <v>0</v>
      </c>
      <c r="DW42" s="236">
        <f t="shared" si="19"/>
        <v>0</v>
      </c>
      <c r="DX42" s="236">
        <f t="shared" si="20"/>
        <v>1500</v>
      </c>
      <c r="DY42" s="273">
        <f t="shared" si="21"/>
        <v>0</v>
      </c>
      <c r="DZ42" s="283"/>
    </row>
    <row r="43" spans="1:130" ht="45" hidden="1" customHeight="1" x14ac:dyDescent="0.25">
      <c r="A43" s="40">
        <v>33</v>
      </c>
      <c r="B43" s="78" t="s">
        <v>67</v>
      </c>
      <c r="C43" s="78" t="s">
        <v>24</v>
      </c>
      <c r="D43" s="41" t="s">
        <v>68</v>
      </c>
      <c r="E43" s="41" t="s">
        <v>69</v>
      </c>
      <c r="F43" s="41" t="s">
        <v>70</v>
      </c>
      <c r="G43" s="41" t="s">
        <v>71</v>
      </c>
      <c r="H43" s="78" t="s">
        <v>72</v>
      </c>
      <c r="I43" s="78" t="s">
        <v>72</v>
      </c>
      <c r="J43" s="78" t="s">
        <v>73</v>
      </c>
      <c r="K43" s="78" t="s">
        <v>73</v>
      </c>
      <c r="L43" s="132" t="s">
        <v>74</v>
      </c>
      <c r="M43" s="133" t="s">
        <v>75</v>
      </c>
      <c r="N43" s="78" t="s">
        <v>116</v>
      </c>
      <c r="O43" s="41" t="s">
        <v>80</v>
      </c>
      <c r="P43" s="44" t="str">
        <f t="shared" si="0"/>
        <v>53</v>
      </c>
      <c r="Q43" s="69">
        <v>530405</v>
      </c>
      <c r="R43" s="42" t="s">
        <v>115</v>
      </c>
      <c r="S43" s="27">
        <v>1701</v>
      </c>
      <c r="T43" s="56">
        <v>1</v>
      </c>
      <c r="U43" s="57">
        <v>0</v>
      </c>
      <c r="V43" s="57">
        <v>0</v>
      </c>
      <c r="W43" s="47">
        <f t="shared" si="22"/>
        <v>4000</v>
      </c>
      <c r="X43" s="48">
        <v>1</v>
      </c>
      <c r="Y43" s="50" t="s">
        <v>31</v>
      </c>
      <c r="Z43" s="54">
        <v>0</v>
      </c>
      <c r="AA43" s="237">
        <f>+ROUND((SUMIFS(MODIFICACIONES!K:K,MODIFICACIONES!L:L,'POA 2026'!$AA$10,MODIFICACIONES!D:D,'POA 2026'!A43)+'POA 2026'!Z43),2)</f>
        <v>0</v>
      </c>
      <c r="AB43" s="54">
        <v>0</v>
      </c>
      <c r="AC43" s="51">
        <f>+ROUND((SUMIFS(MODIFICACIONES!K:K,MODIFICACIONES!L:L,'POA 2026'!$AC$10,MODIFICACIONES!D:D,'POA 2026'!A43)+'POA 2026'!AB43),2)</f>
        <v>0</v>
      </c>
      <c r="AD43" s="54">
        <v>400</v>
      </c>
      <c r="AE43" s="51">
        <f>+ROUND((SUMIFS(MODIFICACIONES!K:K,MODIFICACIONES!L:L,'POA 2026'!$AE$10,MODIFICACIONES!D:D,'POA 2026'!A43)+'POA 2026'!AD43),2)</f>
        <v>400</v>
      </c>
      <c r="AF43" s="54">
        <v>400</v>
      </c>
      <c r="AG43" s="51">
        <f>+ROUND((SUMIFS(MODIFICACIONES!K:K,MODIFICACIONES!L:L,'POA 2026'!$AG$10,MODIFICACIONES!D:D,'POA 2026'!A43)+'POA 2026'!AF43),2)</f>
        <v>400</v>
      </c>
      <c r="AH43" s="54">
        <v>400</v>
      </c>
      <c r="AI43" s="51">
        <f>+ROUND((SUMIFS(MODIFICACIONES!K:K,MODIFICACIONES!L:L,'POA 2026'!$AI$10,MODIFICACIONES!D:D,'POA 2026'!A43)+'POA 2026'!AH43),2)</f>
        <v>400</v>
      </c>
      <c r="AJ43" s="54">
        <v>400</v>
      </c>
      <c r="AK43" s="51">
        <f>+ROUND((SUMIFS(MODIFICACIONES!K:K,MODIFICACIONES!L:L,'POA 2026'!$AK$10,MODIFICACIONES!D:D,'POA 2026'!A43)+'POA 2026'!AJ43),2)</f>
        <v>400</v>
      </c>
      <c r="AL43" s="54">
        <v>400</v>
      </c>
      <c r="AM43" s="51">
        <f>+ROUND((SUMIFS(MODIFICACIONES!K:K,MODIFICACIONES!L:L,'POA 2026'!$AM$10,MODIFICACIONES!D:D,'POA 2026'!A43)+'POA 2026'!AL43),2)</f>
        <v>400</v>
      </c>
      <c r="AN43" s="54">
        <v>400</v>
      </c>
      <c r="AO43" s="51">
        <f>+ROUND((SUMIFS(MODIFICACIONES!K:K,MODIFICACIONES!L:L,'POA 2026'!$AO$10,MODIFICACIONES!D:D,'POA 2026'!A43)+'POA 2026'!AN43),2)</f>
        <v>400</v>
      </c>
      <c r="AP43" s="54">
        <v>400</v>
      </c>
      <c r="AQ43" s="51">
        <f>+ROUND((SUMIFS(MODIFICACIONES!K:K,MODIFICACIONES!L:L,'POA 2026'!$AQ$10,MODIFICACIONES!D:D,'POA 2026'!A43)+'POA 2026'!AP43),2)</f>
        <v>400</v>
      </c>
      <c r="AR43" s="54">
        <v>400</v>
      </c>
      <c r="AS43" s="51">
        <f>+ROUND((SUMIFS(MODIFICACIONES!K:K,MODIFICACIONES!L:L,'POA 2026'!$AS$10,MODIFICACIONES!D:D,'POA 2026'!A43)+'POA 2026'!AR43),2)</f>
        <v>400</v>
      </c>
      <c r="AT43" s="54">
        <v>400</v>
      </c>
      <c r="AU43" s="51">
        <f>+ROUND((SUMIFS(MODIFICACIONES!K:K,MODIFICACIONES!L:L,'POA 2026'!$AU$10,MODIFICACIONES!D:D,'POA 2026'!A43)+'POA 2026'!AT43),2)</f>
        <v>400</v>
      </c>
      <c r="AV43" s="54">
        <v>400</v>
      </c>
      <c r="AW43" s="51">
        <f>+ROUND((SUMIFS(MODIFICACIONES!K:K,MODIFICACIONES!L:L,'POA 2026'!$AW$10,MODIFICACIONES!D:D,'POA 2026'!A43)+'POA 2026'!AV43),2)</f>
        <v>400</v>
      </c>
      <c r="AX43" s="75">
        <f t="shared" si="3"/>
        <v>0</v>
      </c>
      <c r="AY43" s="236">
        <f>SUMIFS(CERTIFICACIONES!I:I,CERTIFICACIONES!A:A,'POA 2026'!A43,CERTIFICACIONES!J:J,"ACTIVA")</f>
        <v>4000</v>
      </c>
      <c r="AZ43" s="279">
        <f t="shared" ref="AZ43:AZ74" si="23">+W43-AY43</f>
        <v>0</v>
      </c>
      <c r="BA43" s="282">
        <v>0</v>
      </c>
      <c r="BB43" s="236">
        <v>0</v>
      </c>
      <c r="BC43" s="236">
        <v>0</v>
      </c>
      <c r="BD43" s="236">
        <f t="shared" si="4"/>
        <v>4000</v>
      </c>
      <c r="BE43" s="273">
        <f t="shared" si="5"/>
        <v>0</v>
      </c>
      <c r="BF43" s="283"/>
      <c r="BG43" s="282">
        <v>0</v>
      </c>
      <c r="BH43" s="236">
        <v>0</v>
      </c>
      <c r="BI43" s="236">
        <v>0</v>
      </c>
      <c r="BJ43" s="236"/>
      <c r="BK43" s="273" t="e">
        <f t="shared" si="6"/>
        <v>#DIV/0!</v>
      </c>
      <c r="BL43" s="283"/>
      <c r="BM43" s="282"/>
      <c r="BN43" s="236"/>
      <c r="BO43" s="236"/>
      <c r="BP43" s="236"/>
      <c r="BQ43" s="273">
        <f t="shared" si="7"/>
        <v>0</v>
      </c>
      <c r="BR43" s="283"/>
      <c r="BS43" s="282"/>
      <c r="BT43" s="236"/>
      <c r="BU43" s="236"/>
      <c r="BV43" s="236"/>
      <c r="BW43" s="273">
        <f t="shared" si="8"/>
        <v>0</v>
      </c>
      <c r="BX43" s="283"/>
      <c r="BY43" s="282"/>
      <c r="BZ43" s="236"/>
      <c r="CA43" s="236"/>
      <c r="CB43" s="236"/>
      <c r="CC43" s="273">
        <f t="shared" si="9"/>
        <v>0</v>
      </c>
      <c r="CD43" s="283"/>
      <c r="CE43" s="282"/>
      <c r="CF43" s="236"/>
      <c r="CG43" s="236"/>
      <c r="CH43" s="236"/>
      <c r="CI43" s="273" t="e">
        <f t="shared" si="10"/>
        <v>#DIV/0!</v>
      </c>
      <c r="CJ43" s="283"/>
      <c r="CK43" s="282"/>
      <c r="CL43" s="236"/>
      <c r="CM43" s="236"/>
      <c r="CN43" s="236"/>
      <c r="CO43" s="273" t="e">
        <f t="shared" si="11"/>
        <v>#DIV/0!</v>
      </c>
      <c r="CP43" s="283"/>
      <c r="CQ43" s="282"/>
      <c r="CR43" s="236"/>
      <c r="CS43" s="236"/>
      <c r="CT43" s="236"/>
      <c r="CU43" s="273" t="e">
        <f t="shared" si="12"/>
        <v>#DIV/0!</v>
      </c>
      <c r="CV43" s="283"/>
      <c r="CW43" s="282"/>
      <c r="CX43" s="236"/>
      <c r="CY43" s="236"/>
      <c r="CZ43" s="236"/>
      <c r="DA43" s="273" t="e">
        <f t="shared" si="13"/>
        <v>#DIV/0!</v>
      </c>
      <c r="DB43" s="283"/>
      <c r="DC43" s="282"/>
      <c r="DD43" s="236"/>
      <c r="DE43" s="236"/>
      <c r="DF43" s="236"/>
      <c r="DG43" s="273" t="e">
        <f t="shared" si="14"/>
        <v>#DIV/0!</v>
      </c>
      <c r="DH43" s="283"/>
      <c r="DI43" s="282"/>
      <c r="DJ43" s="236"/>
      <c r="DK43" s="236"/>
      <c r="DL43" s="236"/>
      <c r="DM43" s="273" t="e">
        <f t="shared" si="15"/>
        <v>#DIV/0!</v>
      </c>
      <c r="DN43" s="283"/>
      <c r="DO43" s="282"/>
      <c r="DP43" s="236"/>
      <c r="DQ43" s="236"/>
      <c r="DR43" s="236"/>
      <c r="DS43" s="273" t="e">
        <f t="shared" si="16"/>
        <v>#DIV/0!</v>
      </c>
      <c r="DT43" s="283"/>
      <c r="DU43" s="282">
        <f t="shared" si="17"/>
        <v>0</v>
      </c>
      <c r="DV43" s="236">
        <f t="shared" si="18"/>
        <v>0</v>
      </c>
      <c r="DW43" s="236">
        <f t="shared" si="19"/>
        <v>0</v>
      </c>
      <c r="DX43" s="236">
        <f t="shared" si="20"/>
        <v>4000</v>
      </c>
      <c r="DY43" s="273">
        <f t="shared" si="21"/>
        <v>0</v>
      </c>
      <c r="DZ43" s="283"/>
    </row>
    <row r="44" spans="1:130" ht="45" hidden="1" customHeight="1" x14ac:dyDescent="0.25">
      <c r="A44" s="40">
        <v>34</v>
      </c>
      <c r="B44" s="78" t="s">
        <v>67</v>
      </c>
      <c r="C44" s="78" t="s">
        <v>24</v>
      </c>
      <c r="D44" s="41" t="s">
        <v>68</v>
      </c>
      <c r="E44" s="41" t="s">
        <v>69</v>
      </c>
      <c r="F44" s="41" t="s">
        <v>70</v>
      </c>
      <c r="G44" s="41" t="s">
        <v>71</v>
      </c>
      <c r="H44" s="78" t="s">
        <v>72</v>
      </c>
      <c r="I44" s="78" t="s">
        <v>72</v>
      </c>
      <c r="J44" s="78" t="s">
        <v>73</v>
      </c>
      <c r="K44" s="78" t="s">
        <v>73</v>
      </c>
      <c r="L44" s="132" t="s">
        <v>74</v>
      </c>
      <c r="M44" s="133" t="s">
        <v>75</v>
      </c>
      <c r="N44" s="78" t="s">
        <v>114</v>
      </c>
      <c r="O44" s="41" t="s">
        <v>80</v>
      </c>
      <c r="P44" s="44" t="str">
        <f t="shared" si="0"/>
        <v>53</v>
      </c>
      <c r="Q44" s="69">
        <v>530405</v>
      </c>
      <c r="R44" s="42" t="s">
        <v>115</v>
      </c>
      <c r="S44" s="27">
        <v>1701</v>
      </c>
      <c r="T44" s="56">
        <v>1</v>
      </c>
      <c r="U44" s="57">
        <v>0</v>
      </c>
      <c r="V44" s="57">
        <v>0</v>
      </c>
      <c r="W44" s="47">
        <f t="shared" si="22"/>
        <v>4000</v>
      </c>
      <c r="X44" s="48">
        <v>1</v>
      </c>
      <c r="Y44" s="50" t="s">
        <v>31</v>
      </c>
      <c r="Z44" s="54">
        <v>0</v>
      </c>
      <c r="AA44" s="237">
        <f>+ROUND((SUMIFS(MODIFICACIONES!K:K,MODIFICACIONES!L:L,'POA 2026'!$AA$10,MODIFICACIONES!D:D,'POA 2026'!A44)+'POA 2026'!Z44),2)</f>
        <v>0</v>
      </c>
      <c r="AB44" s="54">
        <v>0</v>
      </c>
      <c r="AC44" s="51">
        <f>+ROUND((SUMIFS(MODIFICACIONES!K:K,MODIFICACIONES!L:L,'POA 2026'!$AC$10,MODIFICACIONES!D:D,'POA 2026'!A44)+'POA 2026'!AB44),2)</f>
        <v>0</v>
      </c>
      <c r="AD44" s="54">
        <v>400</v>
      </c>
      <c r="AE44" s="51">
        <f>+ROUND((SUMIFS(MODIFICACIONES!K:K,MODIFICACIONES!L:L,'POA 2026'!$AE$10,MODIFICACIONES!D:D,'POA 2026'!A44)+'POA 2026'!AD44),2)</f>
        <v>400</v>
      </c>
      <c r="AF44" s="54">
        <v>400</v>
      </c>
      <c r="AG44" s="51">
        <f>+ROUND((SUMIFS(MODIFICACIONES!K:K,MODIFICACIONES!L:L,'POA 2026'!$AG$10,MODIFICACIONES!D:D,'POA 2026'!A44)+'POA 2026'!AF44),2)</f>
        <v>400</v>
      </c>
      <c r="AH44" s="54">
        <v>400</v>
      </c>
      <c r="AI44" s="51">
        <f>+ROUND((SUMIFS(MODIFICACIONES!K:K,MODIFICACIONES!L:L,'POA 2026'!$AI$10,MODIFICACIONES!D:D,'POA 2026'!A44)+'POA 2026'!AH44),2)</f>
        <v>400</v>
      </c>
      <c r="AJ44" s="54">
        <v>400</v>
      </c>
      <c r="AK44" s="51">
        <f>+ROUND((SUMIFS(MODIFICACIONES!K:K,MODIFICACIONES!L:L,'POA 2026'!$AK$10,MODIFICACIONES!D:D,'POA 2026'!A44)+'POA 2026'!AJ44),2)</f>
        <v>400</v>
      </c>
      <c r="AL44" s="54">
        <v>400</v>
      </c>
      <c r="AM44" s="51">
        <f>+ROUND((SUMIFS(MODIFICACIONES!K:K,MODIFICACIONES!L:L,'POA 2026'!$AM$10,MODIFICACIONES!D:D,'POA 2026'!A44)+'POA 2026'!AL44),2)</f>
        <v>400</v>
      </c>
      <c r="AN44" s="54">
        <v>400</v>
      </c>
      <c r="AO44" s="51">
        <f>+ROUND((SUMIFS(MODIFICACIONES!K:K,MODIFICACIONES!L:L,'POA 2026'!$AO$10,MODIFICACIONES!D:D,'POA 2026'!A44)+'POA 2026'!AN44),2)</f>
        <v>400</v>
      </c>
      <c r="AP44" s="54">
        <v>400</v>
      </c>
      <c r="AQ44" s="51">
        <f>+ROUND((SUMIFS(MODIFICACIONES!K:K,MODIFICACIONES!L:L,'POA 2026'!$AQ$10,MODIFICACIONES!D:D,'POA 2026'!A44)+'POA 2026'!AP44),2)</f>
        <v>400</v>
      </c>
      <c r="AR44" s="54">
        <v>400</v>
      </c>
      <c r="AS44" s="51">
        <f>+ROUND((SUMIFS(MODIFICACIONES!K:K,MODIFICACIONES!L:L,'POA 2026'!$AS$10,MODIFICACIONES!D:D,'POA 2026'!A44)+'POA 2026'!AR44),2)</f>
        <v>400</v>
      </c>
      <c r="AT44" s="54">
        <v>400</v>
      </c>
      <c r="AU44" s="51">
        <f>+ROUND((SUMIFS(MODIFICACIONES!K:K,MODIFICACIONES!L:L,'POA 2026'!$AU$10,MODIFICACIONES!D:D,'POA 2026'!A44)+'POA 2026'!AT44),2)</f>
        <v>400</v>
      </c>
      <c r="AV44" s="54">
        <v>400</v>
      </c>
      <c r="AW44" s="51">
        <f>+ROUND((SUMIFS(MODIFICACIONES!K:K,MODIFICACIONES!L:L,'POA 2026'!$AW$10,MODIFICACIONES!D:D,'POA 2026'!A44)+'POA 2026'!AV44),2)</f>
        <v>400</v>
      </c>
      <c r="AX44" s="75">
        <f t="shared" si="3"/>
        <v>0</v>
      </c>
      <c r="AY44" s="236">
        <f>SUMIFS(CERTIFICACIONES!I:I,CERTIFICACIONES!A:A,'POA 2026'!A44,CERTIFICACIONES!J:J,"ACTIVA")</f>
        <v>4000</v>
      </c>
      <c r="AZ44" s="279">
        <f t="shared" si="23"/>
        <v>0</v>
      </c>
      <c r="BA44" s="282">
        <v>0</v>
      </c>
      <c r="BB44" s="236">
        <v>0</v>
      </c>
      <c r="BC44" s="236">
        <v>0</v>
      </c>
      <c r="BD44" s="236">
        <f t="shared" si="4"/>
        <v>4000</v>
      </c>
      <c r="BE44" s="273">
        <f t="shared" si="5"/>
        <v>0</v>
      </c>
      <c r="BF44" s="283"/>
      <c r="BG44" s="282">
        <v>0</v>
      </c>
      <c r="BH44" s="236">
        <v>0</v>
      </c>
      <c r="BI44" s="236">
        <v>0</v>
      </c>
      <c r="BJ44" s="236"/>
      <c r="BK44" s="273" t="e">
        <f t="shared" si="6"/>
        <v>#DIV/0!</v>
      </c>
      <c r="BL44" s="283"/>
      <c r="BM44" s="282"/>
      <c r="BN44" s="236"/>
      <c r="BO44" s="236"/>
      <c r="BP44" s="236"/>
      <c r="BQ44" s="273">
        <f t="shared" si="7"/>
        <v>0</v>
      </c>
      <c r="BR44" s="283"/>
      <c r="BS44" s="282"/>
      <c r="BT44" s="236"/>
      <c r="BU44" s="236"/>
      <c r="BV44" s="236"/>
      <c r="BW44" s="273">
        <f t="shared" si="8"/>
        <v>0</v>
      </c>
      <c r="BX44" s="283"/>
      <c r="BY44" s="282"/>
      <c r="BZ44" s="236"/>
      <c r="CA44" s="236"/>
      <c r="CB44" s="236"/>
      <c r="CC44" s="273">
        <f t="shared" si="9"/>
        <v>0</v>
      </c>
      <c r="CD44" s="283"/>
      <c r="CE44" s="282"/>
      <c r="CF44" s="236"/>
      <c r="CG44" s="236"/>
      <c r="CH44" s="236"/>
      <c r="CI44" s="273" t="e">
        <f t="shared" si="10"/>
        <v>#DIV/0!</v>
      </c>
      <c r="CJ44" s="283"/>
      <c r="CK44" s="282"/>
      <c r="CL44" s="236"/>
      <c r="CM44" s="236"/>
      <c r="CN44" s="236"/>
      <c r="CO44" s="273" t="e">
        <f t="shared" si="11"/>
        <v>#DIV/0!</v>
      </c>
      <c r="CP44" s="283"/>
      <c r="CQ44" s="282"/>
      <c r="CR44" s="236"/>
      <c r="CS44" s="236"/>
      <c r="CT44" s="236"/>
      <c r="CU44" s="273" t="e">
        <f t="shared" si="12"/>
        <v>#DIV/0!</v>
      </c>
      <c r="CV44" s="283"/>
      <c r="CW44" s="282"/>
      <c r="CX44" s="236"/>
      <c r="CY44" s="236"/>
      <c r="CZ44" s="236"/>
      <c r="DA44" s="273" t="e">
        <f t="shared" si="13"/>
        <v>#DIV/0!</v>
      </c>
      <c r="DB44" s="283"/>
      <c r="DC44" s="282"/>
      <c r="DD44" s="236"/>
      <c r="DE44" s="236"/>
      <c r="DF44" s="236"/>
      <c r="DG44" s="273" t="e">
        <f t="shared" si="14"/>
        <v>#DIV/0!</v>
      </c>
      <c r="DH44" s="283"/>
      <c r="DI44" s="282"/>
      <c r="DJ44" s="236"/>
      <c r="DK44" s="236"/>
      <c r="DL44" s="236"/>
      <c r="DM44" s="273" t="e">
        <f t="shared" si="15"/>
        <v>#DIV/0!</v>
      </c>
      <c r="DN44" s="283"/>
      <c r="DO44" s="282"/>
      <c r="DP44" s="236"/>
      <c r="DQ44" s="236"/>
      <c r="DR44" s="236"/>
      <c r="DS44" s="273" t="e">
        <f t="shared" si="16"/>
        <v>#DIV/0!</v>
      </c>
      <c r="DT44" s="283"/>
      <c r="DU44" s="282">
        <f t="shared" si="17"/>
        <v>0</v>
      </c>
      <c r="DV44" s="236">
        <f t="shared" si="18"/>
        <v>0</v>
      </c>
      <c r="DW44" s="236">
        <f t="shared" si="19"/>
        <v>0</v>
      </c>
      <c r="DX44" s="236">
        <f t="shared" si="20"/>
        <v>4000</v>
      </c>
      <c r="DY44" s="273">
        <f t="shared" si="21"/>
        <v>0</v>
      </c>
      <c r="DZ44" s="283"/>
    </row>
    <row r="45" spans="1:130" ht="45" hidden="1" customHeight="1" x14ac:dyDescent="0.25">
      <c r="A45" s="40">
        <v>35</v>
      </c>
      <c r="B45" s="78" t="s">
        <v>67</v>
      </c>
      <c r="C45" s="78" t="s">
        <v>24</v>
      </c>
      <c r="D45" s="41" t="s">
        <v>68</v>
      </c>
      <c r="E45" s="41" t="s">
        <v>69</v>
      </c>
      <c r="F45" s="41" t="s">
        <v>70</v>
      </c>
      <c r="G45" s="41" t="s">
        <v>71</v>
      </c>
      <c r="H45" s="78" t="s">
        <v>72</v>
      </c>
      <c r="I45" s="78" t="s">
        <v>72</v>
      </c>
      <c r="J45" s="78" t="s">
        <v>73</v>
      </c>
      <c r="K45" s="78" t="s">
        <v>73</v>
      </c>
      <c r="L45" s="132" t="s">
        <v>74</v>
      </c>
      <c r="M45" s="133" t="s">
        <v>75</v>
      </c>
      <c r="N45" s="78" t="s">
        <v>117</v>
      </c>
      <c r="O45" s="41" t="s">
        <v>80</v>
      </c>
      <c r="P45" s="44" t="str">
        <f t="shared" si="0"/>
        <v>53</v>
      </c>
      <c r="Q45" s="69">
        <v>530405</v>
      </c>
      <c r="R45" s="42" t="s">
        <v>115</v>
      </c>
      <c r="S45" s="27">
        <v>1701</v>
      </c>
      <c r="T45" s="56">
        <v>1</v>
      </c>
      <c r="U45" s="57">
        <v>0</v>
      </c>
      <c r="V45" s="57">
        <v>0</v>
      </c>
      <c r="W45" s="47">
        <f t="shared" si="22"/>
        <v>5500</v>
      </c>
      <c r="X45" s="48">
        <v>1</v>
      </c>
      <c r="Y45" s="50" t="s">
        <v>31</v>
      </c>
      <c r="Z45" s="54">
        <v>0</v>
      </c>
      <c r="AA45" s="237">
        <f>+ROUND((SUMIFS(MODIFICACIONES!K:K,MODIFICACIONES!L:L,'POA 2026'!$AA$10,MODIFICACIONES!D:D,'POA 2026'!A45)+'POA 2026'!Z45),2)</f>
        <v>0</v>
      </c>
      <c r="AB45" s="54">
        <v>0</v>
      </c>
      <c r="AC45" s="51">
        <f>+ROUND((SUMIFS(MODIFICACIONES!K:K,MODIFICACIONES!L:L,'POA 2026'!$AC$10,MODIFICACIONES!D:D,'POA 2026'!A45)+'POA 2026'!AB45),2)</f>
        <v>0</v>
      </c>
      <c r="AD45" s="54">
        <v>550</v>
      </c>
      <c r="AE45" s="51">
        <f>+ROUND((SUMIFS(MODIFICACIONES!K:K,MODIFICACIONES!L:L,'POA 2026'!$AE$10,MODIFICACIONES!D:D,'POA 2026'!A45)+'POA 2026'!AD45),2)</f>
        <v>550</v>
      </c>
      <c r="AF45" s="54">
        <v>550</v>
      </c>
      <c r="AG45" s="51">
        <f>+ROUND((SUMIFS(MODIFICACIONES!K:K,MODIFICACIONES!L:L,'POA 2026'!$AG$10,MODIFICACIONES!D:D,'POA 2026'!A45)+'POA 2026'!AF45),2)</f>
        <v>550</v>
      </c>
      <c r="AH45" s="54">
        <v>550</v>
      </c>
      <c r="AI45" s="51">
        <f>+ROUND((SUMIFS(MODIFICACIONES!K:K,MODIFICACIONES!L:L,'POA 2026'!$AI$10,MODIFICACIONES!D:D,'POA 2026'!A45)+'POA 2026'!AH45),2)</f>
        <v>550</v>
      </c>
      <c r="AJ45" s="54">
        <v>550</v>
      </c>
      <c r="AK45" s="51">
        <f>+ROUND((SUMIFS(MODIFICACIONES!K:K,MODIFICACIONES!L:L,'POA 2026'!$AK$10,MODIFICACIONES!D:D,'POA 2026'!A45)+'POA 2026'!AJ45),2)</f>
        <v>550</v>
      </c>
      <c r="AL45" s="54">
        <v>550</v>
      </c>
      <c r="AM45" s="51">
        <f>+ROUND((SUMIFS(MODIFICACIONES!K:K,MODIFICACIONES!L:L,'POA 2026'!$AM$10,MODIFICACIONES!D:D,'POA 2026'!A45)+'POA 2026'!AL45),2)</f>
        <v>550</v>
      </c>
      <c r="AN45" s="54">
        <v>550</v>
      </c>
      <c r="AO45" s="51">
        <f>+ROUND((SUMIFS(MODIFICACIONES!K:K,MODIFICACIONES!L:L,'POA 2026'!$AO$10,MODIFICACIONES!D:D,'POA 2026'!A45)+'POA 2026'!AN45),2)</f>
        <v>550</v>
      </c>
      <c r="AP45" s="54">
        <v>550</v>
      </c>
      <c r="AQ45" s="51">
        <f>+ROUND((SUMIFS(MODIFICACIONES!K:K,MODIFICACIONES!L:L,'POA 2026'!$AQ$10,MODIFICACIONES!D:D,'POA 2026'!A45)+'POA 2026'!AP45),2)</f>
        <v>550</v>
      </c>
      <c r="AR45" s="54">
        <v>550</v>
      </c>
      <c r="AS45" s="51">
        <f>+ROUND((SUMIFS(MODIFICACIONES!K:K,MODIFICACIONES!L:L,'POA 2026'!$AS$10,MODIFICACIONES!D:D,'POA 2026'!A45)+'POA 2026'!AR45),2)</f>
        <v>550</v>
      </c>
      <c r="AT45" s="54">
        <v>550</v>
      </c>
      <c r="AU45" s="51">
        <f>+ROUND((SUMIFS(MODIFICACIONES!K:K,MODIFICACIONES!L:L,'POA 2026'!$AU$10,MODIFICACIONES!D:D,'POA 2026'!A45)+'POA 2026'!AT45),2)</f>
        <v>550</v>
      </c>
      <c r="AV45" s="54">
        <v>550</v>
      </c>
      <c r="AW45" s="51">
        <f>+ROUND((SUMIFS(MODIFICACIONES!K:K,MODIFICACIONES!L:L,'POA 2026'!$AW$10,MODIFICACIONES!D:D,'POA 2026'!A45)+'POA 2026'!AV45),2)</f>
        <v>550</v>
      </c>
      <c r="AX45" s="75">
        <f t="shared" si="3"/>
        <v>0</v>
      </c>
      <c r="AY45" s="236">
        <f>SUMIFS(CERTIFICACIONES!I:I,CERTIFICACIONES!A:A,'POA 2026'!A45,CERTIFICACIONES!J:J,"ACTIVA")</f>
        <v>5500</v>
      </c>
      <c r="AZ45" s="279">
        <f t="shared" si="23"/>
        <v>0</v>
      </c>
      <c r="BA45" s="282">
        <v>0</v>
      </c>
      <c r="BB45" s="236">
        <v>0</v>
      </c>
      <c r="BC45" s="236">
        <v>0</v>
      </c>
      <c r="BD45" s="236">
        <f t="shared" si="4"/>
        <v>5500</v>
      </c>
      <c r="BE45" s="273">
        <f t="shared" si="5"/>
        <v>0</v>
      </c>
      <c r="BF45" s="283"/>
      <c r="BG45" s="282">
        <v>0</v>
      </c>
      <c r="BH45" s="236">
        <v>0</v>
      </c>
      <c r="BI45" s="236">
        <v>0</v>
      </c>
      <c r="BJ45" s="236"/>
      <c r="BK45" s="273" t="e">
        <f t="shared" si="6"/>
        <v>#DIV/0!</v>
      </c>
      <c r="BL45" s="283"/>
      <c r="BM45" s="282"/>
      <c r="BN45" s="236"/>
      <c r="BO45" s="236"/>
      <c r="BP45" s="236"/>
      <c r="BQ45" s="273">
        <f t="shared" si="7"/>
        <v>0</v>
      </c>
      <c r="BR45" s="283"/>
      <c r="BS45" s="282"/>
      <c r="BT45" s="236"/>
      <c r="BU45" s="236"/>
      <c r="BV45" s="236"/>
      <c r="BW45" s="273">
        <f t="shared" si="8"/>
        <v>0</v>
      </c>
      <c r="BX45" s="283"/>
      <c r="BY45" s="282"/>
      <c r="BZ45" s="236"/>
      <c r="CA45" s="236"/>
      <c r="CB45" s="236"/>
      <c r="CC45" s="273">
        <f t="shared" si="9"/>
        <v>0</v>
      </c>
      <c r="CD45" s="283"/>
      <c r="CE45" s="282"/>
      <c r="CF45" s="236"/>
      <c r="CG45" s="236"/>
      <c r="CH45" s="236"/>
      <c r="CI45" s="273" t="e">
        <f t="shared" si="10"/>
        <v>#DIV/0!</v>
      </c>
      <c r="CJ45" s="283"/>
      <c r="CK45" s="282"/>
      <c r="CL45" s="236"/>
      <c r="CM45" s="236"/>
      <c r="CN45" s="236"/>
      <c r="CO45" s="273" t="e">
        <f t="shared" si="11"/>
        <v>#DIV/0!</v>
      </c>
      <c r="CP45" s="283"/>
      <c r="CQ45" s="282"/>
      <c r="CR45" s="236"/>
      <c r="CS45" s="236"/>
      <c r="CT45" s="236"/>
      <c r="CU45" s="273" t="e">
        <f t="shared" si="12"/>
        <v>#DIV/0!</v>
      </c>
      <c r="CV45" s="283"/>
      <c r="CW45" s="282"/>
      <c r="CX45" s="236"/>
      <c r="CY45" s="236"/>
      <c r="CZ45" s="236"/>
      <c r="DA45" s="273" t="e">
        <f t="shared" si="13"/>
        <v>#DIV/0!</v>
      </c>
      <c r="DB45" s="283"/>
      <c r="DC45" s="282"/>
      <c r="DD45" s="236"/>
      <c r="DE45" s="236"/>
      <c r="DF45" s="236"/>
      <c r="DG45" s="273" t="e">
        <f t="shared" si="14"/>
        <v>#DIV/0!</v>
      </c>
      <c r="DH45" s="283"/>
      <c r="DI45" s="282"/>
      <c r="DJ45" s="236"/>
      <c r="DK45" s="236"/>
      <c r="DL45" s="236"/>
      <c r="DM45" s="273" t="e">
        <f t="shared" si="15"/>
        <v>#DIV/0!</v>
      </c>
      <c r="DN45" s="283"/>
      <c r="DO45" s="282"/>
      <c r="DP45" s="236"/>
      <c r="DQ45" s="236"/>
      <c r="DR45" s="236"/>
      <c r="DS45" s="273" t="e">
        <f t="shared" si="16"/>
        <v>#DIV/0!</v>
      </c>
      <c r="DT45" s="283"/>
      <c r="DU45" s="282">
        <f t="shared" si="17"/>
        <v>0</v>
      </c>
      <c r="DV45" s="236">
        <f t="shared" si="18"/>
        <v>0</v>
      </c>
      <c r="DW45" s="236">
        <f t="shared" si="19"/>
        <v>0</v>
      </c>
      <c r="DX45" s="236">
        <f t="shared" si="20"/>
        <v>5500</v>
      </c>
      <c r="DY45" s="273">
        <f t="shared" si="21"/>
        <v>0</v>
      </c>
      <c r="DZ45" s="283"/>
    </row>
    <row r="46" spans="1:130" ht="45" hidden="1" customHeight="1" x14ac:dyDescent="0.25">
      <c r="A46" s="40">
        <v>36</v>
      </c>
      <c r="B46" s="78" t="s">
        <v>67</v>
      </c>
      <c r="C46" s="78" t="s">
        <v>24</v>
      </c>
      <c r="D46" s="41" t="s">
        <v>68</v>
      </c>
      <c r="E46" s="41" t="s">
        <v>69</v>
      </c>
      <c r="F46" s="41" t="s">
        <v>70</v>
      </c>
      <c r="G46" s="41" t="s">
        <v>71</v>
      </c>
      <c r="H46" s="78" t="s">
        <v>72</v>
      </c>
      <c r="I46" s="78" t="s">
        <v>72</v>
      </c>
      <c r="J46" s="78" t="s">
        <v>73</v>
      </c>
      <c r="K46" s="78" t="s">
        <v>73</v>
      </c>
      <c r="L46" s="132" t="s">
        <v>74</v>
      </c>
      <c r="M46" s="133" t="s">
        <v>75</v>
      </c>
      <c r="N46" s="78" t="s">
        <v>119</v>
      </c>
      <c r="O46" s="41" t="s">
        <v>80</v>
      </c>
      <c r="P46" s="44" t="str">
        <f t="shared" si="0"/>
        <v>57</v>
      </c>
      <c r="Q46" s="44">
        <v>570201</v>
      </c>
      <c r="R46" s="42" t="s">
        <v>118</v>
      </c>
      <c r="S46" s="27">
        <v>1701</v>
      </c>
      <c r="T46" s="56">
        <v>1</v>
      </c>
      <c r="U46" s="57">
        <v>0</v>
      </c>
      <c r="V46" s="57">
        <v>0</v>
      </c>
      <c r="W46" s="47">
        <f t="shared" si="22"/>
        <v>500</v>
      </c>
      <c r="X46" s="48">
        <v>1</v>
      </c>
      <c r="Y46" s="50" t="s">
        <v>31</v>
      </c>
      <c r="Z46" s="54">
        <v>0</v>
      </c>
      <c r="AA46" s="237">
        <f>+ROUND((SUMIFS(MODIFICACIONES!K:K,MODIFICACIONES!L:L,'POA 2026'!$AA$10,MODIFICACIONES!D:D,'POA 2026'!A46)+'POA 2026'!Z46),2)</f>
        <v>0</v>
      </c>
      <c r="AB46" s="54">
        <v>500</v>
      </c>
      <c r="AC46" s="51">
        <f>+ROUND((SUMIFS(MODIFICACIONES!K:K,MODIFICACIONES!L:L,'POA 2026'!$AC$10,MODIFICACIONES!D:D,'POA 2026'!A46)+'POA 2026'!AB46),2)</f>
        <v>500</v>
      </c>
      <c r="AD46" s="54">
        <v>0</v>
      </c>
      <c r="AE46" s="51">
        <f>+ROUND((SUMIFS(MODIFICACIONES!K:K,MODIFICACIONES!L:L,'POA 2026'!$AE$10,MODIFICACIONES!D:D,'POA 2026'!A46)+'POA 2026'!AD46),2)</f>
        <v>0</v>
      </c>
      <c r="AF46" s="54">
        <v>0</v>
      </c>
      <c r="AG46" s="51">
        <f>+ROUND((SUMIFS(MODIFICACIONES!K:K,MODIFICACIONES!L:L,'POA 2026'!$AG$10,MODIFICACIONES!D:D,'POA 2026'!A46)+'POA 2026'!AF46),2)</f>
        <v>0</v>
      </c>
      <c r="AH46" s="54">
        <v>0</v>
      </c>
      <c r="AI46" s="51">
        <f>+ROUND((SUMIFS(MODIFICACIONES!K:K,MODIFICACIONES!L:L,'POA 2026'!$AI$10,MODIFICACIONES!D:D,'POA 2026'!A46)+'POA 2026'!AH46),2)</f>
        <v>0</v>
      </c>
      <c r="AJ46" s="54"/>
      <c r="AK46" s="51">
        <f>+ROUND((SUMIFS(MODIFICACIONES!K:K,MODIFICACIONES!L:L,'POA 2026'!$AK$10,MODIFICACIONES!D:D,'POA 2026'!A46)+'POA 2026'!AJ46),2)</f>
        <v>0</v>
      </c>
      <c r="AL46" s="54">
        <v>0</v>
      </c>
      <c r="AM46" s="51">
        <f>+ROUND((SUMIFS(MODIFICACIONES!K:K,MODIFICACIONES!L:L,'POA 2026'!$AM$10,MODIFICACIONES!D:D,'POA 2026'!A46)+'POA 2026'!AL46),2)</f>
        <v>0</v>
      </c>
      <c r="AN46" s="54">
        <v>0</v>
      </c>
      <c r="AO46" s="51">
        <f>+ROUND((SUMIFS(MODIFICACIONES!K:K,MODIFICACIONES!L:L,'POA 2026'!$AO$10,MODIFICACIONES!D:D,'POA 2026'!A46)+'POA 2026'!AN46),2)</f>
        <v>0</v>
      </c>
      <c r="AP46" s="54">
        <v>0</v>
      </c>
      <c r="AQ46" s="51">
        <f>+ROUND((SUMIFS(MODIFICACIONES!K:K,MODIFICACIONES!L:L,'POA 2026'!$AQ$10,MODIFICACIONES!D:D,'POA 2026'!A46)+'POA 2026'!AP46),2)</f>
        <v>0</v>
      </c>
      <c r="AR46" s="54">
        <v>0</v>
      </c>
      <c r="AS46" s="51">
        <f>+ROUND((SUMIFS(MODIFICACIONES!K:K,MODIFICACIONES!L:L,'POA 2026'!$AS$10,MODIFICACIONES!D:D,'POA 2026'!A46)+'POA 2026'!AR46),2)</f>
        <v>0</v>
      </c>
      <c r="AT46" s="54">
        <v>0</v>
      </c>
      <c r="AU46" s="51">
        <f>+ROUND((SUMIFS(MODIFICACIONES!K:K,MODIFICACIONES!L:L,'POA 2026'!$AU$10,MODIFICACIONES!D:D,'POA 2026'!A46)+'POA 2026'!AT46),2)</f>
        <v>0</v>
      </c>
      <c r="AV46" s="54">
        <v>0</v>
      </c>
      <c r="AW46" s="51">
        <f>+ROUND((SUMIFS(MODIFICACIONES!K:K,MODIFICACIONES!L:L,'POA 2026'!$AW$10,MODIFICACIONES!D:D,'POA 2026'!A46)+'POA 2026'!AV46),2)</f>
        <v>0</v>
      </c>
      <c r="AX46" s="75">
        <f t="shared" si="3"/>
        <v>0</v>
      </c>
      <c r="AY46" s="236">
        <f>SUMIFS(CERTIFICACIONES!I:I,CERTIFICACIONES!A:A,'POA 2026'!A46,CERTIFICACIONES!J:J,"ACTIVA")</f>
        <v>500</v>
      </c>
      <c r="AZ46" s="279">
        <f t="shared" si="23"/>
        <v>0</v>
      </c>
      <c r="BA46" s="282">
        <v>0</v>
      </c>
      <c r="BB46" s="236">
        <v>0</v>
      </c>
      <c r="BC46" s="236">
        <v>0</v>
      </c>
      <c r="BD46" s="236">
        <f t="shared" si="4"/>
        <v>500</v>
      </c>
      <c r="BE46" s="273">
        <f t="shared" si="5"/>
        <v>0</v>
      </c>
      <c r="BF46" s="283"/>
      <c r="BG46" s="282"/>
      <c r="BH46" s="236"/>
      <c r="BI46" s="236"/>
      <c r="BJ46" s="236"/>
      <c r="BK46" s="273">
        <f t="shared" si="6"/>
        <v>0</v>
      </c>
      <c r="BL46" s="283"/>
      <c r="BM46" s="282"/>
      <c r="BN46" s="236"/>
      <c r="BO46" s="236"/>
      <c r="BP46" s="236"/>
      <c r="BQ46" s="273" t="e">
        <f t="shared" si="7"/>
        <v>#DIV/0!</v>
      </c>
      <c r="BR46" s="283"/>
      <c r="BS46" s="282"/>
      <c r="BT46" s="236"/>
      <c r="BU46" s="236"/>
      <c r="BV46" s="236"/>
      <c r="BW46" s="273" t="e">
        <f t="shared" si="8"/>
        <v>#DIV/0!</v>
      </c>
      <c r="BX46" s="283"/>
      <c r="BY46" s="282"/>
      <c r="BZ46" s="236"/>
      <c r="CA46" s="236"/>
      <c r="CB46" s="236"/>
      <c r="CC46" s="273" t="e">
        <f t="shared" si="9"/>
        <v>#DIV/0!</v>
      </c>
      <c r="CD46" s="283"/>
      <c r="CE46" s="282"/>
      <c r="CF46" s="236"/>
      <c r="CG46" s="236"/>
      <c r="CH46" s="236"/>
      <c r="CI46" s="273" t="e">
        <f t="shared" si="10"/>
        <v>#DIV/0!</v>
      </c>
      <c r="CJ46" s="283"/>
      <c r="CK46" s="282"/>
      <c r="CL46" s="236"/>
      <c r="CM46" s="236"/>
      <c r="CN46" s="236"/>
      <c r="CO46" s="273" t="e">
        <f t="shared" si="11"/>
        <v>#DIV/0!</v>
      </c>
      <c r="CP46" s="283"/>
      <c r="CQ46" s="282"/>
      <c r="CR46" s="236"/>
      <c r="CS46" s="236"/>
      <c r="CT46" s="236"/>
      <c r="CU46" s="273" t="e">
        <f t="shared" si="12"/>
        <v>#DIV/0!</v>
      </c>
      <c r="CV46" s="283"/>
      <c r="CW46" s="282"/>
      <c r="CX46" s="236"/>
      <c r="CY46" s="236"/>
      <c r="CZ46" s="236"/>
      <c r="DA46" s="273" t="e">
        <f t="shared" si="13"/>
        <v>#DIV/0!</v>
      </c>
      <c r="DB46" s="283"/>
      <c r="DC46" s="282"/>
      <c r="DD46" s="236"/>
      <c r="DE46" s="236"/>
      <c r="DF46" s="236"/>
      <c r="DG46" s="273" t="e">
        <f t="shared" si="14"/>
        <v>#DIV/0!</v>
      </c>
      <c r="DH46" s="283"/>
      <c r="DI46" s="282"/>
      <c r="DJ46" s="236"/>
      <c r="DK46" s="236"/>
      <c r="DL46" s="236"/>
      <c r="DM46" s="273" t="e">
        <f t="shared" si="15"/>
        <v>#DIV/0!</v>
      </c>
      <c r="DN46" s="283"/>
      <c r="DO46" s="282"/>
      <c r="DP46" s="236"/>
      <c r="DQ46" s="236"/>
      <c r="DR46" s="236"/>
      <c r="DS46" s="273" t="e">
        <f t="shared" si="16"/>
        <v>#DIV/0!</v>
      </c>
      <c r="DT46" s="283"/>
      <c r="DU46" s="282">
        <f t="shared" si="17"/>
        <v>0</v>
      </c>
      <c r="DV46" s="236">
        <f t="shared" si="18"/>
        <v>0</v>
      </c>
      <c r="DW46" s="236">
        <f t="shared" si="19"/>
        <v>0</v>
      </c>
      <c r="DX46" s="236">
        <f t="shared" si="20"/>
        <v>500</v>
      </c>
      <c r="DY46" s="273">
        <f t="shared" si="21"/>
        <v>0</v>
      </c>
      <c r="DZ46" s="283"/>
    </row>
    <row r="47" spans="1:130" ht="45" hidden="1" customHeight="1" x14ac:dyDescent="0.25">
      <c r="A47" s="40">
        <v>37</v>
      </c>
      <c r="B47" s="78" t="s">
        <v>67</v>
      </c>
      <c r="C47" s="78" t="s">
        <v>24</v>
      </c>
      <c r="D47" s="41" t="s">
        <v>68</v>
      </c>
      <c r="E47" s="41" t="s">
        <v>69</v>
      </c>
      <c r="F47" s="41" t="s">
        <v>70</v>
      </c>
      <c r="G47" s="41" t="s">
        <v>71</v>
      </c>
      <c r="H47" s="78" t="s">
        <v>72</v>
      </c>
      <c r="I47" s="78" t="s">
        <v>72</v>
      </c>
      <c r="J47" s="78" t="s">
        <v>73</v>
      </c>
      <c r="K47" s="78" t="s">
        <v>73</v>
      </c>
      <c r="L47" s="132" t="s">
        <v>74</v>
      </c>
      <c r="M47" s="133" t="s">
        <v>75</v>
      </c>
      <c r="N47" s="78" t="s">
        <v>120</v>
      </c>
      <c r="O47" s="41" t="s">
        <v>80</v>
      </c>
      <c r="P47" s="44" t="str">
        <f t="shared" si="0"/>
        <v>53</v>
      </c>
      <c r="Q47" s="44">
        <v>530807</v>
      </c>
      <c r="R47" s="42" t="s">
        <v>121</v>
      </c>
      <c r="S47" s="27">
        <v>1701</v>
      </c>
      <c r="T47" s="56">
        <v>2</v>
      </c>
      <c r="U47" s="57">
        <v>0</v>
      </c>
      <c r="V47" s="57">
        <v>0</v>
      </c>
      <c r="W47" s="47">
        <f t="shared" si="22"/>
        <v>3200</v>
      </c>
      <c r="X47" s="48">
        <v>1</v>
      </c>
      <c r="Y47" s="50" t="s">
        <v>31</v>
      </c>
      <c r="Z47" s="54">
        <v>0</v>
      </c>
      <c r="AA47" s="237">
        <f>+ROUND((SUMIFS(MODIFICACIONES!K:K,MODIFICACIONES!L:L,'POA 2026'!$AA$10,MODIFICACIONES!D:D,'POA 2026'!A47)+'POA 2026'!Z47),2)</f>
        <v>0</v>
      </c>
      <c r="AB47" s="54">
        <v>3200</v>
      </c>
      <c r="AC47" s="51">
        <f>+ROUND((SUMIFS(MODIFICACIONES!K:K,MODIFICACIONES!L:L,'POA 2026'!$AC$10,MODIFICACIONES!D:D,'POA 2026'!A47)+'POA 2026'!AB47),2)</f>
        <v>3200</v>
      </c>
      <c r="AD47" s="54">
        <v>0</v>
      </c>
      <c r="AE47" s="51">
        <f>+ROUND((SUMIFS(MODIFICACIONES!K:K,MODIFICACIONES!L:L,'POA 2026'!$AE$10,MODIFICACIONES!D:D,'POA 2026'!A47)+'POA 2026'!AD47),2)</f>
        <v>0</v>
      </c>
      <c r="AF47" s="54">
        <v>0</v>
      </c>
      <c r="AG47" s="51">
        <f>+ROUND((SUMIFS(MODIFICACIONES!K:K,MODIFICACIONES!L:L,'POA 2026'!$AG$10,MODIFICACIONES!D:D,'POA 2026'!A47)+'POA 2026'!AF47),2)</f>
        <v>0</v>
      </c>
      <c r="AH47" s="54">
        <v>0</v>
      </c>
      <c r="AI47" s="51">
        <f>+ROUND((SUMIFS(MODIFICACIONES!K:K,MODIFICACIONES!L:L,'POA 2026'!$AI$10,MODIFICACIONES!D:D,'POA 2026'!A47)+'POA 2026'!AH47),2)</f>
        <v>0</v>
      </c>
      <c r="AJ47" s="54">
        <v>0</v>
      </c>
      <c r="AK47" s="51">
        <f>+ROUND((SUMIFS(MODIFICACIONES!K:K,MODIFICACIONES!L:L,'POA 2026'!$AK$10,MODIFICACIONES!D:D,'POA 2026'!A47)+'POA 2026'!AJ47),2)</f>
        <v>0</v>
      </c>
      <c r="AL47" s="54">
        <v>0</v>
      </c>
      <c r="AM47" s="51">
        <f>+ROUND((SUMIFS(MODIFICACIONES!K:K,MODIFICACIONES!L:L,'POA 2026'!$AM$10,MODIFICACIONES!D:D,'POA 2026'!A47)+'POA 2026'!AL47),2)</f>
        <v>0</v>
      </c>
      <c r="AN47" s="54">
        <v>0</v>
      </c>
      <c r="AO47" s="51">
        <f>+ROUND((SUMIFS(MODIFICACIONES!K:K,MODIFICACIONES!L:L,'POA 2026'!$AO$10,MODIFICACIONES!D:D,'POA 2026'!A47)+'POA 2026'!AN47),2)</f>
        <v>0</v>
      </c>
      <c r="AP47" s="54">
        <v>0</v>
      </c>
      <c r="AQ47" s="51">
        <f>+ROUND((SUMIFS(MODIFICACIONES!K:K,MODIFICACIONES!L:L,'POA 2026'!$AQ$10,MODIFICACIONES!D:D,'POA 2026'!A47)+'POA 2026'!AP47),2)</f>
        <v>0</v>
      </c>
      <c r="AR47" s="54">
        <v>0</v>
      </c>
      <c r="AS47" s="51">
        <f>+ROUND((SUMIFS(MODIFICACIONES!K:K,MODIFICACIONES!L:L,'POA 2026'!$AS$10,MODIFICACIONES!D:D,'POA 2026'!A47)+'POA 2026'!AR47),2)</f>
        <v>0</v>
      </c>
      <c r="AT47" s="54">
        <v>0</v>
      </c>
      <c r="AU47" s="51">
        <f>+ROUND((SUMIFS(MODIFICACIONES!K:K,MODIFICACIONES!L:L,'POA 2026'!$AU$10,MODIFICACIONES!D:D,'POA 2026'!A47)+'POA 2026'!AT47),2)</f>
        <v>0</v>
      </c>
      <c r="AV47" s="54">
        <v>0</v>
      </c>
      <c r="AW47" s="51">
        <f>+ROUND((SUMIFS(MODIFICACIONES!K:K,MODIFICACIONES!L:L,'POA 2026'!$AW$10,MODIFICACIONES!D:D,'POA 2026'!A47)+'POA 2026'!AV47),2)</f>
        <v>0</v>
      </c>
      <c r="AX47" s="75">
        <f t="shared" si="3"/>
        <v>0</v>
      </c>
      <c r="AY47" s="236">
        <f>SUMIFS(CERTIFICACIONES!I:I,CERTIFICACIONES!A:A,'POA 2026'!A47,CERTIFICACIONES!J:J,"ACTIVA")</f>
        <v>0</v>
      </c>
      <c r="AZ47" s="279">
        <f t="shared" si="23"/>
        <v>3200</v>
      </c>
      <c r="BA47" s="282">
        <v>0</v>
      </c>
      <c r="BB47" s="236">
        <v>0</v>
      </c>
      <c r="BC47" s="236">
        <v>0</v>
      </c>
      <c r="BD47" s="236">
        <f t="shared" si="4"/>
        <v>3200</v>
      </c>
      <c r="BE47" s="273">
        <f t="shared" si="5"/>
        <v>0</v>
      </c>
      <c r="BF47" s="283"/>
      <c r="BG47" s="282">
        <v>0</v>
      </c>
      <c r="BH47" s="236">
        <v>0</v>
      </c>
      <c r="BI47" s="236">
        <v>0</v>
      </c>
      <c r="BJ47" s="236"/>
      <c r="BK47" s="273">
        <f t="shared" si="6"/>
        <v>0</v>
      </c>
      <c r="BL47" s="283"/>
      <c r="BM47" s="282"/>
      <c r="BN47" s="236"/>
      <c r="BO47" s="236"/>
      <c r="BP47" s="236"/>
      <c r="BQ47" s="273" t="e">
        <f t="shared" si="7"/>
        <v>#DIV/0!</v>
      </c>
      <c r="BR47" s="283"/>
      <c r="BS47" s="282"/>
      <c r="BT47" s="236"/>
      <c r="BU47" s="236"/>
      <c r="BV47" s="236"/>
      <c r="BW47" s="273" t="e">
        <f t="shared" si="8"/>
        <v>#DIV/0!</v>
      </c>
      <c r="BX47" s="283"/>
      <c r="BY47" s="282"/>
      <c r="BZ47" s="236"/>
      <c r="CA47" s="236"/>
      <c r="CB47" s="236"/>
      <c r="CC47" s="273" t="e">
        <f t="shared" si="9"/>
        <v>#DIV/0!</v>
      </c>
      <c r="CD47" s="283"/>
      <c r="CE47" s="282"/>
      <c r="CF47" s="236"/>
      <c r="CG47" s="236"/>
      <c r="CH47" s="236"/>
      <c r="CI47" s="273" t="e">
        <f t="shared" si="10"/>
        <v>#DIV/0!</v>
      </c>
      <c r="CJ47" s="283"/>
      <c r="CK47" s="282"/>
      <c r="CL47" s="236"/>
      <c r="CM47" s="236"/>
      <c r="CN47" s="236"/>
      <c r="CO47" s="273" t="e">
        <f t="shared" si="11"/>
        <v>#DIV/0!</v>
      </c>
      <c r="CP47" s="283"/>
      <c r="CQ47" s="282"/>
      <c r="CR47" s="236"/>
      <c r="CS47" s="236"/>
      <c r="CT47" s="236"/>
      <c r="CU47" s="273" t="e">
        <f t="shared" si="12"/>
        <v>#DIV/0!</v>
      </c>
      <c r="CV47" s="283"/>
      <c r="CW47" s="282"/>
      <c r="CX47" s="236"/>
      <c r="CY47" s="236"/>
      <c r="CZ47" s="236"/>
      <c r="DA47" s="273" t="e">
        <f t="shared" si="13"/>
        <v>#DIV/0!</v>
      </c>
      <c r="DB47" s="283"/>
      <c r="DC47" s="282"/>
      <c r="DD47" s="236"/>
      <c r="DE47" s="236"/>
      <c r="DF47" s="236"/>
      <c r="DG47" s="273" t="e">
        <f t="shared" si="14"/>
        <v>#DIV/0!</v>
      </c>
      <c r="DH47" s="283"/>
      <c r="DI47" s="282"/>
      <c r="DJ47" s="236"/>
      <c r="DK47" s="236"/>
      <c r="DL47" s="236"/>
      <c r="DM47" s="273" t="e">
        <f t="shared" si="15"/>
        <v>#DIV/0!</v>
      </c>
      <c r="DN47" s="283"/>
      <c r="DO47" s="282"/>
      <c r="DP47" s="236"/>
      <c r="DQ47" s="236"/>
      <c r="DR47" s="236"/>
      <c r="DS47" s="273" t="e">
        <f t="shared" si="16"/>
        <v>#DIV/0!</v>
      </c>
      <c r="DT47" s="283"/>
      <c r="DU47" s="282">
        <f t="shared" si="17"/>
        <v>0</v>
      </c>
      <c r="DV47" s="236">
        <f t="shared" si="18"/>
        <v>0</v>
      </c>
      <c r="DW47" s="236">
        <f t="shared" si="19"/>
        <v>0</v>
      </c>
      <c r="DX47" s="236">
        <f t="shared" si="20"/>
        <v>3200</v>
      </c>
      <c r="DY47" s="273">
        <f t="shared" si="21"/>
        <v>0</v>
      </c>
      <c r="DZ47" s="283"/>
    </row>
    <row r="48" spans="1:130" ht="45" hidden="1" customHeight="1" x14ac:dyDescent="0.25">
      <c r="A48" s="40">
        <v>38</v>
      </c>
      <c r="B48" s="78" t="s">
        <v>67</v>
      </c>
      <c r="C48" s="78" t="s">
        <v>24</v>
      </c>
      <c r="D48" s="41" t="s">
        <v>68</v>
      </c>
      <c r="E48" s="41" t="s">
        <v>69</v>
      </c>
      <c r="F48" s="41" t="s">
        <v>70</v>
      </c>
      <c r="G48" s="41" t="s">
        <v>71</v>
      </c>
      <c r="H48" s="78" t="s">
        <v>72</v>
      </c>
      <c r="I48" s="78" t="s">
        <v>72</v>
      </c>
      <c r="J48" s="78" t="s">
        <v>73</v>
      </c>
      <c r="K48" s="78" t="s">
        <v>73</v>
      </c>
      <c r="L48" s="132" t="s">
        <v>74</v>
      </c>
      <c r="M48" s="133" t="s">
        <v>75</v>
      </c>
      <c r="N48" s="78" t="s">
        <v>122</v>
      </c>
      <c r="O48" s="41" t="s">
        <v>80</v>
      </c>
      <c r="P48" s="44" t="str">
        <f t="shared" si="0"/>
        <v>53</v>
      </c>
      <c r="Q48" s="44">
        <v>530807</v>
      </c>
      <c r="R48" s="42" t="s">
        <v>121</v>
      </c>
      <c r="S48" s="27">
        <v>1701</v>
      </c>
      <c r="T48" s="56">
        <v>1</v>
      </c>
      <c r="U48" s="57">
        <v>0</v>
      </c>
      <c r="V48" s="57">
        <v>0</v>
      </c>
      <c r="W48" s="47">
        <f t="shared" si="22"/>
        <v>5800</v>
      </c>
      <c r="X48" s="48">
        <v>1</v>
      </c>
      <c r="Y48" s="50" t="s">
        <v>31</v>
      </c>
      <c r="Z48" s="54">
        <v>0</v>
      </c>
      <c r="AA48" s="237">
        <f>+ROUND((SUMIFS(MODIFICACIONES!K:K,MODIFICACIONES!L:L,'POA 2026'!$AA$10,MODIFICACIONES!D:D,'POA 2026'!A48)+'POA 2026'!Z48),2)</f>
        <v>0</v>
      </c>
      <c r="AB48" s="54">
        <v>5800</v>
      </c>
      <c r="AC48" s="51">
        <f>+ROUND((SUMIFS(MODIFICACIONES!K:K,MODIFICACIONES!L:L,'POA 2026'!$AC$10,MODIFICACIONES!D:D,'POA 2026'!A48)+'POA 2026'!AB48),2)</f>
        <v>5800</v>
      </c>
      <c r="AD48" s="54">
        <v>0</v>
      </c>
      <c r="AE48" s="51">
        <f>+ROUND((SUMIFS(MODIFICACIONES!K:K,MODIFICACIONES!L:L,'POA 2026'!$AE$10,MODIFICACIONES!D:D,'POA 2026'!A48)+'POA 2026'!AD48),2)</f>
        <v>0</v>
      </c>
      <c r="AF48" s="54">
        <v>0</v>
      </c>
      <c r="AG48" s="51">
        <f>+ROUND((SUMIFS(MODIFICACIONES!K:K,MODIFICACIONES!L:L,'POA 2026'!$AG$10,MODIFICACIONES!D:D,'POA 2026'!A48)+'POA 2026'!AF48),2)</f>
        <v>0</v>
      </c>
      <c r="AH48" s="54">
        <v>0</v>
      </c>
      <c r="AI48" s="51">
        <f>+ROUND((SUMIFS(MODIFICACIONES!K:K,MODIFICACIONES!L:L,'POA 2026'!$AI$10,MODIFICACIONES!D:D,'POA 2026'!A48)+'POA 2026'!AH48),2)</f>
        <v>0</v>
      </c>
      <c r="AJ48" s="54">
        <v>0</v>
      </c>
      <c r="AK48" s="51">
        <f>+ROUND((SUMIFS(MODIFICACIONES!K:K,MODIFICACIONES!L:L,'POA 2026'!$AK$10,MODIFICACIONES!D:D,'POA 2026'!A48)+'POA 2026'!AJ48),2)</f>
        <v>0</v>
      </c>
      <c r="AL48" s="54">
        <v>0</v>
      </c>
      <c r="AM48" s="51">
        <f>+ROUND((SUMIFS(MODIFICACIONES!K:K,MODIFICACIONES!L:L,'POA 2026'!$AM$10,MODIFICACIONES!D:D,'POA 2026'!A48)+'POA 2026'!AL48),2)</f>
        <v>0</v>
      </c>
      <c r="AN48" s="54">
        <v>0</v>
      </c>
      <c r="AO48" s="51">
        <f>+ROUND((SUMIFS(MODIFICACIONES!K:K,MODIFICACIONES!L:L,'POA 2026'!$AO$10,MODIFICACIONES!D:D,'POA 2026'!A48)+'POA 2026'!AN48),2)</f>
        <v>0</v>
      </c>
      <c r="AP48" s="54">
        <v>0</v>
      </c>
      <c r="AQ48" s="51">
        <f>+ROUND((SUMIFS(MODIFICACIONES!K:K,MODIFICACIONES!L:L,'POA 2026'!$AQ$10,MODIFICACIONES!D:D,'POA 2026'!A48)+'POA 2026'!AP48),2)</f>
        <v>0</v>
      </c>
      <c r="AR48" s="54">
        <v>0</v>
      </c>
      <c r="AS48" s="51">
        <f>+ROUND((SUMIFS(MODIFICACIONES!K:K,MODIFICACIONES!L:L,'POA 2026'!$AS$10,MODIFICACIONES!D:D,'POA 2026'!A48)+'POA 2026'!AR48),2)</f>
        <v>0</v>
      </c>
      <c r="AT48" s="54">
        <v>0</v>
      </c>
      <c r="AU48" s="51">
        <f>+ROUND((SUMIFS(MODIFICACIONES!K:K,MODIFICACIONES!L:L,'POA 2026'!$AU$10,MODIFICACIONES!D:D,'POA 2026'!A48)+'POA 2026'!AT48),2)</f>
        <v>0</v>
      </c>
      <c r="AV48" s="54">
        <v>0</v>
      </c>
      <c r="AW48" s="51">
        <f>+ROUND((SUMIFS(MODIFICACIONES!K:K,MODIFICACIONES!L:L,'POA 2026'!$AW$10,MODIFICACIONES!D:D,'POA 2026'!A48)+'POA 2026'!AV48),2)</f>
        <v>0</v>
      </c>
      <c r="AX48" s="75">
        <f t="shared" si="3"/>
        <v>0</v>
      </c>
      <c r="AY48" s="236">
        <f>SUMIFS(CERTIFICACIONES!I:I,CERTIFICACIONES!A:A,'POA 2026'!A48,CERTIFICACIONES!J:J,"ACTIVA")</f>
        <v>5800</v>
      </c>
      <c r="AZ48" s="279">
        <f t="shared" si="23"/>
        <v>0</v>
      </c>
      <c r="BA48" s="282">
        <v>0</v>
      </c>
      <c r="BB48" s="236">
        <v>0</v>
      </c>
      <c r="BC48" s="236">
        <v>0</v>
      </c>
      <c r="BD48" s="236">
        <f t="shared" si="4"/>
        <v>5800</v>
      </c>
      <c r="BE48" s="273">
        <f t="shared" si="5"/>
        <v>0</v>
      </c>
      <c r="BF48" s="283"/>
      <c r="BG48" s="282">
        <v>0</v>
      </c>
      <c r="BH48" s="236">
        <v>0</v>
      </c>
      <c r="BI48" s="236">
        <v>0</v>
      </c>
      <c r="BJ48" s="236"/>
      <c r="BK48" s="273">
        <f t="shared" si="6"/>
        <v>0</v>
      </c>
      <c r="BL48" s="283"/>
      <c r="BM48" s="282"/>
      <c r="BN48" s="236"/>
      <c r="BO48" s="236"/>
      <c r="BP48" s="236"/>
      <c r="BQ48" s="273" t="e">
        <f t="shared" si="7"/>
        <v>#DIV/0!</v>
      </c>
      <c r="BR48" s="283"/>
      <c r="BS48" s="282"/>
      <c r="BT48" s="236"/>
      <c r="BU48" s="236"/>
      <c r="BV48" s="236"/>
      <c r="BW48" s="273" t="e">
        <f t="shared" si="8"/>
        <v>#DIV/0!</v>
      </c>
      <c r="BX48" s="283"/>
      <c r="BY48" s="282"/>
      <c r="BZ48" s="236"/>
      <c r="CA48" s="236"/>
      <c r="CB48" s="236"/>
      <c r="CC48" s="273" t="e">
        <f t="shared" si="9"/>
        <v>#DIV/0!</v>
      </c>
      <c r="CD48" s="283"/>
      <c r="CE48" s="282"/>
      <c r="CF48" s="236"/>
      <c r="CG48" s="236"/>
      <c r="CH48" s="236"/>
      <c r="CI48" s="273" t="e">
        <f t="shared" si="10"/>
        <v>#DIV/0!</v>
      </c>
      <c r="CJ48" s="283"/>
      <c r="CK48" s="282"/>
      <c r="CL48" s="236"/>
      <c r="CM48" s="236"/>
      <c r="CN48" s="236"/>
      <c r="CO48" s="273" t="e">
        <f t="shared" si="11"/>
        <v>#DIV/0!</v>
      </c>
      <c r="CP48" s="283"/>
      <c r="CQ48" s="282"/>
      <c r="CR48" s="236"/>
      <c r="CS48" s="236"/>
      <c r="CT48" s="236"/>
      <c r="CU48" s="273" t="e">
        <f t="shared" si="12"/>
        <v>#DIV/0!</v>
      </c>
      <c r="CV48" s="283"/>
      <c r="CW48" s="282"/>
      <c r="CX48" s="236"/>
      <c r="CY48" s="236"/>
      <c r="CZ48" s="236"/>
      <c r="DA48" s="273" t="e">
        <f t="shared" si="13"/>
        <v>#DIV/0!</v>
      </c>
      <c r="DB48" s="283"/>
      <c r="DC48" s="282"/>
      <c r="DD48" s="236"/>
      <c r="DE48" s="236"/>
      <c r="DF48" s="236"/>
      <c r="DG48" s="273" t="e">
        <f t="shared" si="14"/>
        <v>#DIV/0!</v>
      </c>
      <c r="DH48" s="283"/>
      <c r="DI48" s="282"/>
      <c r="DJ48" s="236"/>
      <c r="DK48" s="236"/>
      <c r="DL48" s="236"/>
      <c r="DM48" s="273" t="e">
        <f t="shared" si="15"/>
        <v>#DIV/0!</v>
      </c>
      <c r="DN48" s="283"/>
      <c r="DO48" s="282"/>
      <c r="DP48" s="236"/>
      <c r="DQ48" s="236"/>
      <c r="DR48" s="236"/>
      <c r="DS48" s="273" t="e">
        <f t="shared" si="16"/>
        <v>#DIV/0!</v>
      </c>
      <c r="DT48" s="283"/>
      <c r="DU48" s="282">
        <f t="shared" si="17"/>
        <v>0</v>
      </c>
      <c r="DV48" s="236">
        <f t="shared" si="18"/>
        <v>0</v>
      </c>
      <c r="DW48" s="236">
        <f t="shared" si="19"/>
        <v>0</v>
      </c>
      <c r="DX48" s="236">
        <f t="shared" si="20"/>
        <v>5800</v>
      </c>
      <c r="DY48" s="273">
        <f t="shared" si="21"/>
        <v>0</v>
      </c>
      <c r="DZ48" s="283"/>
    </row>
    <row r="49" spans="1:134" ht="45" hidden="1" customHeight="1" x14ac:dyDescent="0.25">
      <c r="A49" s="40">
        <v>39</v>
      </c>
      <c r="B49" s="78" t="s">
        <v>67</v>
      </c>
      <c r="C49" s="78" t="s">
        <v>24</v>
      </c>
      <c r="D49" s="41" t="s">
        <v>68</v>
      </c>
      <c r="E49" s="41" t="s">
        <v>69</v>
      </c>
      <c r="F49" s="41" t="s">
        <v>70</v>
      </c>
      <c r="G49" s="41" t="s">
        <v>71</v>
      </c>
      <c r="H49" s="78" t="s">
        <v>72</v>
      </c>
      <c r="I49" s="78" t="s">
        <v>72</v>
      </c>
      <c r="J49" s="78" t="s">
        <v>73</v>
      </c>
      <c r="K49" s="78" t="s">
        <v>73</v>
      </c>
      <c r="L49" s="132" t="s">
        <v>74</v>
      </c>
      <c r="M49" s="133" t="s">
        <v>75</v>
      </c>
      <c r="N49" s="78" t="s">
        <v>123</v>
      </c>
      <c r="O49" s="41" t="s">
        <v>80</v>
      </c>
      <c r="P49" s="44" t="str">
        <f t="shared" si="0"/>
        <v>53</v>
      </c>
      <c r="Q49" s="44">
        <v>530807</v>
      </c>
      <c r="R49" s="42" t="s">
        <v>121</v>
      </c>
      <c r="S49" s="27">
        <v>1701</v>
      </c>
      <c r="T49" s="56">
        <v>1</v>
      </c>
      <c r="U49" s="57">
        <v>0</v>
      </c>
      <c r="V49" s="57">
        <v>0</v>
      </c>
      <c r="W49" s="47">
        <f t="shared" si="22"/>
        <v>2000</v>
      </c>
      <c r="X49" s="48">
        <v>1</v>
      </c>
      <c r="Y49" s="50" t="s">
        <v>31</v>
      </c>
      <c r="Z49" s="54">
        <v>0</v>
      </c>
      <c r="AA49" s="237">
        <f>+ROUND((SUMIFS(MODIFICACIONES!K:K,MODIFICACIONES!L:L,'POA 2026'!$AA$10,MODIFICACIONES!D:D,'POA 2026'!A49)+'POA 2026'!Z49),2)</f>
        <v>0</v>
      </c>
      <c r="AB49" s="54">
        <v>2000</v>
      </c>
      <c r="AC49" s="51">
        <f>+ROUND((SUMIFS(MODIFICACIONES!K:K,MODIFICACIONES!L:L,'POA 2026'!$AC$10,MODIFICACIONES!D:D,'POA 2026'!A49)+'POA 2026'!AB49),2)</f>
        <v>2000</v>
      </c>
      <c r="AD49" s="54">
        <v>0</v>
      </c>
      <c r="AE49" s="51">
        <f>+ROUND((SUMIFS(MODIFICACIONES!K:K,MODIFICACIONES!L:L,'POA 2026'!$AE$10,MODIFICACIONES!D:D,'POA 2026'!A49)+'POA 2026'!AD49),2)</f>
        <v>0</v>
      </c>
      <c r="AF49" s="54">
        <v>0</v>
      </c>
      <c r="AG49" s="51">
        <f>+ROUND((SUMIFS(MODIFICACIONES!K:K,MODIFICACIONES!L:L,'POA 2026'!$AG$10,MODIFICACIONES!D:D,'POA 2026'!A49)+'POA 2026'!AF49),2)</f>
        <v>0</v>
      </c>
      <c r="AH49" s="54">
        <v>0</v>
      </c>
      <c r="AI49" s="51">
        <f>+ROUND((SUMIFS(MODIFICACIONES!K:K,MODIFICACIONES!L:L,'POA 2026'!$AI$10,MODIFICACIONES!D:D,'POA 2026'!A49)+'POA 2026'!AH49),2)</f>
        <v>0</v>
      </c>
      <c r="AJ49" s="54">
        <v>0</v>
      </c>
      <c r="AK49" s="51">
        <f>+ROUND((SUMIFS(MODIFICACIONES!K:K,MODIFICACIONES!L:L,'POA 2026'!$AK$10,MODIFICACIONES!D:D,'POA 2026'!A49)+'POA 2026'!AJ49),2)</f>
        <v>0</v>
      </c>
      <c r="AL49" s="54">
        <v>0</v>
      </c>
      <c r="AM49" s="51">
        <f>+ROUND((SUMIFS(MODIFICACIONES!K:K,MODIFICACIONES!L:L,'POA 2026'!$AM$10,MODIFICACIONES!D:D,'POA 2026'!A49)+'POA 2026'!AL49),2)</f>
        <v>0</v>
      </c>
      <c r="AN49" s="54">
        <v>0</v>
      </c>
      <c r="AO49" s="51">
        <f>+ROUND((SUMIFS(MODIFICACIONES!K:K,MODIFICACIONES!L:L,'POA 2026'!$AO$10,MODIFICACIONES!D:D,'POA 2026'!A49)+'POA 2026'!AN49),2)</f>
        <v>0</v>
      </c>
      <c r="AP49" s="54">
        <v>0</v>
      </c>
      <c r="AQ49" s="51">
        <f>+ROUND((SUMIFS(MODIFICACIONES!K:K,MODIFICACIONES!L:L,'POA 2026'!$AQ$10,MODIFICACIONES!D:D,'POA 2026'!A49)+'POA 2026'!AP49),2)</f>
        <v>0</v>
      </c>
      <c r="AR49" s="54">
        <v>0</v>
      </c>
      <c r="AS49" s="51">
        <f>+ROUND((SUMIFS(MODIFICACIONES!K:K,MODIFICACIONES!L:L,'POA 2026'!$AS$10,MODIFICACIONES!D:D,'POA 2026'!A49)+'POA 2026'!AR49),2)</f>
        <v>0</v>
      </c>
      <c r="AT49" s="54">
        <v>0</v>
      </c>
      <c r="AU49" s="51">
        <f>+ROUND((SUMIFS(MODIFICACIONES!K:K,MODIFICACIONES!L:L,'POA 2026'!$AU$10,MODIFICACIONES!D:D,'POA 2026'!A49)+'POA 2026'!AT49),2)</f>
        <v>0</v>
      </c>
      <c r="AV49" s="54">
        <v>0</v>
      </c>
      <c r="AW49" s="51">
        <f>+ROUND((SUMIFS(MODIFICACIONES!K:K,MODIFICACIONES!L:L,'POA 2026'!$AW$10,MODIFICACIONES!D:D,'POA 2026'!A49)+'POA 2026'!AV49),2)</f>
        <v>0</v>
      </c>
      <c r="AX49" s="75">
        <f t="shared" si="3"/>
        <v>0</v>
      </c>
      <c r="AY49" s="236">
        <f>SUMIFS(CERTIFICACIONES!I:I,CERTIFICACIONES!A:A,'POA 2026'!A49,CERTIFICACIONES!J:J,"ACTIVA")</f>
        <v>2000</v>
      </c>
      <c r="AZ49" s="279">
        <f t="shared" si="23"/>
        <v>0</v>
      </c>
      <c r="BA49" s="282">
        <v>0</v>
      </c>
      <c r="BB49" s="236">
        <v>0</v>
      </c>
      <c r="BC49" s="236">
        <v>0</v>
      </c>
      <c r="BD49" s="236">
        <f t="shared" si="4"/>
        <v>2000</v>
      </c>
      <c r="BE49" s="273">
        <f t="shared" si="5"/>
        <v>0</v>
      </c>
      <c r="BF49" s="283"/>
      <c r="BG49" s="282">
        <v>0</v>
      </c>
      <c r="BH49" s="236">
        <v>0</v>
      </c>
      <c r="BI49" s="236">
        <v>0</v>
      </c>
      <c r="BJ49" s="236"/>
      <c r="BK49" s="273">
        <f t="shared" si="6"/>
        <v>0</v>
      </c>
      <c r="BL49" s="283"/>
      <c r="BM49" s="282"/>
      <c r="BN49" s="236"/>
      <c r="BO49" s="236"/>
      <c r="BP49" s="236"/>
      <c r="BQ49" s="273" t="e">
        <f t="shared" si="7"/>
        <v>#DIV/0!</v>
      </c>
      <c r="BR49" s="283"/>
      <c r="BS49" s="282"/>
      <c r="BT49" s="236"/>
      <c r="BU49" s="236"/>
      <c r="BV49" s="236"/>
      <c r="BW49" s="273" t="e">
        <f t="shared" si="8"/>
        <v>#DIV/0!</v>
      </c>
      <c r="BX49" s="283"/>
      <c r="BY49" s="282"/>
      <c r="BZ49" s="236"/>
      <c r="CA49" s="236"/>
      <c r="CB49" s="236"/>
      <c r="CC49" s="273" t="e">
        <f t="shared" si="9"/>
        <v>#DIV/0!</v>
      </c>
      <c r="CD49" s="283"/>
      <c r="CE49" s="282"/>
      <c r="CF49" s="236"/>
      <c r="CG49" s="236"/>
      <c r="CH49" s="236"/>
      <c r="CI49" s="273" t="e">
        <f t="shared" si="10"/>
        <v>#DIV/0!</v>
      </c>
      <c r="CJ49" s="283"/>
      <c r="CK49" s="282"/>
      <c r="CL49" s="236"/>
      <c r="CM49" s="236"/>
      <c r="CN49" s="236"/>
      <c r="CO49" s="273" t="e">
        <f t="shared" si="11"/>
        <v>#DIV/0!</v>
      </c>
      <c r="CP49" s="283"/>
      <c r="CQ49" s="282"/>
      <c r="CR49" s="236"/>
      <c r="CS49" s="236"/>
      <c r="CT49" s="236"/>
      <c r="CU49" s="273" t="e">
        <f t="shared" si="12"/>
        <v>#DIV/0!</v>
      </c>
      <c r="CV49" s="283"/>
      <c r="CW49" s="282"/>
      <c r="CX49" s="236"/>
      <c r="CY49" s="236"/>
      <c r="CZ49" s="236"/>
      <c r="DA49" s="273" t="e">
        <f t="shared" si="13"/>
        <v>#DIV/0!</v>
      </c>
      <c r="DB49" s="283"/>
      <c r="DC49" s="282"/>
      <c r="DD49" s="236"/>
      <c r="DE49" s="236"/>
      <c r="DF49" s="236"/>
      <c r="DG49" s="273" t="e">
        <f t="shared" si="14"/>
        <v>#DIV/0!</v>
      </c>
      <c r="DH49" s="283"/>
      <c r="DI49" s="282"/>
      <c r="DJ49" s="236"/>
      <c r="DK49" s="236"/>
      <c r="DL49" s="236"/>
      <c r="DM49" s="273" t="e">
        <f t="shared" si="15"/>
        <v>#DIV/0!</v>
      </c>
      <c r="DN49" s="283"/>
      <c r="DO49" s="282"/>
      <c r="DP49" s="236"/>
      <c r="DQ49" s="236"/>
      <c r="DR49" s="236"/>
      <c r="DS49" s="273" t="e">
        <f t="shared" si="16"/>
        <v>#DIV/0!</v>
      </c>
      <c r="DT49" s="283"/>
      <c r="DU49" s="282">
        <f t="shared" si="17"/>
        <v>0</v>
      </c>
      <c r="DV49" s="236">
        <f t="shared" si="18"/>
        <v>0</v>
      </c>
      <c r="DW49" s="236">
        <f t="shared" si="19"/>
        <v>0</v>
      </c>
      <c r="DX49" s="236">
        <f t="shared" si="20"/>
        <v>2000</v>
      </c>
      <c r="DY49" s="273">
        <f t="shared" si="21"/>
        <v>0</v>
      </c>
      <c r="DZ49" s="283"/>
    </row>
    <row r="50" spans="1:134" ht="45" hidden="1" customHeight="1" x14ac:dyDescent="0.25">
      <c r="A50" s="40">
        <v>40</v>
      </c>
      <c r="B50" s="78" t="s">
        <v>67</v>
      </c>
      <c r="C50" s="78" t="s">
        <v>24</v>
      </c>
      <c r="D50" s="41" t="s">
        <v>68</v>
      </c>
      <c r="E50" s="41" t="s">
        <v>69</v>
      </c>
      <c r="F50" s="41" t="s">
        <v>70</v>
      </c>
      <c r="G50" s="41" t="s">
        <v>71</v>
      </c>
      <c r="H50" s="78" t="s">
        <v>72</v>
      </c>
      <c r="I50" s="78" t="s">
        <v>72</v>
      </c>
      <c r="J50" s="78" t="s">
        <v>73</v>
      </c>
      <c r="K50" s="78" t="s">
        <v>73</v>
      </c>
      <c r="L50" s="132" t="s">
        <v>74</v>
      </c>
      <c r="M50" s="133" t="s">
        <v>75</v>
      </c>
      <c r="N50" s="78" t="s">
        <v>124</v>
      </c>
      <c r="O50" s="41" t="s">
        <v>80</v>
      </c>
      <c r="P50" s="44" t="str">
        <f t="shared" si="0"/>
        <v>53</v>
      </c>
      <c r="Q50" s="44">
        <v>530402</v>
      </c>
      <c r="R50" s="42" t="s">
        <v>108</v>
      </c>
      <c r="S50" s="27">
        <v>1701</v>
      </c>
      <c r="T50" s="56">
        <v>2</v>
      </c>
      <c r="U50" s="57">
        <v>0</v>
      </c>
      <c r="V50" s="57">
        <v>0</v>
      </c>
      <c r="W50" s="47">
        <f t="shared" si="22"/>
        <v>6000</v>
      </c>
      <c r="X50" s="48">
        <v>1</v>
      </c>
      <c r="Y50" s="50" t="s">
        <v>31</v>
      </c>
      <c r="Z50" s="54">
        <v>0</v>
      </c>
      <c r="AA50" s="237">
        <f>+ROUND((SUMIFS(MODIFICACIONES!K:K,MODIFICACIONES!L:L,'POA 2026'!$AA$10,MODIFICACIONES!D:D,'POA 2026'!A50)+'POA 2026'!Z50),2)</f>
        <v>0</v>
      </c>
      <c r="AB50" s="54">
        <v>6000</v>
      </c>
      <c r="AC50" s="51">
        <f>+ROUND((SUMIFS(MODIFICACIONES!K:K,MODIFICACIONES!L:L,'POA 2026'!$AC$10,MODIFICACIONES!D:D,'POA 2026'!A50)+'POA 2026'!AB50),2)</f>
        <v>6000</v>
      </c>
      <c r="AD50" s="54">
        <v>0</v>
      </c>
      <c r="AE50" s="51">
        <f>+ROUND((SUMIFS(MODIFICACIONES!K:K,MODIFICACIONES!L:L,'POA 2026'!$AE$10,MODIFICACIONES!D:D,'POA 2026'!A50)+'POA 2026'!AD50),2)</f>
        <v>0</v>
      </c>
      <c r="AF50" s="54">
        <v>0</v>
      </c>
      <c r="AG50" s="51">
        <f>+ROUND((SUMIFS(MODIFICACIONES!K:K,MODIFICACIONES!L:L,'POA 2026'!$AG$10,MODIFICACIONES!D:D,'POA 2026'!A50)+'POA 2026'!AF50),2)</f>
        <v>0</v>
      </c>
      <c r="AH50" s="54">
        <v>0</v>
      </c>
      <c r="AI50" s="51">
        <f>+ROUND((SUMIFS(MODIFICACIONES!K:K,MODIFICACIONES!L:L,'POA 2026'!$AI$10,MODIFICACIONES!D:D,'POA 2026'!A50)+'POA 2026'!AH50),2)</f>
        <v>0</v>
      </c>
      <c r="AJ50" s="54">
        <v>0</v>
      </c>
      <c r="AK50" s="51">
        <f>+ROUND((SUMIFS(MODIFICACIONES!K:K,MODIFICACIONES!L:L,'POA 2026'!$AK$10,MODIFICACIONES!D:D,'POA 2026'!A50)+'POA 2026'!AJ50),2)</f>
        <v>0</v>
      </c>
      <c r="AL50" s="54">
        <v>0</v>
      </c>
      <c r="AM50" s="51">
        <f>+ROUND((SUMIFS(MODIFICACIONES!K:K,MODIFICACIONES!L:L,'POA 2026'!$AM$10,MODIFICACIONES!D:D,'POA 2026'!A50)+'POA 2026'!AL50),2)</f>
        <v>0</v>
      </c>
      <c r="AN50" s="54">
        <v>0</v>
      </c>
      <c r="AO50" s="51">
        <f>+ROUND((SUMIFS(MODIFICACIONES!K:K,MODIFICACIONES!L:L,'POA 2026'!$AO$10,MODIFICACIONES!D:D,'POA 2026'!A50)+'POA 2026'!AN50),2)</f>
        <v>0</v>
      </c>
      <c r="AP50" s="54">
        <v>0</v>
      </c>
      <c r="AQ50" s="51">
        <f>+ROUND((SUMIFS(MODIFICACIONES!K:K,MODIFICACIONES!L:L,'POA 2026'!$AQ$10,MODIFICACIONES!D:D,'POA 2026'!A50)+'POA 2026'!AP50),2)</f>
        <v>0</v>
      </c>
      <c r="AR50" s="54">
        <v>0</v>
      </c>
      <c r="AS50" s="51">
        <f>+ROUND((SUMIFS(MODIFICACIONES!K:K,MODIFICACIONES!L:L,'POA 2026'!$AS$10,MODIFICACIONES!D:D,'POA 2026'!A50)+'POA 2026'!AR50),2)</f>
        <v>0</v>
      </c>
      <c r="AT50" s="54">
        <v>0</v>
      </c>
      <c r="AU50" s="51">
        <f>+ROUND((SUMIFS(MODIFICACIONES!K:K,MODIFICACIONES!L:L,'POA 2026'!$AU$10,MODIFICACIONES!D:D,'POA 2026'!A50)+'POA 2026'!AT50),2)</f>
        <v>0</v>
      </c>
      <c r="AV50" s="54">
        <v>0</v>
      </c>
      <c r="AW50" s="51">
        <f>+ROUND((SUMIFS(MODIFICACIONES!K:K,MODIFICACIONES!L:L,'POA 2026'!$AW$10,MODIFICACIONES!D:D,'POA 2026'!A50)+'POA 2026'!AV50),2)</f>
        <v>0</v>
      </c>
      <c r="AX50" s="75">
        <f t="shared" si="3"/>
        <v>0</v>
      </c>
      <c r="AY50" s="236">
        <f>SUMIFS(CERTIFICACIONES!I:I,CERTIFICACIONES!A:A,'POA 2026'!A50,CERTIFICACIONES!J:J,"ACTIVA")</f>
        <v>0</v>
      </c>
      <c r="AZ50" s="279">
        <f t="shared" si="23"/>
        <v>6000</v>
      </c>
      <c r="BA50" s="282">
        <v>0</v>
      </c>
      <c r="BB50" s="236">
        <v>0</v>
      </c>
      <c r="BC50" s="236">
        <v>0</v>
      </c>
      <c r="BD50" s="236">
        <f t="shared" si="4"/>
        <v>6000</v>
      </c>
      <c r="BE50" s="273">
        <f t="shared" si="5"/>
        <v>0</v>
      </c>
      <c r="BF50" s="283"/>
      <c r="BG50" s="282">
        <v>0</v>
      </c>
      <c r="BH50" s="236">
        <v>0</v>
      </c>
      <c r="BI50" s="236">
        <v>0</v>
      </c>
      <c r="BJ50" s="236"/>
      <c r="BK50" s="273">
        <f t="shared" si="6"/>
        <v>0</v>
      </c>
      <c r="BL50" s="283"/>
      <c r="BM50" s="282"/>
      <c r="BN50" s="236"/>
      <c r="BO50" s="236"/>
      <c r="BP50" s="236"/>
      <c r="BQ50" s="273" t="e">
        <f t="shared" si="7"/>
        <v>#DIV/0!</v>
      </c>
      <c r="BR50" s="283"/>
      <c r="BS50" s="282"/>
      <c r="BT50" s="236"/>
      <c r="BU50" s="236"/>
      <c r="BV50" s="236"/>
      <c r="BW50" s="273" t="e">
        <f t="shared" si="8"/>
        <v>#DIV/0!</v>
      </c>
      <c r="BX50" s="283"/>
      <c r="BY50" s="282"/>
      <c r="BZ50" s="236"/>
      <c r="CA50" s="236"/>
      <c r="CB50" s="236"/>
      <c r="CC50" s="273" t="e">
        <f t="shared" si="9"/>
        <v>#DIV/0!</v>
      </c>
      <c r="CD50" s="283"/>
      <c r="CE50" s="282"/>
      <c r="CF50" s="236"/>
      <c r="CG50" s="236"/>
      <c r="CH50" s="236"/>
      <c r="CI50" s="273" t="e">
        <f t="shared" si="10"/>
        <v>#DIV/0!</v>
      </c>
      <c r="CJ50" s="283"/>
      <c r="CK50" s="282"/>
      <c r="CL50" s="236"/>
      <c r="CM50" s="236"/>
      <c r="CN50" s="236"/>
      <c r="CO50" s="273" t="e">
        <f t="shared" si="11"/>
        <v>#DIV/0!</v>
      </c>
      <c r="CP50" s="283"/>
      <c r="CQ50" s="282"/>
      <c r="CR50" s="236"/>
      <c r="CS50" s="236"/>
      <c r="CT50" s="236"/>
      <c r="CU50" s="273" t="e">
        <f t="shared" si="12"/>
        <v>#DIV/0!</v>
      </c>
      <c r="CV50" s="283"/>
      <c r="CW50" s="282"/>
      <c r="CX50" s="236"/>
      <c r="CY50" s="236"/>
      <c r="CZ50" s="236"/>
      <c r="DA50" s="273" t="e">
        <f t="shared" si="13"/>
        <v>#DIV/0!</v>
      </c>
      <c r="DB50" s="283"/>
      <c r="DC50" s="282"/>
      <c r="DD50" s="236"/>
      <c r="DE50" s="236"/>
      <c r="DF50" s="236"/>
      <c r="DG50" s="273" t="e">
        <f t="shared" si="14"/>
        <v>#DIV/0!</v>
      </c>
      <c r="DH50" s="283"/>
      <c r="DI50" s="282"/>
      <c r="DJ50" s="236"/>
      <c r="DK50" s="236"/>
      <c r="DL50" s="236"/>
      <c r="DM50" s="273" t="e">
        <f t="shared" si="15"/>
        <v>#DIV/0!</v>
      </c>
      <c r="DN50" s="283"/>
      <c r="DO50" s="282"/>
      <c r="DP50" s="236"/>
      <c r="DQ50" s="236"/>
      <c r="DR50" s="236"/>
      <c r="DS50" s="273" t="e">
        <f t="shared" si="16"/>
        <v>#DIV/0!</v>
      </c>
      <c r="DT50" s="283"/>
      <c r="DU50" s="282">
        <f t="shared" si="17"/>
        <v>0</v>
      </c>
      <c r="DV50" s="236">
        <f t="shared" si="18"/>
        <v>0</v>
      </c>
      <c r="DW50" s="236">
        <f t="shared" si="19"/>
        <v>0</v>
      </c>
      <c r="DX50" s="236">
        <f t="shared" si="20"/>
        <v>6000</v>
      </c>
      <c r="DY50" s="273">
        <f t="shared" si="21"/>
        <v>0</v>
      </c>
      <c r="DZ50" s="283"/>
    </row>
    <row r="51" spans="1:134" ht="45" hidden="1" customHeight="1" x14ac:dyDescent="0.25">
      <c r="A51" s="40">
        <v>41</v>
      </c>
      <c r="B51" s="78" t="s">
        <v>67</v>
      </c>
      <c r="C51" s="78" t="s">
        <v>24</v>
      </c>
      <c r="D51" s="41" t="s">
        <v>68</v>
      </c>
      <c r="E51" s="41" t="s">
        <v>69</v>
      </c>
      <c r="F51" s="41" t="s">
        <v>70</v>
      </c>
      <c r="G51" s="41" t="s">
        <v>71</v>
      </c>
      <c r="H51" s="78" t="s">
        <v>72</v>
      </c>
      <c r="I51" s="78" t="s">
        <v>72</v>
      </c>
      <c r="J51" s="78" t="s">
        <v>73</v>
      </c>
      <c r="K51" s="78" t="s">
        <v>73</v>
      </c>
      <c r="L51" s="132" t="s">
        <v>74</v>
      </c>
      <c r="M51" s="133" t="s">
        <v>75</v>
      </c>
      <c r="N51" s="78" t="s">
        <v>125</v>
      </c>
      <c r="O51" s="41" t="s">
        <v>80</v>
      </c>
      <c r="P51" s="44" t="str">
        <f t="shared" si="0"/>
        <v>53</v>
      </c>
      <c r="Q51" s="70">
        <v>530404</v>
      </c>
      <c r="R51" s="42" t="s">
        <v>126</v>
      </c>
      <c r="S51" s="27">
        <v>1701</v>
      </c>
      <c r="T51" s="56">
        <v>1</v>
      </c>
      <c r="U51" s="57">
        <v>0</v>
      </c>
      <c r="V51" s="57">
        <v>0</v>
      </c>
      <c r="W51" s="47">
        <f t="shared" si="22"/>
        <v>5000</v>
      </c>
      <c r="X51" s="48">
        <v>1</v>
      </c>
      <c r="Y51" s="50" t="s">
        <v>31</v>
      </c>
      <c r="Z51" s="54">
        <v>0</v>
      </c>
      <c r="AA51" s="237">
        <f>+ROUND((SUMIFS(MODIFICACIONES!K:K,MODIFICACIONES!L:L,'POA 2026'!$AA$10,MODIFICACIONES!D:D,'POA 2026'!A51)+'POA 2026'!Z51),2)</f>
        <v>0</v>
      </c>
      <c r="AB51" s="54">
        <v>0</v>
      </c>
      <c r="AC51" s="51">
        <f>+ROUND((SUMIFS(MODIFICACIONES!K:K,MODIFICACIONES!L:L,'POA 2026'!$AC$10,MODIFICACIONES!D:D,'POA 2026'!A51)+'POA 2026'!AB51),2)</f>
        <v>0</v>
      </c>
      <c r="AD51" s="54">
        <v>0</v>
      </c>
      <c r="AE51" s="51">
        <f>+ROUND((SUMIFS(MODIFICACIONES!K:K,MODIFICACIONES!L:L,'POA 2026'!$AE$10,MODIFICACIONES!D:D,'POA 2026'!A51)+'POA 2026'!AD51),2)</f>
        <v>0</v>
      </c>
      <c r="AF51" s="54">
        <v>0</v>
      </c>
      <c r="AG51" s="51">
        <f>+ROUND((SUMIFS(MODIFICACIONES!K:K,MODIFICACIONES!L:L,'POA 2026'!$AG$10,MODIFICACIONES!D:D,'POA 2026'!A51)+'POA 2026'!AF51),2)</f>
        <v>0</v>
      </c>
      <c r="AH51" s="54">
        <v>0</v>
      </c>
      <c r="AI51" s="51">
        <f>+ROUND((SUMIFS(MODIFICACIONES!K:K,MODIFICACIONES!L:L,'POA 2026'!$AI$10,MODIFICACIONES!D:D,'POA 2026'!A51)+'POA 2026'!AH51),2)</f>
        <v>0</v>
      </c>
      <c r="AJ51" s="54">
        <v>0</v>
      </c>
      <c r="AK51" s="51">
        <f>+ROUND((SUMIFS(MODIFICACIONES!K:K,MODIFICACIONES!L:L,'POA 2026'!$AK$10,MODIFICACIONES!D:D,'POA 2026'!A51)+'POA 2026'!AJ51),2)</f>
        <v>0</v>
      </c>
      <c r="AL51" s="54">
        <v>833.33</v>
      </c>
      <c r="AM51" s="51">
        <f>+ROUND((SUMIFS(MODIFICACIONES!K:K,MODIFICACIONES!L:L,'POA 2026'!$AM$10,MODIFICACIONES!D:D,'POA 2026'!A51)+'POA 2026'!AL51),2)</f>
        <v>833.33</v>
      </c>
      <c r="AN51" s="54">
        <v>833.33</v>
      </c>
      <c r="AO51" s="51">
        <f>+ROUND((SUMIFS(MODIFICACIONES!K:K,MODIFICACIONES!L:L,'POA 2026'!$AO$10,MODIFICACIONES!D:D,'POA 2026'!A51)+'POA 2026'!AN51),2)</f>
        <v>833.33</v>
      </c>
      <c r="AP51" s="54">
        <v>833.33</v>
      </c>
      <c r="AQ51" s="51">
        <f>+ROUND((SUMIFS(MODIFICACIONES!K:K,MODIFICACIONES!L:L,'POA 2026'!$AQ$10,MODIFICACIONES!D:D,'POA 2026'!A51)+'POA 2026'!AP51),2)</f>
        <v>833.33</v>
      </c>
      <c r="AR51" s="54">
        <v>833.33</v>
      </c>
      <c r="AS51" s="51">
        <f>+ROUND((SUMIFS(MODIFICACIONES!K:K,MODIFICACIONES!L:L,'POA 2026'!$AS$10,MODIFICACIONES!D:D,'POA 2026'!A51)+'POA 2026'!AR51),2)</f>
        <v>833.33</v>
      </c>
      <c r="AT51" s="54">
        <v>833.33</v>
      </c>
      <c r="AU51" s="51">
        <f>+ROUND((SUMIFS(MODIFICACIONES!K:K,MODIFICACIONES!L:L,'POA 2026'!$AU$10,MODIFICACIONES!D:D,'POA 2026'!A51)+'POA 2026'!AT51),2)</f>
        <v>833.33</v>
      </c>
      <c r="AV51" s="54">
        <v>833.35</v>
      </c>
      <c r="AW51" s="51">
        <f>+ROUND((SUMIFS(MODIFICACIONES!K:K,MODIFICACIONES!L:L,'POA 2026'!$AW$10,MODIFICACIONES!D:D,'POA 2026'!A51)+'POA 2026'!AV51),2)</f>
        <v>833.35</v>
      </c>
      <c r="AX51" s="75">
        <f t="shared" si="3"/>
        <v>0</v>
      </c>
      <c r="AY51" s="236">
        <f>SUMIFS(CERTIFICACIONES!I:I,CERTIFICACIONES!A:A,'POA 2026'!A51,CERTIFICACIONES!J:J,"ACTIVA")</f>
        <v>5000</v>
      </c>
      <c r="AZ51" s="279">
        <f t="shared" si="23"/>
        <v>0</v>
      </c>
      <c r="BA51" s="282">
        <v>0</v>
      </c>
      <c r="BB51" s="236">
        <v>0</v>
      </c>
      <c r="BC51" s="236">
        <v>0</v>
      </c>
      <c r="BD51" s="236">
        <f t="shared" si="4"/>
        <v>5000</v>
      </c>
      <c r="BE51" s="273">
        <f t="shared" si="5"/>
        <v>0</v>
      </c>
      <c r="BF51" s="283"/>
      <c r="BG51" s="282">
        <v>0</v>
      </c>
      <c r="BH51" s="236">
        <v>0</v>
      </c>
      <c r="BI51" s="236">
        <v>0</v>
      </c>
      <c r="BJ51" s="236"/>
      <c r="BK51" s="273" t="e">
        <f t="shared" si="6"/>
        <v>#DIV/0!</v>
      </c>
      <c r="BL51" s="283"/>
      <c r="BM51" s="282"/>
      <c r="BN51" s="236"/>
      <c r="BO51" s="236"/>
      <c r="BP51" s="236"/>
      <c r="BQ51" s="273" t="e">
        <f t="shared" si="7"/>
        <v>#DIV/0!</v>
      </c>
      <c r="BR51" s="283"/>
      <c r="BS51" s="282"/>
      <c r="BT51" s="236"/>
      <c r="BU51" s="236"/>
      <c r="BV51" s="236"/>
      <c r="BW51" s="273">
        <f t="shared" si="8"/>
        <v>0</v>
      </c>
      <c r="BX51" s="283"/>
      <c r="BY51" s="282"/>
      <c r="BZ51" s="236"/>
      <c r="CA51" s="236"/>
      <c r="CB51" s="236"/>
      <c r="CC51" s="273">
        <f t="shared" si="9"/>
        <v>0</v>
      </c>
      <c r="CD51" s="283"/>
      <c r="CE51" s="282"/>
      <c r="CF51" s="236"/>
      <c r="CG51" s="236"/>
      <c r="CH51" s="236"/>
      <c r="CI51" s="273" t="e">
        <f t="shared" si="10"/>
        <v>#DIV/0!</v>
      </c>
      <c r="CJ51" s="283"/>
      <c r="CK51" s="282"/>
      <c r="CL51" s="236"/>
      <c r="CM51" s="236"/>
      <c r="CN51" s="236"/>
      <c r="CO51" s="273" t="e">
        <f t="shared" si="11"/>
        <v>#DIV/0!</v>
      </c>
      <c r="CP51" s="283"/>
      <c r="CQ51" s="282"/>
      <c r="CR51" s="236"/>
      <c r="CS51" s="236"/>
      <c r="CT51" s="236"/>
      <c r="CU51" s="273" t="e">
        <f t="shared" si="12"/>
        <v>#DIV/0!</v>
      </c>
      <c r="CV51" s="283"/>
      <c r="CW51" s="282"/>
      <c r="CX51" s="236"/>
      <c r="CY51" s="236"/>
      <c r="CZ51" s="236"/>
      <c r="DA51" s="273" t="e">
        <f t="shared" si="13"/>
        <v>#DIV/0!</v>
      </c>
      <c r="DB51" s="283"/>
      <c r="DC51" s="282"/>
      <c r="DD51" s="236"/>
      <c r="DE51" s="236"/>
      <c r="DF51" s="236"/>
      <c r="DG51" s="273" t="e">
        <f t="shared" si="14"/>
        <v>#DIV/0!</v>
      </c>
      <c r="DH51" s="283"/>
      <c r="DI51" s="282"/>
      <c r="DJ51" s="236"/>
      <c r="DK51" s="236"/>
      <c r="DL51" s="236"/>
      <c r="DM51" s="273" t="e">
        <f t="shared" si="15"/>
        <v>#DIV/0!</v>
      </c>
      <c r="DN51" s="283"/>
      <c r="DO51" s="282"/>
      <c r="DP51" s="236"/>
      <c r="DQ51" s="236"/>
      <c r="DR51" s="236"/>
      <c r="DS51" s="273" t="e">
        <f t="shared" si="16"/>
        <v>#DIV/0!</v>
      </c>
      <c r="DT51" s="283"/>
      <c r="DU51" s="282">
        <f t="shared" si="17"/>
        <v>0</v>
      </c>
      <c r="DV51" s="236">
        <f t="shared" si="18"/>
        <v>0</v>
      </c>
      <c r="DW51" s="236">
        <f t="shared" si="19"/>
        <v>0</v>
      </c>
      <c r="DX51" s="236">
        <f t="shared" si="20"/>
        <v>5000</v>
      </c>
      <c r="DY51" s="273">
        <f t="shared" si="21"/>
        <v>0</v>
      </c>
      <c r="DZ51" s="283"/>
    </row>
    <row r="52" spans="1:134" ht="45" hidden="1" customHeight="1" x14ac:dyDescent="0.25">
      <c r="A52" s="40">
        <v>42</v>
      </c>
      <c r="B52" s="78" t="s">
        <v>67</v>
      </c>
      <c r="C52" s="78" t="s">
        <v>24</v>
      </c>
      <c r="D52" s="41" t="s">
        <v>68</v>
      </c>
      <c r="E52" s="41" t="s">
        <v>69</v>
      </c>
      <c r="F52" s="41" t="s">
        <v>70</v>
      </c>
      <c r="G52" s="41" t="s">
        <v>71</v>
      </c>
      <c r="H52" s="78" t="s">
        <v>88</v>
      </c>
      <c r="I52" s="78" t="s">
        <v>458</v>
      </c>
      <c r="J52" s="78" t="s">
        <v>73</v>
      </c>
      <c r="K52" s="78" t="s">
        <v>73</v>
      </c>
      <c r="L52" s="132" t="s">
        <v>74</v>
      </c>
      <c r="M52" s="133" t="s">
        <v>75</v>
      </c>
      <c r="N52" s="78" t="s">
        <v>125</v>
      </c>
      <c r="O52" s="41" t="s">
        <v>90</v>
      </c>
      <c r="P52" s="44" t="str">
        <f t="shared" si="0"/>
        <v>53</v>
      </c>
      <c r="Q52" s="69">
        <v>530404</v>
      </c>
      <c r="R52" s="42" t="s">
        <v>126</v>
      </c>
      <c r="S52" s="27">
        <v>1701</v>
      </c>
      <c r="T52" s="56">
        <v>1</v>
      </c>
      <c r="U52" s="57">
        <v>0</v>
      </c>
      <c r="V52" s="57">
        <v>0</v>
      </c>
      <c r="W52" s="47">
        <f t="shared" si="22"/>
        <v>800</v>
      </c>
      <c r="X52" s="48">
        <v>1</v>
      </c>
      <c r="Y52" s="50" t="s">
        <v>31</v>
      </c>
      <c r="Z52" s="54">
        <v>0</v>
      </c>
      <c r="AA52" s="237">
        <f>+ROUND((SUMIFS(MODIFICACIONES!K:K,MODIFICACIONES!L:L,'POA 2026'!$AA$10,MODIFICACIONES!D:D,'POA 2026'!A52)+'POA 2026'!Z52),2)</f>
        <v>0</v>
      </c>
      <c r="AB52" s="54">
        <v>200</v>
      </c>
      <c r="AC52" s="51">
        <f>+ROUND((SUMIFS(MODIFICACIONES!K:K,MODIFICACIONES!L:L,'POA 2026'!$AC$10,MODIFICACIONES!D:D,'POA 2026'!A52)+'POA 2026'!AB52),2)</f>
        <v>200</v>
      </c>
      <c r="AD52" s="54">
        <v>150</v>
      </c>
      <c r="AE52" s="51">
        <f>+ROUND((SUMIFS(MODIFICACIONES!K:K,MODIFICACIONES!L:L,'POA 2026'!$AE$10,MODIFICACIONES!D:D,'POA 2026'!A52)+'POA 2026'!AD52),2)</f>
        <v>150</v>
      </c>
      <c r="AF52" s="54">
        <v>150</v>
      </c>
      <c r="AG52" s="51">
        <f>+ROUND((SUMIFS(MODIFICACIONES!K:K,MODIFICACIONES!L:L,'POA 2026'!$AG$10,MODIFICACIONES!D:D,'POA 2026'!A52)+'POA 2026'!AF52),2)</f>
        <v>150</v>
      </c>
      <c r="AH52" s="54">
        <v>100</v>
      </c>
      <c r="AI52" s="51">
        <f>+ROUND((SUMIFS(MODIFICACIONES!K:K,MODIFICACIONES!L:L,'POA 2026'!$AI$10,MODIFICACIONES!D:D,'POA 2026'!A52)+'POA 2026'!AH52),2)</f>
        <v>100</v>
      </c>
      <c r="AJ52" s="54">
        <v>100</v>
      </c>
      <c r="AK52" s="51">
        <f>+ROUND((SUMIFS(MODIFICACIONES!K:K,MODIFICACIONES!L:L,'POA 2026'!$AK$10,MODIFICACIONES!D:D,'POA 2026'!A52)+'POA 2026'!AJ52),2)</f>
        <v>100</v>
      </c>
      <c r="AL52" s="54">
        <v>100</v>
      </c>
      <c r="AM52" s="51">
        <f>+ROUND((SUMIFS(MODIFICACIONES!K:K,MODIFICACIONES!L:L,'POA 2026'!$AM$10,MODIFICACIONES!D:D,'POA 2026'!A52)+'POA 2026'!AL52),2)</f>
        <v>100</v>
      </c>
      <c r="AN52" s="54">
        <v>0</v>
      </c>
      <c r="AO52" s="51">
        <f>+ROUND((SUMIFS(MODIFICACIONES!K:K,MODIFICACIONES!L:L,'POA 2026'!$AO$10,MODIFICACIONES!D:D,'POA 2026'!A52)+'POA 2026'!AN52),2)</f>
        <v>0</v>
      </c>
      <c r="AP52" s="54">
        <v>0</v>
      </c>
      <c r="AQ52" s="51">
        <f>+ROUND((SUMIFS(MODIFICACIONES!K:K,MODIFICACIONES!L:L,'POA 2026'!$AQ$10,MODIFICACIONES!D:D,'POA 2026'!A52)+'POA 2026'!AP52),2)</f>
        <v>0</v>
      </c>
      <c r="AR52" s="54">
        <v>0</v>
      </c>
      <c r="AS52" s="51">
        <f>+ROUND((SUMIFS(MODIFICACIONES!K:K,MODIFICACIONES!L:L,'POA 2026'!$AS$10,MODIFICACIONES!D:D,'POA 2026'!A52)+'POA 2026'!AR52),2)</f>
        <v>0</v>
      </c>
      <c r="AT52" s="54">
        <v>0</v>
      </c>
      <c r="AU52" s="51">
        <f>+ROUND((SUMIFS(MODIFICACIONES!K:K,MODIFICACIONES!L:L,'POA 2026'!$AU$10,MODIFICACIONES!D:D,'POA 2026'!A52)+'POA 2026'!AT52),2)</f>
        <v>0</v>
      </c>
      <c r="AV52" s="54">
        <v>0</v>
      </c>
      <c r="AW52" s="51">
        <f>+ROUND((SUMIFS(MODIFICACIONES!K:K,MODIFICACIONES!L:L,'POA 2026'!$AW$10,MODIFICACIONES!D:D,'POA 2026'!A52)+'POA 2026'!AV52),2)</f>
        <v>0</v>
      </c>
      <c r="AX52" s="75">
        <f t="shared" si="3"/>
        <v>0</v>
      </c>
      <c r="AY52" s="236">
        <f>SUMIFS(CERTIFICACIONES!I:I,CERTIFICACIONES!A:A,'POA 2026'!A52,CERTIFICACIONES!J:J,"ACTIVA")</f>
        <v>800</v>
      </c>
      <c r="AZ52" s="279">
        <f t="shared" si="23"/>
        <v>0</v>
      </c>
      <c r="BA52" s="282">
        <v>0</v>
      </c>
      <c r="BB52" s="236">
        <v>0</v>
      </c>
      <c r="BC52" s="236">
        <v>0</v>
      </c>
      <c r="BD52" s="236">
        <f t="shared" si="4"/>
        <v>800</v>
      </c>
      <c r="BE52" s="273">
        <f t="shared" si="5"/>
        <v>0</v>
      </c>
      <c r="BF52" s="283"/>
      <c r="BG52" s="282"/>
      <c r="BH52" s="236"/>
      <c r="BI52" s="236"/>
      <c r="BJ52" s="236"/>
      <c r="BK52" s="273">
        <f t="shared" si="6"/>
        <v>0</v>
      </c>
      <c r="BL52" s="283"/>
      <c r="BM52" s="282"/>
      <c r="BN52" s="236"/>
      <c r="BO52" s="236"/>
      <c r="BP52" s="236"/>
      <c r="BQ52" s="273">
        <f t="shared" si="7"/>
        <v>0</v>
      </c>
      <c r="BR52" s="283"/>
      <c r="BS52" s="282"/>
      <c r="BT52" s="236"/>
      <c r="BU52" s="236"/>
      <c r="BV52" s="236"/>
      <c r="BW52" s="273" t="e">
        <f t="shared" si="8"/>
        <v>#DIV/0!</v>
      </c>
      <c r="BX52" s="283"/>
      <c r="BY52" s="282"/>
      <c r="BZ52" s="236"/>
      <c r="CA52" s="236"/>
      <c r="CB52" s="236"/>
      <c r="CC52" s="273" t="e">
        <f t="shared" si="9"/>
        <v>#DIV/0!</v>
      </c>
      <c r="CD52" s="283"/>
      <c r="CE52" s="282"/>
      <c r="CF52" s="236"/>
      <c r="CG52" s="236"/>
      <c r="CH52" s="236"/>
      <c r="CI52" s="273" t="e">
        <f t="shared" si="10"/>
        <v>#DIV/0!</v>
      </c>
      <c r="CJ52" s="283"/>
      <c r="CK52" s="282"/>
      <c r="CL52" s="236"/>
      <c r="CM52" s="236"/>
      <c r="CN52" s="236"/>
      <c r="CO52" s="273" t="e">
        <f t="shared" si="11"/>
        <v>#DIV/0!</v>
      </c>
      <c r="CP52" s="283"/>
      <c r="CQ52" s="282"/>
      <c r="CR52" s="236"/>
      <c r="CS52" s="236"/>
      <c r="CT52" s="236"/>
      <c r="CU52" s="273" t="e">
        <f t="shared" si="12"/>
        <v>#DIV/0!</v>
      </c>
      <c r="CV52" s="283"/>
      <c r="CW52" s="282"/>
      <c r="CX52" s="236"/>
      <c r="CY52" s="236"/>
      <c r="CZ52" s="236"/>
      <c r="DA52" s="273" t="e">
        <f t="shared" si="13"/>
        <v>#DIV/0!</v>
      </c>
      <c r="DB52" s="283"/>
      <c r="DC52" s="282"/>
      <c r="DD52" s="236"/>
      <c r="DE52" s="236"/>
      <c r="DF52" s="236"/>
      <c r="DG52" s="273" t="e">
        <f t="shared" si="14"/>
        <v>#DIV/0!</v>
      </c>
      <c r="DH52" s="283"/>
      <c r="DI52" s="282"/>
      <c r="DJ52" s="236"/>
      <c r="DK52" s="236"/>
      <c r="DL52" s="236"/>
      <c r="DM52" s="273" t="e">
        <f t="shared" si="15"/>
        <v>#DIV/0!</v>
      </c>
      <c r="DN52" s="283"/>
      <c r="DO52" s="282"/>
      <c r="DP52" s="236"/>
      <c r="DQ52" s="236"/>
      <c r="DR52" s="236"/>
      <c r="DS52" s="273" t="e">
        <f t="shared" si="16"/>
        <v>#DIV/0!</v>
      </c>
      <c r="DT52" s="283"/>
      <c r="DU52" s="282">
        <f t="shared" si="17"/>
        <v>0</v>
      </c>
      <c r="DV52" s="236">
        <f t="shared" si="18"/>
        <v>0</v>
      </c>
      <c r="DW52" s="236">
        <f t="shared" si="19"/>
        <v>0</v>
      </c>
      <c r="DX52" s="236">
        <f t="shared" si="20"/>
        <v>800</v>
      </c>
      <c r="DY52" s="273">
        <f t="shared" si="21"/>
        <v>0</v>
      </c>
      <c r="DZ52" s="283"/>
      <c r="ED52" s="1" t="s">
        <v>637</v>
      </c>
    </row>
    <row r="53" spans="1:134" ht="45" hidden="1" customHeight="1" x14ac:dyDescent="0.25">
      <c r="A53" s="40">
        <v>43</v>
      </c>
      <c r="B53" s="78" t="s">
        <v>67</v>
      </c>
      <c r="C53" s="78" t="s">
        <v>24</v>
      </c>
      <c r="D53" s="41" t="s">
        <v>68</v>
      </c>
      <c r="E53" s="41" t="s">
        <v>69</v>
      </c>
      <c r="F53" s="41" t="s">
        <v>70</v>
      </c>
      <c r="G53" s="41" t="s">
        <v>71</v>
      </c>
      <c r="H53" s="78" t="s">
        <v>72</v>
      </c>
      <c r="I53" s="78" t="s">
        <v>72</v>
      </c>
      <c r="J53" s="78" t="s">
        <v>73</v>
      </c>
      <c r="K53" s="78" t="s">
        <v>73</v>
      </c>
      <c r="L53" s="132" t="s">
        <v>74</v>
      </c>
      <c r="M53" s="133" t="s">
        <v>75</v>
      </c>
      <c r="N53" s="78" t="s">
        <v>127</v>
      </c>
      <c r="O53" s="41" t="s">
        <v>80</v>
      </c>
      <c r="P53" s="44" t="str">
        <f t="shared" si="0"/>
        <v>53</v>
      </c>
      <c r="Q53" s="69">
        <v>530404</v>
      </c>
      <c r="R53" s="42" t="s">
        <v>126</v>
      </c>
      <c r="S53" s="27">
        <v>1701</v>
      </c>
      <c r="T53" s="56">
        <v>1</v>
      </c>
      <c r="U53" s="57">
        <v>0</v>
      </c>
      <c r="V53" s="57">
        <v>0</v>
      </c>
      <c r="W53" s="47">
        <f t="shared" si="22"/>
        <v>4000</v>
      </c>
      <c r="X53" s="48">
        <v>1</v>
      </c>
      <c r="Y53" s="50" t="s">
        <v>31</v>
      </c>
      <c r="Z53" s="54">
        <v>0</v>
      </c>
      <c r="AA53" s="237">
        <f>+ROUND((SUMIFS(MODIFICACIONES!K:K,MODIFICACIONES!L:L,'POA 2026'!$AA$10,MODIFICACIONES!D:D,'POA 2026'!A53)+'POA 2026'!Z53),2)</f>
        <v>0</v>
      </c>
      <c r="AB53" s="54">
        <v>363.64</v>
      </c>
      <c r="AC53" s="51">
        <f>+ROUND((SUMIFS(MODIFICACIONES!K:K,MODIFICACIONES!L:L,'POA 2026'!$AC$10,MODIFICACIONES!D:D,'POA 2026'!A53)+'POA 2026'!AB53),2)</f>
        <v>363.64</v>
      </c>
      <c r="AD53" s="54">
        <v>363.64</v>
      </c>
      <c r="AE53" s="51">
        <f>+ROUND((SUMIFS(MODIFICACIONES!K:K,MODIFICACIONES!L:L,'POA 2026'!$AE$10,MODIFICACIONES!D:D,'POA 2026'!A53)+'POA 2026'!AD53),2)</f>
        <v>363.64</v>
      </c>
      <c r="AF53" s="54">
        <v>363.64</v>
      </c>
      <c r="AG53" s="51">
        <f>+ROUND((SUMIFS(MODIFICACIONES!K:K,MODIFICACIONES!L:L,'POA 2026'!$AG$10,MODIFICACIONES!D:D,'POA 2026'!A53)+'POA 2026'!AF53),2)</f>
        <v>363.64</v>
      </c>
      <c r="AH53" s="54">
        <v>363.64</v>
      </c>
      <c r="AI53" s="51">
        <f>+ROUND((SUMIFS(MODIFICACIONES!K:K,MODIFICACIONES!L:L,'POA 2026'!$AI$10,MODIFICACIONES!D:D,'POA 2026'!A53)+'POA 2026'!AH53),2)</f>
        <v>363.64</v>
      </c>
      <c r="AJ53" s="54">
        <v>363.64</v>
      </c>
      <c r="AK53" s="51">
        <f>+ROUND((SUMIFS(MODIFICACIONES!K:K,MODIFICACIONES!L:L,'POA 2026'!$AK$10,MODIFICACIONES!D:D,'POA 2026'!A53)+'POA 2026'!AJ53),2)</f>
        <v>363.64</v>
      </c>
      <c r="AL53" s="54">
        <v>363.64</v>
      </c>
      <c r="AM53" s="51">
        <f>+ROUND((SUMIFS(MODIFICACIONES!K:K,MODIFICACIONES!L:L,'POA 2026'!$AM$10,MODIFICACIONES!D:D,'POA 2026'!A53)+'POA 2026'!AL53),2)</f>
        <v>363.64</v>
      </c>
      <c r="AN53" s="54">
        <v>363.64</v>
      </c>
      <c r="AO53" s="51">
        <f>+ROUND((SUMIFS(MODIFICACIONES!K:K,MODIFICACIONES!L:L,'POA 2026'!$AO$10,MODIFICACIONES!D:D,'POA 2026'!A53)+'POA 2026'!AN53),2)</f>
        <v>363.64</v>
      </c>
      <c r="AP53" s="54">
        <v>363.63</v>
      </c>
      <c r="AQ53" s="51">
        <f>+ROUND((SUMIFS(MODIFICACIONES!K:K,MODIFICACIONES!L:L,'POA 2026'!$AQ$10,MODIFICACIONES!D:D,'POA 2026'!A53)+'POA 2026'!AP53),2)</f>
        <v>363.63</v>
      </c>
      <c r="AR53" s="54">
        <v>363.63</v>
      </c>
      <c r="AS53" s="51">
        <f>+ROUND((SUMIFS(MODIFICACIONES!K:K,MODIFICACIONES!L:L,'POA 2026'!$AS$10,MODIFICACIONES!D:D,'POA 2026'!A53)+'POA 2026'!AR53),2)</f>
        <v>363.63</v>
      </c>
      <c r="AT53" s="54">
        <v>363.63</v>
      </c>
      <c r="AU53" s="51">
        <f>+ROUND((SUMIFS(MODIFICACIONES!K:K,MODIFICACIONES!L:L,'POA 2026'!$AU$10,MODIFICACIONES!D:D,'POA 2026'!A53)+'POA 2026'!AT53),2)</f>
        <v>363.63</v>
      </c>
      <c r="AV53" s="54">
        <v>363.63</v>
      </c>
      <c r="AW53" s="51">
        <f>+ROUND((SUMIFS(MODIFICACIONES!K:K,MODIFICACIONES!L:L,'POA 2026'!$AW$10,MODIFICACIONES!D:D,'POA 2026'!A53)+'POA 2026'!AV53),2)</f>
        <v>363.63</v>
      </c>
      <c r="AX53" s="75">
        <f t="shared" si="3"/>
        <v>0</v>
      </c>
      <c r="AY53" s="236">
        <f>SUMIFS(CERTIFICACIONES!I:I,CERTIFICACIONES!A:A,'POA 2026'!A53,CERTIFICACIONES!J:J,"ACTIVA")</f>
        <v>4000</v>
      </c>
      <c r="AZ53" s="279">
        <f t="shared" si="23"/>
        <v>0</v>
      </c>
      <c r="BA53" s="282">
        <v>0</v>
      </c>
      <c r="BB53" s="236">
        <v>0</v>
      </c>
      <c r="BC53" s="236">
        <v>0</v>
      </c>
      <c r="BD53" s="236">
        <f t="shared" si="4"/>
        <v>4000</v>
      </c>
      <c r="BE53" s="273">
        <f t="shared" si="5"/>
        <v>0</v>
      </c>
      <c r="BF53" s="283"/>
      <c r="BG53" s="282">
        <v>0</v>
      </c>
      <c r="BH53" s="236">
        <v>0</v>
      </c>
      <c r="BI53" s="236">
        <v>0</v>
      </c>
      <c r="BJ53" s="236"/>
      <c r="BK53" s="273">
        <f t="shared" si="6"/>
        <v>0</v>
      </c>
      <c r="BL53" s="283"/>
      <c r="BM53" s="282"/>
      <c r="BN53" s="236"/>
      <c r="BO53" s="236"/>
      <c r="BP53" s="236"/>
      <c r="BQ53" s="273">
        <f t="shared" si="7"/>
        <v>0</v>
      </c>
      <c r="BR53" s="283"/>
      <c r="BS53" s="282"/>
      <c r="BT53" s="236"/>
      <c r="BU53" s="236"/>
      <c r="BV53" s="236"/>
      <c r="BW53" s="273">
        <f t="shared" si="8"/>
        <v>0</v>
      </c>
      <c r="BX53" s="283"/>
      <c r="BY53" s="282"/>
      <c r="BZ53" s="236"/>
      <c r="CA53" s="236"/>
      <c r="CB53" s="236"/>
      <c r="CC53" s="273">
        <f t="shared" si="9"/>
        <v>0</v>
      </c>
      <c r="CD53" s="283"/>
      <c r="CE53" s="282"/>
      <c r="CF53" s="236"/>
      <c r="CG53" s="236"/>
      <c r="CH53" s="236"/>
      <c r="CI53" s="273" t="e">
        <f t="shared" si="10"/>
        <v>#DIV/0!</v>
      </c>
      <c r="CJ53" s="283"/>
      <c r="CK53" s="282"/>
      <c r="CL53" s="236"/>
      <c r="CM53" s="236"/>
      <c r="CN53" s="236"/>
      <c r="CO53" s="273" t="e">
        <f t="shared" si="11"/>
        <v>#DIV/0!</v>
      </c>
      <c r="CP53" s="283"/>
      <c r="CQ53" s="282"/>
      <c r="CR53" s="236"/>
      <c r="CS53" s="236"/>
      <c r="CT53" s="236"/>
      <c r="CU53" s="273" t="e">
        <f t="shared" si="12"/>
        <v>#DIV/0!</v>
      </c>
      <c r="CV53" s="283"/>
      <c r="CW53" s="282"/>
      <c r="CX53" s="236"/>
      <c r="CY53" s="236"/>
      <c r="CZ53" s="236"/>
      <c r="DA53" s="273" t="e">
        <f t="shared" si="13"/>
        <v>#DIV/0!</v>
      </c>
      <c r="DB53" s="283"/>
      <c r="DC53" s="282"/>
      <c r="DD53" s="236"/>
      <c r="DE53" s="236"/>
      <c r="DF53" s="236"/>
      <c r="DG53" s="273" t="e">
        <f t="shared" si="14"/>
        <v>#DIV/0!</v>
      </c>
      <c r="DH53" s="283"/>
      <c r="DI53" s="282"/>
      <c r="DJ53" s="236"/>
      <c r="DK53" s="236"/>
      <c r="DL53" s="236"/>
      <c r="DM53" s="273" t="e">
        <f t="shared" si="15"/>
        <v>#DIV/0!</v>
      </c>
      <c r="DN53" s="283"/>
      <c r="DO53" s="282"/>
      <c r="DP53" s="236"/>
      <c r="DQ53" s="236"/>
      <c r="DR53" s="236"/>
      <c r="DS53" s="273" t="e">
        <f t="shared" si="16"/>
        <v>#DIV/0!</v>
      </c>
      <c r="DT53" s="283"/>
      <c r="DU53" s="282">
        <f t="shared" si="17"/>
        <v>0</v>
      </c>
      <c r="DV53" s="236">
        <f t="shared" si="18"/>
        <v>0</v>
      </c>
      <c r="DW53" s="236">
        <f t="shared" si="19"/>
        <v>0</v>
      </c>
      <c r="DX53" s="236">
        <f t="shared" si="20"/>
        <v>4000</v>
      </c>
      <c r="DY53" s="273">
        <f t="shared" si="21"/>
        <v>0</v>
      </c>
      <c r="DZ53" s="283"/>
    </row>
    <row r="54" spans="1:134" ht="45" hidden="1" customHeight="1" x14ac:dyDescent="0.25">
      <c r="A54" s="40">
        <v>44</v>
      </c>
      <c r="B54" s="78" t="s">
        <v>67</v>
      </c>
      <c r="C54" s="78" t="s">
        <v>24</v>
      </c>
      <c r="D54" s="41" t="s">
        <v>68</v>
      </c>
      <c r="E54" s="41" t="s">
        <v>69</v>
      </c>
      <c r="F54" s="41" t="s">
        <v>70</v>
      </c>
      <c r="G54" s="41" t="s">
        <v>71</v>
      </c>
      <c r="H54" s="78" t="s">
        <v>72</v>
      </c>
      <c r="I54" s="78" t="s">
        <v>72</v>
      </c>
      <c r="J54" s="78" t="s">
        <v>73</v>
      </c>
      <c r="K54" s="78" t="s">
        <v>73</v>
      </c>
      <c r="L54" s="132" t="s">
        <v>74</v>
      </c>
      <c r="M54" s="133" t="s">
        <v>75</v>
      </c>
      <c r="N54" s="78" t="s">
        <v>128</v>
      </c>
      <c r="O54" s="43" t="s">
        <v>80</v>
      </c>
      <c r="P54" s="44" t="str">
        <f t="shared" si="0"/>
        <v>53</v>
      </c>
      <c r="Q54" s="60">
        <v>530811</v>
      </c>
      <c r="R54" s="42" t="s">
        <v>129</v>
      </c>
      <c r="S54" s="45">
        <v>1701</v>
      </c>
      <c r="T54" s="46">
        <v>2</v>
      </c>
      <c r="U54" s="45">
        <v>0</v>
      </c>
      <c r="V54" s="45">
        <v>0</v>
      </c>
      <c r="W54" s="47">
        <f t="shared" si="22"/>
        <v>500</v>
      </c>
      <c r="X54" s="48">
        <v>2</v>
      </c>
      <c r="Y54" s="50" t="s">
        <v>31</v>
      </c>
      <c r="Z54" s="54">
        <v>0</v>
      </c>
      <c r="AA54" s="237">
        <f>+ROUND((SUMIFS(MODIFICACIONES!K:K,MODIFICACIONES!L:L,'POA 2026'!$AA$10,MODIFICACIONES!D:D,'POA 2026'!A54)+'POA 2026'!Z54),2)</f>
        <v>0</v>
      </c>
      <c r="AB54" s="54">
        <v>50</v>
      </c>
      <c r="AC54" s="51">
        <f>+ROUND((SUMIFS(MODIFICACIONES!K:K,MODIFICACIONES!L:L,'POA 2026'!$AC$10,MODIFICACIONES!D:D,'POA 2026'!A54)+'POA 2026'!AB54),2)</f>
        <v>50</v>
      </c>
      <c r="AD54" s="54">
        <v>50</v>
      </c>
      <c r="AE54" s="51">
        <f>+ROUND((SUMIFS(MODIFICACIONES!K:K,MODIFICACIONES!L:L,'POA 2026'!$AE$10,MODIFICACIONES!D:D,'POA 2026'!A54)+'POA 2026'!AD54),2)</f>
        <v>50</v>
      </c>
      <c r="AF54" s="54">
        <v>50</v>
      </c>
      <c r="AG54" s="51">
        <f>+ROUND((SUMIFS(MODIFICACIONES!K:K,MODIFICACIONES!L:L,'POA 2026'!$AG$10,MODIFICACIONES!D:D,'POA 2026'!A54)+'POA 2026'!AF54),2)</f>
        <v>50</v>
      </c>
      <c r="AH54" s="54">
        <v>50</v>
      </c>
      <c r="AI54" s="51">
        <f>+ROUND((SUMIFS(MODIFICACIONES!K:K,MODIFICACIONES!L:L,'POA 2026'!$AI$10,MODIFICACIONES!D:D,'POA 2026'!A54)+'POA 2026'!AH54),2)</f>
        <v>50</v>
      </c>
      <c r="AJ54" s="54">
        <v>50</v>
      </c>
      <c r="AK54" s="51">
        <f>+ROUND((SUMIFS(MODIFICACIONES!K:K,MODIFICACIONES!L:L,'POA 2026'!$AK$10,MODIFICACIONES!D:D,'POA 2026'!A54)+'POA 2026'!AJ54),2)</f>
        <v>50</v>
      </c>
      <c r="AL54" s="54">
        <v>50</v>
      </c>
      <c r="AM54" s="51">
        <f>+ROUND((SUMIFS(MODIFICACIONES!K:K,MODIFICACIONES!L:L,'POA 2026'!$AM$10,MODIFICACIONES!D:D,'POA 2026'!A54)+'POA 2026'!AL54),2)</f>
        <v>50</v>
      </c>
      <c r="AN54" s="54">
        <v>50</v>
      </c>
      <c r="AO54" s="51">
        <f>+ROUND((SUMIFS(MODIFICACIONES!K:K,MODIFICACIONES!L:L,'POA 2026'!$AO$10,MODIFICACIONES!D:D,'POA 2026'!A54)+'POA 2026'!AN54),2)</f>
        <v>50</v>
      </c>
      <c r="AP54" s="54">
        <v>50</v>
      </c>
      <c r="AQ54" s="51">
        <f>+ROUND((SUMIFS(MODIFICACIONES!K:K,MODIFICACIONES!L:L,'POA 2026'!$AQ$10,MODIFICACIONES!D:D,'POA 2026'!A54)+'POA 2026'!AP54),2)</f>
        <v>50</v>
      </c>
      <c r="AR54" s="54">
        <v>50</v>
      </c>
      <c r="AS54" s="51">
        <f>+ROUND((SUMIFS(MODIFICACIONES!K:K,MODIFICACIONES!L:L,'POA 2026'!$AS$10,MODIFICACIONES!D:D,'POA 2026'!A54)+'POA 2026'!AR54),2)</f>
        <v>50</v>
      </c>
      <c r="AT54" s="54">
        <v>50</v>
      </c>
      <c r="AU54" s="51">
        <f>+ROUND((SUMIFS(MODIFICACIONES!K:K,MODIFICACIONES!L:L,'POA 2026'!$AU$10,MODIFICACIONES!D:D,'POA 2026'!A54)+'POA 2026'!AT54),2)</f>
        <v>50</v>
      </c>
      <c r="AV54" s="54">
        <v>0</v>
      </c>
      <c r="AW54" s="51">
        <f>+ROUND((SUMIFS(MODIFICACIONES!K:K,MODIFICACIONES!L:L,'POA 2026'!$AW$10,MODIFICACIONES!D:D,'POA 2026'!A54)+'POA 2026'!AV54),2)</f>
        <v>0</v>
      </c>
      <c r="AX54" s="75">
        <f t="shared" si="3"/>
        <v>0</v>
      </c>
      <c r="AY54" s="236">
        <f>SUMIFS(CERTIFICACIONES!I:I,CERTIFICACIONES!A:A,'POA 2026'!A54,CERTIFICACIONES!J:J,"ACTIVA")</f>
        <v>0</v>
      </c>
      <c r="AZ54" s="279">
        <f t="shared" si="23"/>
        <v>500</v>
      </c>
      <c r="BA54" s="282">
        <v>0</v>
      </c>
      <c r="BB54" s="236">
        <v>0</v>
      </c>
      <c r="BC54" s="236">
        <v>0</v>
      </c>
      <c r="BD54" s="236">
        <f t="shared" si="4"/>
        <v>500</v>
      </c>
      <c r="BE54" s="273">
        <f t="shared" si="5"/>
        <v>0</v>
      </c>
      <c r="BF54" s="283"/>
      <c r="BG54" s="282"/>
      <c r="BH54" s="236"/>
      <c r="BI54" s="236"/>
      <c r="BJ54" s="236"/>
      <c r="BK54" s="273">
        <f t="shared" si="6"/>
        <v>0</v>
      </c>
      <c r="BL54" s="283"/>
      <c r="BM54" s="282"/>
      <c r="BN54" s="236"/>
      <c r="BO54" s="236"/>
      <c r="BP54" s="236"/>
      <c r="BQ54" s="273">
        <f t="shared" si="7"/>
        <v>0</v>
      </c>
      <c r="BR54" s="283"/>
      <c r="BS54" s="282"/>
      <c r="BT54" s="236"/>
      <c r="BU54" s="236"/>
      <c r="BV54" s="236"/>
      <c r="BW54" s="273">
        <f t="shared" si="8"/>
        <v>0</v>
      </c>
      <c r="BX54" s="283"/>
      <c r="BY54" s="282"/>
      <c r="BZ54" s="236"/>
      <c r="CA54" s="236"/>
      <c r="CB54" s="236"/>
      <c r="CC54" s="273">
        <f t="shared" si="9"/>
        <v>0</v>
      </c>
      <c r="CD54" s="283"/>
      <c r="CE54" s="282"/>
      <c r="CF54" s="236"/>
      <c r="CG54" s="236"/>
      <c r="CH54" s="236"/>
      <c r="CI54" s="273" t="e">
        <f t="shared" si="10"/>
        <v>#DIV/0!</v>
      </c>
      <c r="CJ54" s="283"/>
      <c r="CK54" s="282"/>
      <c r="CL54" s="236"/>
      <c r="CM54" s="236"/>
      <c r="CN54" s="236"/>
      <c r="CO54" s="273" t="e">
        <f t="shared" si="11"/>
        <v>#DIV/0!</v>
      </c>
      <c r="CP54" s="283"/>
      <c r="CQ54" s="282"/>
      <c r="CR54" s="236"/>
      <c r="CS54" s="236"/>
      <c r="CT54" s="236"/>
      <c r="CU54" s="273" t="e">
        <f t="shared" si="12"/>
        <v>#DIV/0!</v>
      </c>
      <c r="CV54" s="283"/>
      <c r="CW54" s="282"/>
      <c r="CX54" s="236"/>
      <c r="CY54" s="236"/>
      <c r="CZ54" s="236"/>
      <c r="DA54" s="273" t="e">
        <f t="shared" si="13"/>
        <v>#DIV/0!</v>
      </c>
      <c r="DB54" s="283"/>
      <c r="DC54" s="282"/>
      <c r="DD54" s="236"/>
      <c r="DE54" s="236"/>
      <c r="DF54" s="236"/>
      <c r="DG54" s="273" t="e">
        <f t="shared" si="14"/>
        <v>#DIV/0!</v>
      </c>
      <c r="DH54" s="283"/>
      <c r="DI54" s="282"/>
      <c r="DJ54" s="236"/>
      <c r="DK54" s="236"/>
      <c r="DL54" s="236"/>
      <c r="DM54" s="273" t="e">
        <f t="shared" si="15"/>
        <v>#DIV/0!</v>
      </c>
      <c r="DN54" s="283"/>
      <c r="DO54" s="282"/>
      <c r="DP54" s="236"/>
      <c r="DQ54" s="236"/>
      <c r="DR54" s="236"/>
      <c r="DS54" s="273" t="e">
        <f t="shared" si="16"/>
        <v>#DIV/0!</v>
      </c>
      <c r="DT54" s="283"/>
      <c r="DU54" s="282">
        <f t="shared" si="17"/>
        <v>0</v>
      </c>
      <c r="DV54" s="236">
        <f t="shared" si="18"/>
        <v>0</v>
      </c>
      <c r="DW54" s="236">
        <f t="shared" si="19"/>
        <v>0</v>
      </c>
      <c r="DX54" s="236">
        <f t="shared" si="20"/>
        <v>500</v>
      </c>
      <c r="DY54" s="273">
        <f t="shared" si="21"/>
        <v>0</v>
      </c>
      <c r="DZ54" s="283"/>
    </row>
    <row r="55" spans="1:134" ht="45" hidden="1" customHeight="1" x14ac:dyDescent="0.25">
      <c r="A55" s="40">
        <v>45</v>
      </c>
      <c r="B55" s="78" t="s">
        <v>67</v>
      </c>
      <c r="C55" s="78" t="s">
        <v>24</v>
      </c>
      <c r="D55" s="41" t="s">
        <v>68</v>
      </c>
      <c r="E55" s="41" t="s">
        <v>69</v>
      </c>
      <c r="F55" s="41" t="s">
        <v>70</v>
      </c>
      <c r="G55" s="41" t="s">
        <v>71</v>
      </c>
      <c r="H55" s="78" t="s">
        <v>72</v>
      </c>
      <c r="I55" s="78" t="s">
        <v>72</v>
      </c>
      <c r="J55" s="78" t="s">
        <v>73</v>
      </c>
      <c r="K55" s="78" t="s">
        <v>73</v>
      </c>
      <c r="L55" s="132" t="s">
        <v>74</v>
      </c>
      <c r="M55" s="133" t="s">
        <v>75</v>
      </c>
      <c r="N55" s="137" t="s">
        <v>130</v>
      </c>
      <c r="O55" s="59" t="s">
        <v>80</v>
      </c>
      <c r="P55" s="44" t="str">
        <f t="shared" si="0"/>
        <v>57</v>
      </c>
      <c r="Q55" s="60">
        <v>570102</v>
      </c>
      <c r="R55" s="58" t="s">
        <v>131</v>
      </c>
      <c r="S55" s="71">
        <v>1701</v>
      </c>
      <c r="T55" s="72">
        <v>1</v>
      </c>
      <c r="U55" s="71">
        <v>0</v>
      </c>
      <c r="V55" s="71">
        <v>0</v>
      </c>
      <c r="W55" s="47">
        <f t="shared" si="22"/>
        <v>1000</v>
      </c>
      <c r="X55" s="48">
        <v>2</v>
      </c>
      <c r="Y55" s="50" t="s">
        <v>31</v>
      </c>
      <c r="Z55" s="54">
        <v>0</v>
      </c>
      <c r="AA55" s="237">
        <f>+ROUND((SUMIFS(MODIFICACIONES!K:K,MODIFICACIONES!L:L,'POA 2026'!$AA$10,MODIFICACIONES!D:D,'POA 2026'!A55)+'POA 2026'!Z55),2)</f>
        <v>0</v>
      </c>
      <c r="AB55" s="54">
        <v>0</v>
      </c>
      <c r="AC55" s="51">
        <f>+ROUND((SUMIFS(MODIFICACIONES!K:K,MODIFICACIONES!L:L,'POA 2026'!$AC$10,MODIFICACIONES!D:D,'POA 2026'!A55)+'POA 2026'!AB55),2)</f>
        <v>0</v>
      </c>
      <c r="AD55" s="54">
        <v>0</v>
      </c>
      <c r="AE55" s="51">
        <f>+ROUND((SUMIFS(MODIFICACIONES!K:K,MODIFICACIONES!L:L,'POA 2026'!$AE$10,MODIFICACIONES!D:D,'POA 2026'!A55)+'POA 2026'!AD55),2)</f>
        <v>0</v>
      </c>
      <c r="AF55" s="54">
        <v>0</v>
      </c>
      <c r="AG55" s="51">
        <f>+ROUND((SUMIFS(MODIFICACIONES!K:K,MODIFICACIONES!L:L,'POA 2026'!$AG$10,MODIFICACIONES!D:D,'POA 2026'!A55)+'POA 2026'!AF55),2)</f>
        <v>0</v>
      </c>
      <c r="AH55" s="54">
        <v>0</v>
      </c>
      <c r="AI55" s="51">
        <f>+ROUND((SUMIFS(MODIFICACIONES!K:K,MODIFICACIONES!L:L,'POA 2026'!$AI$10,MODIFICACIONES!D:D,'POA 2026'!A55)+'POA 2026'!AH55),2)</f>
        <v>0</v>
      </c>
      <c r="AJ55" s="54">
        <v>1000</v>
      </c>
      <c r="AK55" s="51">
        <f>+ROUND((SUMIFS(MODIFICACIONES!K:K,MODIFICACIONES!L:L,'POA 2026'!$AK$10,MODIFICACIONES!D:D,'POA 2026'!A55)+'POA 2026'!AJ55),2)</f>
        <v>1000</v>
      </c>
      <c r="AL55" s="54">
        <v>0</v>
      </c>
      <c r="AM55" s="51">
        <f>+ROUND((SUMIFS(MODIFICACIONES!K:K,MODIFICACIONES!L:L,'POA 2026'!$AM$10,MODIFICACIONES!D:D,'POA 2026'!A55)+'POA 2026'!AL55),2)</f>
        <v>0</v>
      </c>
      <c r="AN55" s="54">
        <v>0</v>
      </c>
      <c r="AO55" s="51">
        <f>+ROUND((SUMIFS(MODIFICACIONES!K:K,MODIFICACIONES!L:L,'POA 2026'!$AO$10,MODIFICACIONES!D:D,'POA 2026'!A55)+'POA 2026'!AN55),2)</f>
        <v>0</v>
      </c>
      <c r="AP55" s="54">
        <v>0</v>
      </c>
      <c r="AQ55" s="51">
        <f>+ROUND((SUMIFS(MODIFICACIONES!K:K,MODIFICACIONES!L:L,'POA 2026'!$AQ$10,MODIFICACIONES!D:D,'POA 2026'!A55)+'POA 2026'!AP55),2)</f>
        <v>0</v>
      </c>
      <c r="AR55" s="54">
        <v>0</v>
      </c>
      <c r="AS55" s="51">
        <f>+ROUND((SUMIFS(MODIFICACIONES!K:K,MODIFICACIONES!L:L,'POA 2026'!$AS$10,MODIFICACIONES!D:D,'POA 2026'!A55)+'POA 2026'!AR55),2)</f>
        <v>0</v>
      </c>
      <c r="AT55" s="54">
        <v>0</v>
      </c>
      <c r="AU55" s="51">
        <f>+ROUND((SUMIFS(MODIFICACIONES!K:K,MODIFICACIONES!L:L,'POA 2026'!$AU$10,MODIFICACIONES!D:D,'POA 2026'!A55)+'POA 2026'!AT55),2)</f>
        <v>0</v>
      </c>
      <c r="AV55" s="54">
        <v>0</v>
      </c>
      <c r="AW55" s="51">
        <f>+ROUND((SUMIFS(MODIFICACIONES!K:K,MODIFICACIONES!L:L,'POA 2026'!$AW$10,MODIFICACIONES!D:D,'POA 2026'!A55)+'POA 2026'!AV55),2)</f>
        <v>0</v>
      </c>
      <c r="AX55" s="75">
        <f t="shared" si="3"/>
        <v>0</v>
      </c>
      <c r="AY55" s="236">
        <f>SUMIFS(CERTIFICACIONES!I:I,CERTIFICACIONES!A:A,'POA 2026'!A55,CERTIFICACIONES!J:J,"ACTIVA")</f>
        <v>1000</v>
      </c>
      <c r="AZ55" s="279">
        <f t="shared" si="23"/>
        <v>0</v>
      </c>
      <c r="BA55" s="282">
        <v>0</v>
      </c>
      <c r="BB55" s="236">
        <v>0</v>
      </c>
      <c r="BC55" s="236">
        <v>0</v>
      </c>
      <c r="BD55" s="236">
        <f t="shared" si="4"/>
        <v>1000</v>
      </c>
      <c r="BE55" s="273">
        <f t="shared" si="5"/>
        <v>0</v>
      </c>
      <c r="BF55" s="283"/>
      <c r="BG55" s="282"/>
      <c r="BH55" s="236"/>
      <c r="BI55" s="236"/>
      <c r="BJ55" s="236"/>
      <c r="BK55" s="273" t="e">
        <f t="shared" si="6"/>
        <v>#DIV/0!</v>
      </c>
      <c r="BL55" s="283"/>
      <c r="BM55" s="282"/>
      <c r="BN55" s="236"/>
      <c r="BO55" s="236"/>
      <c r="BP55" s="236"/>
      <c r="BQ55" s="273" t="e">
        <f t="shared" si="7"/>
        <v>#DIV/0!</v>
      </c>
      <c r="BR55" s="283"/>
      <c r="BS55" s="282"/>
      <c r="BT55" s="236"/>
      <c r="BU55" s="236"/>
      <c r="BV55" s="236"/>
      <c r="BW55" s="273" t="e">
        <f t="shared" si="8"/>
        <v>#DIV/0!</v>
      </c>
      <c r="BX55" s="283"/>
      <c r="BY55" s="282"/>
      <c r="BZ55" s="236"/>
      <c r="CA55" s="236"/>
      <c r="CB55" s="236"/>
      <c r="CC55" s="273" t="e">
        <f t="shared" si="9"/>
        <v>#DIV/0!</v>
      </c>
      <c r="CD55" s="283"/>
      <c r="CE55" s="282"/>
      <c r="CF55" s="236"/>
      <c r="CG55" s="236"/>
      <c r="CH55" s="236"/>
      <c r="CI55" s="273" t="e">
        <f t="shared" si="10"/>
        <v>#DIV/0!</v>
      </c>
      <c r="CJ55" s="283"/>
      <c r="CK55" s="282"/>
      <c r="CL55" s="236"/>
      <c r="CM55" s="236"/>
      <c r="CN55" s="236"/>
      <c r="CO55" s="273" t="e">
        <f t="shared" si="11"/>
        <v>#DIV/0!</v>
      </c>
      <c r="CP55" s="283"/>
      <c r="CQ55" s="282"/>
      <c r="CR55" s="236"/>
      <c r="CS55" s="236"/>
      <c r="CT55" s="236"/>
      <c r="CU55" s="273" t="e">
        <f t="shared" si="12"/>
        <v>#DIV/0!</v>
      </c>
      <c r="CV55" s="283"/>
      <c r="CW55" s="282"/>
      <c r="CX55" s="236"/>
      <c r="CY55" s="236"/>
      <c r="CZ55" s="236"/>
      <c r="DA55" s="273" t="e">
        <f t="shared" si="13"/>
        <v>#DIV/0!</v>
      </c>
      <c r="DB55" s="283"/>
      <c r="DC55" s="282"/>
      <c r="DD55" s="236"/>
      <c r="DE55" s="236"/>
      <c r="DF55" s="236"/>
      <c r="DG55" s="273" t="e">
        <f t="shared" si="14"/>
        <v>#DIV/0!</v>
      </c>
      <c r="DH55" s="283"/>
      <c r="DI55" s="282"/>
      <c r="DJ55" s="236"/>
      <c r="DK55" s="236"/>
      <c r="DL55" s="236"/>
      <c r="DM55" s="273" t="e">
        <f t="shared" si="15"/>
        <v>#DIV/0!</v>
      </c>
      <c r="DN55" s="283"/>
      <c r="DO55" s="282"/>
      <c r="DP55" s="236"/>
      <c r="DQ55" s="236"/>
      <c r="DR55" s="236"/>
      <c r="DS55" s="273" t="e">
        <f t="shared" si="16"/>
        <v>#DIV/0!</v>
      </c>
      <c r="DT55" s="283"/>
      <c r="DU55" s="282">
        <f t="shared" si="17"/>
        <v>0</v>
      </c>
      <c r="DV55" s="236">
        <f t="shared" si="18"/>
        <v>0</v>
      </c>
      <c r="DW55" s="236">
        <f t="shared" si="19"/>
        <v>0</v>
      </c>
      <c r="DX55" s="236">
        <f t="shared" si="20"/>
        <v>1000</v>
      </c>
      <c r="DY55" s="273">
        <f t="shared" si="21"/>
        <v>0</v>
      </c>
      <c r="DZ55" s="283"/>
    </row>
    <row r="56" spans="1:134" ht="45" hidden="1" customHeight="1" x14ac:dyDescent="0.25">
      <c r="A56" s="40">
        <v>46</v>
      </c>
      <c r="B56" s="78" t="s">
        <v>67</v>
      </c>
      <c r="C56" s="78" t="s">
        <v>24</v>
      </c>
      <c r="D56" s="41" t="s">
        <v>68</v>
      </c>
      <c r="E56" s="41" t="s">
        <v>69</v>
      </c>
      <c r="F56" s="41" t="s">
        <v>70</v>
      </c>
      <c r="G56" s="41" t="s">
        <v>71</v>
      </c>
      <c r="H56" s="78" t="s">
        <v>72</v>
      </c>
      <c r="I56" s="78" t="s">
        <v>72</v>
      </c>
      <c r="J56" s="78" t="s">
        <v>73</v>
      </c>
      <c r="K56" s="78" t="s">
        <v>73</v>
      </c>
      <c r="L56" s="132" t="s">
        <v>74</v>
      </c>
      <c r="M56" s="133" t="s">
        <v>75</v>
      </c>
      <c r="N56" s="78" t="s">
        <v>132</v>
      </c>
      <c r="O56" s="41" t="s">
        <v>80</v>
      </c>
      <c r="P56" s="44" t="str">
        <f t="shared" si="0"/>
        <v>57</v>
      </c>
      <c r="Q56" s="44">
        <v>570102</v>
      </c>
      <c r="R56" s="42" t="s">
        <v>131</v>
      </c>
      <c r="S56" s="45">
        <v>1701</v>
      </c>
      <c r="T56" s="46">
        <v>1</v>
      </c>
      <c r="U56" s="45">
        <v>0</v>
      </c>
      <c r="V56" s="45">
        <v>0</v>
      </c>
      <c r="W56" s="47">
        <f t="shared" si="22"/>
        <v>1000</v>
      </c>
      <c r="X56" s="48">
        <v>2</v>
      </c>
      <c r="Y56" s="50" t="s">
        <v>31</v>
      </c>
      <c r="Z56" s="54">
        <v>0</v>
      </c>
      <c r="AA56" s="237">
        <f>+ROUND((SUMIFS(MODIFICACIONES!K:K,MODIFICACIONES!L:L,'POA 2026'!$AA$10,MODIFICACIONES!D:D,'POA 2026'!A56)+'POA 2026'!Z56),2)</f>
        <v>0</v>
      </c>
      <c r="AB56" s="54">
        <v>0</v>
      </c>
      <c r="AC56" s="51">
        <f>+ROUND((SUMIFS(MODIFICACIONES!K:K,MODIFICACIONES!L:L,'POA 2026'!$AC$10,MODIFICACIONES!D:D,'POA 2026'!A56)+'POA 2026'!AB56),2)</f>
        <v>0</v>
      </c>
      <c r="AD56" s="54">
        <v>0</v>
      </c>
      <c r="AE56" s="51">
        <f>+ROUND((SUMIFS(MODIFICACIONES!K:K,MODIFICACIONES!L:L,'POA 2026'!$AE$10,MODIFICACIONES!D:D,'POA 2026'!A56)+'POA 2026'!AD56),2)</f>
        <v>0</v>
      </c>
      <c r="AF56" s="54">
        <v>0</v>
      </c>
      <c r="AG56" s="51">
        <f>+ROUND((SUMIFS(MODIFICACIONES!K:K,MODIFICACIONES!L:L,'POA 2026'!$AG$10,MODIFICACIONES!D:D,'POA 2026'!A56)+'POA 2026'!AF56),2)</f>
        <v>0</v>
      </c>
      <c r="AH56" s="54">
        <v>0</v>
      </c>
      <c r="AI56" s="51">
        <f>+ROUND((SUMIFS(MODIFICACIONES!K:K,MODIFICACIONES!L:L,'POA 2026'!$AI$10,MODIFICACIONES!D:D,'POA 2026'!A56)+'POA 2026'!AH56),2)</f>
        <v>0</v>
      </c>
      <c r="AJ56" s="54">
        <v>1000</v>
      </c>
      <c r="AK56" s="51">
        <f>+ROUND((SUMIFS(MODIFICACIONES!K:K,MODIFICACIONES!L:L,'POA 2026'!$AK$10,MODIFICACIONES!D:D,'POA 2026'!A56)+'POA 2026'!AJ56),2)</f>
        <v>1000</v>
      </c>
      <c r="AL56" s="54">
        <v>0</v>
      </c>
      <c r="AM56" s="51">
        <f>+ROUND((SUMIFS(MODIFICACIONES!K:K,MODIFICACIONES!L:L,'POA 2026'!$AM$10,MODIFICACIONES!D:D,'POA 2026'!A56)+'POA 2026'!AL56),2)</f>
        <v>0</v>
      </c>
      <c r="AN56" s="54">
        <v>0</v>
      </c>
      <c r="AO56" s="51">
        <f>+ROUND((SUMIFS(MODIFICACIONES!K:K,MODIFICACIONES!L:L,'POA 2026'!$AO$10,MODIFICACIONES!D:D,'POA 2026'!A56)+'POA 2026'!AN56),2)</f>
        <v>0</v>
      </c>
      <c r="AP56" s="54">
        <v>0</v>
      </c>
      <c r="AQ56" s="51">
        <f>+ROUND((SUMIFS(MODIFICACIONES!K:K,MODIFICACIONES!L:L,'POA 2026'!$AQ$10,MODIFICACIONES!D:D,'POA 2026'!A56)+'POA 2026'!AP56),2)</f>
        <v>0</v>
      </c>
      <c r="AR56" s="54">
        <v>0</v>
      </c>
      <c r="AS56" s="51">
        <f>+ROUND((SUMIFS(MODIFICACIONES!K:K,MODIFICACIONES!L:L,'POA 2026'!$AS$10,MODIFICACIONES!D:D,'POA 2026'!A56)+'POA 2026'!AR56),2)</f>
        <v>0</v>
      </c>
      <c r="AT56" s="54">
        <v>0</v>
      </c>
      <c r="AU56" s="51">
        <f>+ROUND((SUMIFS(MODIFICACIONES!K:K,MODIFICACIONES!L:L,'POA 2026'!$AU$10,MODIFICACIONES!D:D,'POA 2026'!A56)+'POA 2026'!AT56),2)</f>
        <v>0</v>
      </c>
      <c r="AV56" s="54">
        <v>0</v>
      </c>
      <c r="AW56" s="51">
        <f>+ROUND((SUMIFS(MODIFICACIONES!K:K,MODIFICACIONES!L:L,'POA 2026'!$AW$10,MODIFICACIONES!D:D,'POA 2026'!A56)+'POA 2026'!AV56),2)</f>
        <v>0</v>
      </c>
      <c r="AX56" s="75">
        <f t="shared" si="3"/>
        <v>0</v>
      </c>
      <c r="AY56" s="236">
        <f>SUMIFS(CERTIFICACIONES!I:I,CERTIFICACIONES!A:A,'POA 2026'!A56,CERTIFICACIONES!J:J,"ACTIVA")</f>
        <v>1000</v>
      </c>
      <c r="AZ56" s="279">
        <f t="shared" si="23"/>
        <v>0</v>
      </c>
      <c r="BA56" s="282">
        <v>0</v>
      </c>
      <c r="BB56" s="236">
        <v>0</v>
      </c>
      <c r="BC56" s="236">
        <v>0</v>
      </c>
      <c r="BD56" s="236">
        <f t="shared" si="4"/>
        <v>1000</v>
      </c>
      <c r="BE56" s="273">
        <f t="shared" si="5"/>
        <v>0</v>
      </c>
      <c r="BF56" s="283"/>
      <c r="BG56" s="282"/>
      <c r="BH56" s="236"/>
      <c r="BI56" s="236"/>
      <c r="BJ56" s="236"/>
      <c r="BK56" s="273" t="e">
        <f t="shared" si="6"/>
        <v>#DIV/0!</v>
      </c>
      <c r="BL56" s="283"/>
      <c r="BM56" s="282"/>
      <c r="BN56" s="236"/>
      <c r="BO56" s="236"/>
      <c r="BP56" s="236"/>
      <c r="BQ56" s="273" t="e">
        <f t="shared" si="7"/>
        <v>#DIV/0!</v>
      </c>
      <c r="BR56" s="283"/>
      <c r="BS56" s="282"/>
      <c r="BT56" s="236"/>
      <c r="BU56" s="236"/>
      <c r="BV56" s="236"/>
      <c r="BW56" s="273" t="e">
        <f t="shared" si="8"/>
        <v>#DIV/0!</v>
      </c>
      <c r="BX56" s="283"/>
      <c r="BY56" s="282"/>
      <c r="BZ56" s="236"/>
      <c r="CA56" s="236"/>
      <c r="CB56" s="236"/>
      <c r="CC56" s="273" t="e">
        <f t="shared" si="9"/>
        <v>#DIV/0!</v>
      </c>
      <c r="CD56" s="283"/>
      <c r="CE56" s="282"/>
      <c r="CF56" s="236"/>
      <c r="CG56" s="236"/>
      <c r="CH56" s="236"/>
      <c r="CI56" s="273" t="e">
        <f t="shared" si="10"/>
        <v>#DIV/0!</v>
      </c>
      <c r="CJ56" s="283"/>
      <c r="CK56" s="282"/>
      <c r="CL56" s="236"/>
      <c r="CM56" s="236"/>
      <c r="CN56" s="236"/>
      <c r="CO56" s="273" t="e">
        <f t="shared" si="11"/>
        <v>#DIV/0!</v>
      </c>
      <c r="CP56" s="283"/>
      <c r="CQ56" s="282"/>
      <c r="CR56" s="236"/>
      <c r="CS56" s="236"/>
      <c r="CT56" s="236"/>
      <c r="CU56" s="273" t="e">
        <f t="shared" si="12"/>
        <v>#DIV/0!</v>
      </c>
      <c r="CV56" s="283"/>
      <c r="CW56" s="282"/>
      <c r="CX56" s="236"/>
      <c r="CY56" s="236"/>
      <c r="CZ56" s="236"/>
      <c r="DA56" s="273" t="e">
        <f t="shared" si="13"/>
        <v>#DIV/0!</v>
      </c>
      <c r="DB56" s="283"/>
      <c r="DC56" s="282"/>
      <c r="DD56" s="236"/>
      <c r="DE56" s="236"/>
      <c r="DF56" s="236"/>
      <c r="DG56" s="273" t="e">
        <f t="shared" si="14"/>
        <v>#DIV/0!</v>
      </c>
      <c r="DH56" s="283"/>
      <c r="DI56" s="282"/>
      <c r="DJ56" s="236"/>
      <c r="DK56" s="236"/>
      <c r="DL56" s="236"/>
      <c r="DM56" s="273" t="e">
        <f t="shared" si="15"/>
        <v>#DIV/0!</v>
      </c>
      <c r="DN56" s="283"/>
      <c r="DO56" s="282"/>
      <c r="DP56" s="236"/>
      <c r="DQ56" s="236"/>
      <c r="DR56" s="236"/>
      <c r="DS56" s="273" t="e">
        <f t="shared" si="16"/>
        <v>#DIV/0!</v>
      </c>
      <c r="DT56" s="283"/>
      <c r="DU56" s="282">
        <f t="shared" si="17"/>
        <v>0</v>
      </c>
      <c r="DV56" s="236">
        <f t="shared" si="18"/>
        <v>0</v>
      </c>
      <c r="DW56" s="236">
        <f t="shared" si="19"/>
        <v>0</v>
      </c>
      <c r="DX56" s="236">
        <f t="shared" si="20"/>
        <v>1000</v>
      </c>
      <c r="DY56" s="273">
        <f t="shared" si="21"/>
        <v>0</v>
      </c>
      <c r="DZ56" s="283"/>
    </row>
    <row r="57" spans="1:134" ht="45" hidden="1" customHeight="1" x14ac:dyDescent="0.25">
      <c r="A57" s="40">
        <v>47</v>
      </c>
      <c r="B57" s="78" t="s">
        <v>67</v>
      </c>
      <c r="C57" s="78" t="s">
        <v>24</v>
      </c>
      <c r="D57" s="41" t="s">
        <v>68</v>
      </c>
      <c r="E57" s="41" t="s">
        <v>69</v>
      </c>
      <c r="F57" s="41" t="s">
        <v>70</v>
      </c>
      <c r="G57" s="41" t="s">
        <v>71</v>
      </c>
      <c r="H57" s="78" t="s">
        <v>72</v>
      </c>
      <c r="I57" s="78" t="s">
        <v>72</v>
      </c>
      <c r="J57" s="78" t="s">
        <v>73</v>
      </c>
      <c r="K57" s="78" t="s">
        <v>73</v>
      </c>
      <c r="L57" s="132" t="s">
        <v>74</v>
      </c>
      <c r="M57" s="133" t="s">
        <v>75</v>
      </c>
      <c r="N57" s="78" t="s">
        <v>133</v>
      </c>
      <c r="O57" s="41" t="s">
        <v>80</v>
      </c>
      <c r="P57" s="44" t="str">
        <f t="shared" si="0"/>
        <v>57</v>
      </c>
      <c r="Q57" s="69">
        <v>570102</v>
      </c>
      <c r="R57" s="42" t="s">
        <v>131</v>
      </c>
      <c r="S57" s="27">
        <v>1701</v>
      </c>
      <c r="T57" s="56">
        <v>1</v>
      </c>
      <c r="U57" s="57">
        <v>0</v>
      </c>
      <c r="V57" s="57">
        <v>0</v>
      </c>
      <c r="W57" s="47">
        <f t="shared" si="22"/>
        <v>300</v>
      </c>
      <c r="X57" s="48">
        <v>1</v>
      </c>
      <c r="Y57" s="50" t="s">
        <v>31</v>
      </c>
      <c r="Z57" s="54">
        <v>25</v>
      </c>
      <c r="AA57" s="237">
        <f>+ROUND((SUMIFS(MODIFICACIONES!K:K,MODIFICACIONES!L:L,'POA 2026'!$AA$10,MODIFICACIONES!D:D,'POA 2026'!A57)+'POA 2026'!Z57),2)</f>
        <v>25</v>
      </c>
      <c r="AB57" s="54">
        <v>25</v>
      </c>
      <c r="AC57" s="51">
        <f>+ROUND((SUMIFS(MODIFICACIONES!K:K,MODIFICACIONES!L:L,'POA 2026'!$AC$10,MODIFICACIONES!D:D,'POA 2026'!A57)+'POA 2026'!AB57),2)</f>
        <v>25</v>
      </c>
      <c r="AD57" s="54">
        <v>25</v>
      </c>
      <c r="AE57" s="51">
        <f>+ROUND((SUMIFS(MODIFICACIONES!K:K,MODIFICACIONES!L:L,'POA 2026'!$AE$10,MODIFICACIONES!D:D,'POA 2026'!A57)+'POA 2026'!AD57),2)</f>
        <v>25</v>
      </c>
      <c r="AF57" s="54">
        <v>25</v>
      </c>
      <c r="AG57" s="51">
        <f>+ROUND((SUMIFS(MODIFICACIONES!K:K,MODIFICACIONES!L:L,'POA 2026'!$AG$10,MODIFICACIONES!D:D,'POA 2026'!A57)+'POA 2026'!AF57),2)</f>
        <v>25</v>
      </c>
      <c r="AH57" s="54">
        <v>25</v>
      </c>
      <c r="AI57" s="51">
        <f>+ROUND((SUMIFS(MODIFICACIONES!K:K,MODIFICACIONES!L:L,'POA 2026'!$AI$10,MODIFICACIONES!D:D,'POA 2026'!A57)+'POA 2026'!AH57),2)</f>
        <v>25</v>
      </c>
      <c r="AJ57" s="54">
        <v>25</v>
      </c>
      <c r="AK57" s="51">
        <f>+ROUND((SUMIFS(MODIFICACIONES!K:K,MODIFICACIONES!L:L,'POA 2026'!$AK$10,MODIFICACIONES!D:D,'POA 2026'!A57)+'POA 2026'!AJ57),2)</f>
        <v>25</v>
      </c>
      <c r="AL57" s="54">
        <v>25</v>
      </c>
      <c r="AM57" s="51">
        <f>+ROUND((SUMIFS(MODIFICACIONES!K:K,MODIFICACIONES!L:L,'POA 2026'!$AM$10,MODIFICACIONES!D:D,'POA 2026'!A57)+'POA 2026'!AL57),2)</f>
        <v>25</v>
      </c>
      <c r="AN57" s="54">
        <v>25</v>
      </c>
      <c r="AO57" s="51">
        <f>+ROUND((SUMIFS(MODIFICACIONES!K:K,MODIFICACIONES!L:L,'POA 2026'!$AO$10,MODIFICACIONES!D:D,'POA 2026'!A57)+'POA 2026'!AN57),2)</f>
        <v>25</v>
      </c>
      <c r="AP57" s="54">
        <v>25</v>
      </c>
      <c r="AQ57" s="51">
        <f>+ROUND((SUMIFS(MODIFICACIONES!K:K,MODIFICACIONES!L:L,'POA 2026'!$AQ$10,MODIFICACIONES!D:D,'POA 2026'!A57)+'POA 2026'!AP57),2)</f>
        <v>25</v>
      </c>
      <c r="AR57" s="54">
        <v>25</v>
      </c>
      <c r="AS57" s="51">
        <f>+ROUND((SUMIFS(MODIFICACIONES!K:K,MODIFICACIONES!L:L,'POA 2026'!$AS$10,MODIFICACIONES!D:D,'POA 2026'!A57)+'POA 2026'!AR57),2)</f>
        <v>25</v>
      </c>
      <c r="AT57" s="54">
        <v>25</v>
      </c>
      <c r="AU57" s="51">
        <f>+ROUND((SUMIFS(MODIFICACIONES!K:K,MODIFICACIONES!L:L,'POA 2026'!$AU$10,MODIFICACIONES!D:D,'POA 2026'!A57)+'POA 2026'!AT57),2)</f>
        <v>25</v>
      </c>
      <c r="AV57" s="54">
        <v>25</v>
      </c>
      <c r="AW57" s="51">
        <f>+ROUND((SUMIFS(MODIFICACIONES!K:K,MODIFICACIONES!L:L,'POA 2026'!$AW$10,MODIFICACIONES!D:D,'POA 2026'!A57)+'POA 2026'!AV57),2)</f>
        <v>25</v>
      </c>
      <c r="AX57" s="75">
        <f t="shared" si="3"/>
        <v>0</v>
      </c>
      <c r="AY57" s="236">
        <f>SUMIFS(CERTIFICACIONES!I:I,CERTIFICACIONES!A:A,'POA 2026'!A57,CERTIFICACIONES!J:J,"ACTIVA")</f>
        <v>300</v>
      </c>
      <c r="AZ57" s="279">
        <f t="shared" si="23"/>
        <v>0</v>
      </c>
      <c r="BA57" s="282">
        <v>273.2</v>
      </c>
      <c r="BB57" s="236">
        <v>26.8</v>
      </c>
      <c r="BC57" s="236">
        <v>0</v>
      </c>
      <c r="BD57" s="236">
        <f t="shared" si="4"/>
        <v>300</v>
      </c>
      <c r="BE57" s="273">
        <f t="shared" si="5"/>
        <v>0</v>
      </c>
      <c r="BF57" s="283" t="s">
        <v>653</v>
      </c>
      <c r="BG57" s="282"/>
      <c r="BH57" s="236"/>
      <c r="BI57" s="236"/>
      <c r="BJ57" s="236"/>
      <c r="BK57" s="273">
        <f t="shared" si="6"/>
        <v>0</v>
      </c>
      <c r="BL57" s="283" t="s">
        <v>653</v>
      </c>
      <c r="BM57" s="282"/>
      <c r="BN57" s="236"/>
      <c r="BO57" s="236"/>
      <c r="BP57" s="236"/>
      <c r="BQ57" s="273">
        <f t="shared" si="7"/>
        <v>0</v>
      </c>
      <c r="BR57" s="283" t="s">
        <v>653</v>
      </c>
      <c r="BS57" s="282"/>
      <c r="BT57" s="236"/>
      <c r="BU57" s="236"/>
      <c r="BV57" s="236"/>
      <c r="BW57" s="273">
        <f t="shared" si="8"/>
        <v>0</v>
      </c>
      <c r="BX57" s="283" t="s">
        <v>653</v>
      </c>
      <c r="BY57" s="282"/>
      <c r="BZ57" s="236"/>
      <c r="CA57" s="236"/>
      <c r="CB57" s="236"/>
      <c r="CC57" s="273">
        <f t="shared" si="9"/>
        <v>0</v>
      </c>
      <c r="CD57" s="283" t="s">
        <v>653</v>
      </c>
      <c r="CE57" s="282"/>
      <c r="CF57" s="236"/>
      <c r="CG57" s="236"/>
      <c r="CH57" s="236"/>
      <c r="CI57" s="273">
        <f t="shared" si="10"/>
        <v>0</v>
      </c>
      <c r="CJ57" s="283" t="s">
        <v>653</v>
      </c>
      <c r="CK57" s="282"/>
      <c r="CL57" s="236"/>
      <c r="CM57" s="236"/>
      <c r="CN57" s="236"/>
      <c r="CO57" s="273" t="e">
        <f t="shared" si="11"/>
        <v>#DIV/0!</v>
      </c>
      <c r="CP57" s="283" t="s">
        <v>653</v>
      </c>
      <c r="CQ57" s="282"/>
      <c r="CR57" s="236"/>
      <c r="CS57" s="236"/>
      <c r="CT57" s="236"/>
      <c r="CU57" s="273" t="e">
        <f t="shared" si="12"/>
        <v>#DIV/0!</v>
      </c>
      <c r="CV57" s="283" t="s">
        <v>653</v>
      </c>
      <c r="CW57" s="282"/>
      <c r="CX57" s="236"/>
      <c r="CY57" s="236"/>
      <c r="CZ57" s="236"/>
      <c r="DA57" s="273" t="e">
        <f t="shared" si="13"/>
        <v>#DIV/0!</v>
      </c>
      <c r="DB57" s="283" t="s">
        <v>653</v>
      </c>
      <c r="DC57" s="282"/>
      <c r="DD57" s="236"/>
      <c r="DE57" s="236"/>
      <c r="DF57" s="236"/>
      <c r="DG57" s="273" t="e">
        <f t="shared" si="14"/>
        <v>#DIV/0!</v>
      </c>
      <c r="DH57" s="283" t="s">
        <v>653</v>
      </c>
      <c r="DI57" s="282"/>
      <c r="DJ57" s="236"/>
      <c r="DK57" s="236"/>
      <c r="DL57" s="236"/>
      <c r="DM57" s="273" t="e">
        <f t="shared" si="15"/>
        <v>#DIV/0!</v>
      </c>
      <c r="DN57" s="283" t="s">
        <v>653</v>
      </c>
      <c r="DO57" s="282"/>
      <c r="DP57" s="236"/>
      <c r="DQ57" s="236"/>
      <c r="DR57" s="236"/>
      <c r="DS57" s="273" t="e">
        <f t="shared" si="16"/>
        <v>#DIV/0!</v>
      </c>
      <c r="DT57" s="283"/>
      <c r="DU57" s="282">
        <f t="shared" si="17"/>
        <v>273.2</v>
      </c>
      <c r="DV57" s="236">
        <f t="shared" si="18"/>
        <v>26.8</v>
      </c>
      <c r="DW57" s="236">
        <f t="shared" si="19"/>
        <v>0</v>
      </c>
      <c r="DX57" s="236">
        <f t="shared" si="20"/>
        <v>300</v>
      </c>
      <c r="DY57" s="273">
        <f t="shared" si="21"/>
        <v>0</v>
      </c>
      <c r="DZ57" s="283"/>
    </row>
    <row r="58" spans="1:134" ht="45" hidden="1" customHeight="1" x14ac:dyDescent="0.25">
      <c r="A58" s="40">
        <v>48</v>
      </c>
      <c r="B58" s="78" t="s">
        <v>67</v>
      </c>
      <c r="C58" s="78" t="s">
        <v>24</v>
      </c>
      <c r="D58" s="41" t="s">
        <v>68</v>
      </c>
      <c r="E58" s="41" t="s">
        <v>69</v>
      </c>
      <c r="F58" s="41" t="s">
        <v>70</v>
      </c>
      <c r="G58" s="41" t="s">
        <v>71</v>
      </c>
      <c r="H58" s="78" t="s">
        <v>72</v>
      </c>
      <c r="I58" s="78" t="s">
        <v>72</v>
      </c>
      <c r="J58" s="78" t="s">
        <v>73</v>
      </c>
      <c r="K58" s="78" t="s">
        <v>73</v>
      </c>
      <c r="L58" s="132" t="s">
        <v>74</v>
      </c>
      <c r="M58" s="133" t="s">
        <v>75</v>
      </c>
      <c r="N58" s="78" t="s">
        <v>134</v>
      </c>
      <c r="O58" s="41" t="s">
        <v>80</v>
      </c>
      <c r="P58" s="44" t="str">
        <f t="shared" si="0"/>
        <v>57</v>
      </c>
      <c r="Q58" s="69">
        <v>570102</v>
      </c>
      <c r="R58" s="42" t="s">
        <v>131</v>
      </c>
      <c r="S58" s="27">
        <v>1701</v>
      </c>
      <c r="T58" s="56">
        <v>1</v>
      </c>
      <c r="U58" s="57">
        <v>0</v>
      </c>
      <c r="V58" s="57">
        <v>0</v>
      </c>
      <c r="W58" s="47">
        <f t="shared" si="22"/>
        <v>1600</v>
      </c>
      <c r="X58" s="48">
        <v>1</v>
      </c>
      <c r="Y58" s="50" t="s">
        <v>31</v>
      </c>
      <c r="Z58" s="54">
        <v>0</v>
      </c>
      <c r="AA58" s="237">
        <f>+ROUND((SUMIFS(MODIFICACIONES!K:K,MODIFICACIONES!L:L,'POA 2026'!$AA$10,MODIFICACIONES!D:D,'POA 2026'!A58)+'POA 2026'!Z58),2)</f>
        <v>0</v>
      </c>
      <c r="AB58" s="54">
        <v>0</v>
      </c>
      <c r="AC58" s="51">
        <f>+ROUND((SUMIFS(MODIFICACIONES!K:K,MODIFICACIONES!L:L,'POA 2026'!$AC$10,MODIFICACIONES!D:D,'POA 2026'!A58)+'POA 2026'!AB58),2)</f>
        <v>0</v>
      </c>
      <c r="AD58" s="54">
        <v>1600</v>
      </c>
      <c r="AE58" s="51">
        <f>+ROUND((SUMIFS(MODIFICACIONES!K:K,MODIFICACIONES!L:L,'POA 2026'!$AE$10,MODIFICACIONES!D:D,'POA 2026'!A58)+'POA 2026'!AD58),2)</f>
        <v>1600</v>
      </c>
      <c r="AF58" s="54">
        <v>0</v>
      </c>
      <c r="AG58" s="51">
        <f>+ROUND((SUMIFS(MODIFICACIONES!K:K,MODIFICACIONES!L:L,'POA 2026'!$AG$10,MODIFICACIONES!D:D,'POA 2026'!A58)+'POA 2026'!AF58),2)</f>
        <v>0</v>
      </c>
      <c r="AH58" s="54">
        <v>0</v>
      </c>
      <c r="AI58" s="51">
        <f>+ROUND((SUMIFS(MODIFICACIONES!K:K,MODIFICACIONES!L:L,'POA 2026'!$AI$10,MODIFICACIONES!D:D,'POA 2026'!A58)+'POA 2026'!AH58),2)</f>
        <v>0</v>
      </c>
      <c r="AJ58" s="54">
        <v>0</v>
      </c>
      <c r="AK58" s="51">
        <f>+ROUND((SUMIFS(MODIFICACIONES!K:K,MODIFICACIONES!L:L,'POA 2026'!$AK$10,MODIFICACIONES!D:D,'POA 2026'!A58)+'POA 2026'!AJ58),2)</f>
        <v>0</v>
      </c>
      <c r="AL58" s="54">
        <v>0</v>
      </c>
      <c r="AM58" s="51">
        <f>+ROUND((SUMIFS(MODIFICACIONES!K:K,MODIFICACIONES!L:L,'POA 2026'!$AM$10,MODIFICACIONES!D:D,'POA 2026'!A58)+'POA 2026'!AL58),2)</f>
        <v>0</v>
      </c>
      <c r="AN58" s="54">
        <v>0</v>
      </c>
      <c r="AO58" s="51">
        <f>+ROUND((SUMIFS(MODIFICACIONES!K:K,MODIFICACIONES!L:L,'POA 2026'!$AO$10,MODIFICACIONES!D:D,'POA 2026'!A58)+'POA 2026'!AN58),2)</f>
        <v>0</v>
      </c>
      <c r="AP58" s="54">
        <v>0</v>
      </c>
      <c r="AQ58" s="51">
        <f>+ROUND((SUMIFS(MODIFICACIONES!K:K,MODIFICACIONES!L:L,'POA 2026'!$AQ$10,MODIFICACIONES!D:D,'POA 2026'!A58)+'POA 2026'!AP58),2)</f>
        <v>0</v>
      </c>
      <c r="AR58" s="54">
        <v>0</v>
      </c>
      <c r="AS58" s="51">
        <f>+ROUND((SUMIFS(MODIFICACIONES!K:K,MODIFICACIONES!L:L,'POA 2026'!$AS$10,MODIFICACIONES!D:D,'POA 2026'!A58)+'POA 2026'!AR58),2)</f>
        <v>0</v>
      </c>
      <c r="AT58" s="54">
        <v>0</v>
      </c>
      <c r="AU58" s="51">
        <f>+ROUND((SUMIFS(MODIFICACIONES!K:K,MODIFICACIONES!L:L,'POA 2026'!$AU$10,MODIFICACIONES!D:D,'POA 2026'!A58)+'POA 2026'!AT58),2)</f>
        <v>0</v>
      </c>
      <c r="AV58" s="54">
        <v>0</v>
      </c>
      <c r="AW58" s="51">
        <f>+ROUND((SUMIFS(MODIFICACIONES!K:K,MODIFICACIONES!L:L,'POA 2026'!$AW$10,MODIFICACIONES!D:D,'POA 2026'!A58)+'POA 2026'!AV58),2)</f>
        <v>0</v>
      </c>
      <c r="AX58" s="75">
        <f t="shared" si="3"/>
        <v>0</v>
      </c>
      <c r="AY58" s="236">
        <f>SUMIFS(CERTIFICACIONES!I:I,CERTIFICACIONES!A:A,'POA 2026'!A58,CERTIFICACIONES!J:J,"ACTIVA")</f>
        <v>1600</v>
      </c>
      <c r="AZ58" s="279">
        <f t="shared" si="23"/>
        <v>0</v>
      </c>
      <c r="BA58" s="282">
        <v>0</v>
      </c>
      <c r="BB58" s="236">
        <v>0</v>
      </c>
      <c r="BC58" s="236">
        <v>0</v>
      </c>
      <c r="BD58" s="236">
        <f t="shared" si="4"/>
        <v>1600</v>
      </c>
      <c r="BE58" s="273">
        <f t="shared" si="5"/>
        <v>0</v>
      </c>
      <c r="BF58" s="283"/>
      <c r="BG58" s="282"/>
      <c r="BH58" s="236"/>
      <c r="BI58" s="236"/>
      <c r="BJ58" s="236"/>
      <c r="BK58" s="273" t="e">
        <f t="shared" si="6"/>
        <v>#DIV/0!</v>
      </c>
      <c r="BL58" s="283"/>
      <c r="BM58" s="282"/>
      <c r="BN58" s="236"/>
      <c r="BO58" s="236"/>
      <c r="BP58" s="236"/>
      <c r="BQ58" s="273" t="e">
        <f t="shared" si="7"/>
        <v>#DIV/0!</v>
      </c>
      <c r="BR58" s="283"/>
      <c r="BS58" s="282"/>
      <c r="BT58" s="236"/>
      <c r="BU58" s="236"/>
      <c r="BV58" s="236"/>
      <c r="BW58" s="273" t="e">
        <f t="shared" si="8"/>
        <v>#DIV/0!</v>
      </c>
      <c r="BX58" s="283"/>
      <c r="BY58" s="282"/>
      <c r="BZ58" s="236"/>
      <c r="CA58" s="236"/>
      <c r="CB58" s="236"/>
      <c r="CC58" s="273" t="e">
        <f t="shared" si="9"/>
        <v>#DIV/0!</v>
      </c>
      <c r="CD58" s="283"/>
      <c r="CE58" s="282"/>
      <c r="CF58" s="236"/>
      <c r="CG58" s="236"/>
      <c r="CH58" s="236"/>
      <c r="CI58" s="273" t="e">
        <f t="shared" si="10"/>
        <v>#DIV/0!</v>
      </c>
      <c r="CJ58" s="283"/>
      <c r="CK58" s="282"/>
      <c r="CL58" s="236"/>
      <c r="CM58" s="236"/>
      <c r="CN58" s="236"/>
      <c r="CO58" s="273" t="e">
        <f t="shared" si="11"/>
        <v>#DIV/0!</v>
      </c>
      <c r="CP58" s="283"/>
      <c r="CQ58" s="282"/>
      <c r="CR58" s="236"/>
      <c r="CS58" s="236"/>
      <c r="CT58" s="236"/>
      <c r="CU58" s="273" t="e">
        <f t="shared" si="12"/>
        <v>#DIV/0!</v>
      </c>
      <c r="CV58" s="283"/>
      <c r="CW58" s="282"/>
      <c r="CX58" s="236"/>
      <c r="CY58" s="236"/>
      <c r="CZ58" s="236"/>
      <c r="DA58" s="273" t="e">
        <f t="shared" si="13"/>
        <v>#DIV/0!</v>
      </c>
      <c r="DB58" s="283"/>
      <c r="DC58" s="282"/>
      <c r="DD58" s="236"/>
      <c r="DE58" s="236"/>
      <c r="DF58" s="236"/>
      <c r="DG58" s="273" t="e">
        <f t="shared" si="14"/>
        <v>#DIV/0!</v>
      </c>
      <c r="DH58" s="283"/>
      <c r="DI58" s="282"/>
      <c r="DJ58" s="236"/>
      <c r="DK58" s="236"/>
      <c r="DL58" s="236"/>
      <c r="DM58" s="273" t="e">
        <f t="shared" si="15"/>
        <v>#DIV/0!</v>
      </c>
      <c r="DN58" s="283"/>
      <c r="DO58" s="282"/>
      <c r="DP58" s="236"/>
      <c r="DQ58" s="236"/>
      <c r="DR58" s="236"/>
      <c r="DS58" s="273" t="e">
        <f t="shared" si="16"/>
        <v>#DIV/0!</v>
      </c>
      <c r="DT58" s="283"/>
      <c r="DU58" s="282">
        <f t="shared" si="17"/>
        <v>0</v>
      </c>
      <c r="DV58" s="236">
        <f t="shared" si="18"/>
        <v>0</v>
      </c>
      <c r="DW58" s="236">
        <f t="shared" si="19"/>
        <v>0</v>
      </c>
      <c r="DX58" s="236">
        <f t="shared" si="20"/>
        <v>1600</v>
      </c>
      <c r="DY58" s="273">
        <f t="shared" si="21"/>
        <v>0</v>
      </c>
      <c r="DZ58" s="283"/>
    </row>
    <row r="59" spans="1:134" ht="45" hidden="1" customHeight="1" x14ac:dyDescent="0.25">
      <c r="A59" s="40">
        <v>49</v>
      </c>
      <c r="B59" s="78" t="s">
        <v>67</v>
      </c>
      <c r="C59" s="78" t="s">
        <v>24</v>
      </c>
      <c r="D59" s="41" t="s">
        <v>68</v>
      </c>
      <c r="E59" s="41" t="s">
        <v>69</v>
      </c>
      <c r="F59" s="41" t="s">
        <v>70</v>
      </c>
      <c r="G59" s="41" t="s">
        <v>71</v>
      </c>
      <c r="H59" s="78" t="s">
        <v>72</v>
      </c>
      <c r="I59" s="78" t="s">
        <v>72</v>
      </c>
      <c r="J59" s="78" t="s">
        <v>73</v>
      </c>
      <c r="K59" s="78" t="s">
        <v>73</v>
      </c>
      <c r="L59" s="78" t="s">
        <v>74</v>
      </c>
      <c r="M59" s="78" t="s">
        <v>75</v>
      </c>
      <c r="N59" s="78" t="s">
        <v>135</v>
      </c>
      <c r="O59" s="41" t="s">
        <v>80</v>
      </c>
      <c r="P59" s="44" t="str">
        <f t="shared" si="0"/>
        <v>84</v>
      </c>
      <c r="Q59" s="70">
        <v>840103</v>
      </c>
      <c r="R59" s="55" t="s">
        <v>110</v>
      </c>
      <c r="S59" s="27">
        <v>1701</v>
      </c>
      <c r="T59" s="56">
        <v>2</v>
      </c>
      <c r="U59" s="57">
        <v>0</v>
      </c>
      <c r="V59" s="57">
        <v>0</v>
      </c>
      <c r="W59" s="47">
        <f t="shared" si="22"/>
        <v>1500</v>
      </c>
      <c r="X59" s="74">
        <v>1</v>
      </c>
      <c r="Y59" s="50" t="s">
        <v>31</v>
      </c>
      <c r="Z59" s="75">
        <v>0</v>
      </c>
      <c r="AA59" s="237">
        <f>+ROUND((SUMIFS(MODIFICACIONES!K:K,MODIFICACIONES!L:L,'POA 2026'!$AA$10,MODIFICACIONES!D:D,'POA 2026'!A59)+'POA 2026'!Z59),2)</f>
        <v>0</v>
      </c>
      <c r="AB59" s="75">
        <v>0</v>
      </c>
      <c r="AC59" s="51">
        <f>+ROUND((SUMIFS(MODIFICACIONES!K:K,MODIFICACIONES!L:L,'POA 2026'!$AC$10,MODIFICACIONES!D:D,'POA 2026'!A59)+'POA 2026'!AB59),2)</f>
        <v>0</v>
      </c>
      <c r="AD59" s="75">
        <v>0</v>
      </c>
      <c r="AE59" s="51">
        <f>+ROUND((SUMIFS(MODIFICACIONES!K:K,MODIFICACIONES!L:L,'POA 2026'!$AE$10,MODIFICACIONES!D:D,'POA 2026'!A59)+'POA 2026'!AD59),2)</f>
        <v>0</v>
      </c>
      <c r="AF59" s="75">
        <v>1500</v>
      </c>
      <c r="AG59" s="51">
        <f>+ROUND((SUMIFS(MODIFICACIONES!K:K,MODIFICACIONES!L:L,'POA 2026'!$AG$10,MODIFICACIONES!D:D,'POA 2026'!A59)+'POA 2026'!AF59),2)</f>
        <v>1500</v>
      </c>
      <c r="AH59" s="75">
        <v>0</v>
      </c>
      <c r="AI59" s="51">
        <f>+ROUND((SUMIFS(MODIFICACIONES!K:K,MODIFICACIONES!L:L,'POA 2026'!$AI$10,MODIFICACIONES!D:D,'POA 2026'!A59)+'POA 2026'!AH59),2)</f>
        <v>0</v>
      </c>
      <c r="AJ59" s="75">
        <v>0</v>
      </c>
      <c r="AK59" s="51">
        <f>+ROUND((SUMIFS(MODIFICACIONES!K:K,MODIFICACIONES!L:L,'POA 2026'!$AK$10,MODIFICACIONES!D:D,'POA 2026'!A59)+'POA 2026'!AJ59),2)</f>
        <v>0</v>
      </c>
      <c r="AL59" s="75">
        <v>0</v>
      </c>
      <c r="AM59" s="51">
        <f>+ROUND((SUMIFS(MODIFICACIONES!K:K,MODIFICACIONES!L:L,'POA 2026'!$AM$10,MODIFICACIONES!D:D,'POA 2026'!A59)+'POA 2026'!AL59),2)</f>
        <v>0</v>
      </c>
      <c r="AN59" s="75">
        <v>0</v>
      </c>
      <c r="AO59" s="51">
        <f>+ROUND((SUMIFS(MODIFICACIONES!K:K,MODIFICACIONES!L:L,'POA 2026'!$AO$10,MODIFICACIONES!D:D,'POA 2026'!A59)+'POA 2026'!AN59),2)</f>
        <v>0</v>
      </c>
      <c r="AP59" s="75">
        <v>0</v>
      </c>
      <c r="AQ59" s="51">
        <f>+ROUND((SUMIFS(MODIFICACIONES!K:K,MODIFICACIONES!L:L,'POA 2026'!$AQ$10,MODIFICACIONES!D:D,'POA 2026'!A59)+'POA 2026'!AP59),2)</f>
        <v>0</v>
      </c>
      <c r="AR59" s="75">
        <v>0</v>
      </c>
      <c r="AS59" s="51">
        <f>+ROUND((SUMIFS(MODIFICACIONES!K:K,MODIFICACIONES!L:L,'POA 2026'!$AS$10,MODIFICACIONES!D:D,'POA 2026'!A59)+'POA 2026'!AR59),2)</f>
        <v>0</v>
      </c>
      <c r="AT59" s="75">
        <v>0</v>
      </c>
      <c r="AU59" s="51">
        <f>+ROUND((SUMIFS(MODIFICACIONES!K:K,MODIFICACIONES!L:L,'POA 2026'!$AU$10,MODIFICACIONES!D:D,'POA 2026'!A59)+'POA 2026'!AT59),2)</f>
        <v>0</v>
      </c>
      <c r="AV59" s="75">
        <v>0</v>
      </c>
      <c r="AW59" s="51">
        <f>+ROUND((SUMIFS(MODIFICACIONES!K:K,MODIFICACIONES!L:L,'POA 2026'!$AW$10,MODIFICACIONES!D:D,'POA 2026'!A59)+'POA 2026'!AV59),2)</f>
        <v>0</v>
      </c>
      <c r="AX59" s="75">
        <f t="shared" si="3"/>
        <v>0</v>
      </c>
      <c r="AY59" s="236">
        <f>SUMIFS(CERTIFICACIONES!I:I,CERTIFICACIONES!A:A,'POA 2026'!A59,CERTIFICACIONES!J:J,"ACTIVA")</f>
        <v>0</v>
      </c>
      <c r="AZ59" s="279">
        <f t="shared" si="23"/>
        <v>1500</v>
      </c>
      <c r="BA59" s="282"/>
      <c r="BB59" s="236"/>
      <c r="BC59" s="236"/>
      <c r="BD59" s="236">
        <f t="shared" si="4"/>
        <v>1500</v>
      </c>
      <c r="BE59" s="273">
        <f t="shared" si="5"/>
        <v>0</v>
      </c>
      <c r="BF59" s="283"/>
      <c r="BG59" s="282"/>
      <c r="BH59" s="236"/>
      <c r="BI59" s="236"/>
      <c r="BJ59" s="236"/>
      <c r="BK59" s="273" t="e">
        <f t="shared" si="6"/>
        <v>#DIV/0!</v>
      </c>
      <c r="BL59" s="283"/>
      <c r="BM59" s="282"/>
      <c r="BN59" s="236"/>
      <c r="BO59" s="236"/>
      <c r="BP59" s="236"/>
      <c r="BQ59" s="273" t="e">
        <f t="shared" si="7"/>
        <v>#DIV/0!</v>
      </c>
      <c r="BR59" s="283"/>
      <c r="BS59" s="282"/>
      <c r="BT59" s="236"/>
      <c r="BU59" s="236"/>
      <c r="BV59" s="236"/>
      <c r="BW59" s="273" t="e">
        <f t="shared" si="8"/>
        <v>#DIV/0!</v>
      </c>
      <c r="BX59" s="283"/>
      <c r="BY59" s="282"/>
      <c r="BZ59" s="236"/>
      <c r="CA59" s="236"/>
      <c r="CB59" s="236"/>
      <c r="CC59" s="273" t="e">
        <f t="shared" si="9"/>
        <v>#DIV/0!</v>
      </c>
      <c r="CD59" s="283"/>
      <c r="CE59" s="282"/>
      <c r="CF59" s="236"/>
      <c r="CG59" s="236"/>
      <c r="CH59" s="236"/>
      <c r="CI59" s="273" t="e">
        <f t="shared" si="10"/>
        <v>#DIV/0!</v>
      </c>
      <c r="CJ59" s="283"/>
      <c r="CK59" s="282"/>
      <c r="CL59" s="236"/>
      <c r="CM59" s="236"/>
      <c r="CN59" s="236"/>
      <c r="CO59" s="273" t="e">
        <f t="shared" si="11"/>
        <v>#DIV/0!</v>
      </c>
      <c r="CP59" s="283"/>
      <c r="CQ59" s="282"/>
      <c r="CR59" s="236"/>
      <c r="CS59" s="236"/>
      <c r="CT59" s="236"/>
      <c r="CU59" s="273" t="e">
        <f t="shared" si="12"/>
        <v>#DIV/0!</v>
      </c>
      <c r="CV59" s="283"/>
      <c r="CW59" s="282"/>
      <c r="CX59" s="236"/>
      <c r="CY59" s="236"/>
      <c r="CZ59" s="236"/>
      <c r="DA59" s="273" t="e">
        <f t="shared" si="13"/>
        <v>#DIV/0!</v>
      </c>
      <c r="DB59" s="283"/>
      <c r="DC59" s="282"/>
      <c r="DD59" s="236"/>
      <c r="DE59" s="236"/>
      <c r="DF59" s="236"/>
      <c r="DG59" s="273" t="e">
        <f t="shared" si="14"/>
        <v>#DIV/0!</v>
      </c>
      <c r="DH59" s="283"/>
      <c r="DI59" s="282"/>
      <c r="DJ59" s="236"/>
      <c r="DK59" s="236"/>
      <c r="DL59" s="236"/>
      <c r="DM59" s="273" t="e">
        <f t="shared" si="15"/>
        <v>#DIV/0!</v>
      </c>
      <c r="DN59" s="283"/>
      <c r="DO59" s="282"/>
      <c r="DP59" s="236"/>
      <c r="DQ59" s="236"/>
      <c r="DR59" s="236"/>
      <c r="DS59" s="273" t="e">
        <f t="shared" si="16"/>
        <v>#DIV/0!</v>
      </c>
      <c r="DT59" s="283"/>
      <c r="DU59" s="282">
        <f t="shared" si="17"/>
        <v>0</v>
      </c>
      <c r="DV59" s="236">
        <f t="shared" si="18"/>
        <v>0</v>
      </c>
      <c r="DW59" s="236">
        <f t="shared" si="19"/>
        <v>0</v>
      </c>
      <c r="DX59" s="236">
        <f t="shared" si="20"/>
        <v>1500</v>
      </c>
      <c r="DY59" s="273">
        <f t="shared" si="21"/>
        <v>0</v>
      </c>
      <c r="DZ59" s="283"/>
    </row>
    <row r="60" spans="1:134" ht="45" hidden="1" customHeight="1" x14ac:dyDescent="0.25">
      <c r="A60" s="40">
        <v>50</v>
      </c>
      <c r="B60" s="78" t="s">
        <v>67</v>
      </c>
      <c r="C60" s="78" t="s">
        <v>24</v>
      </c>
      <c r="D60" s="41" t="s">
        <v>68</v>
      </c>
      <c r="E60" s="41" t="s">
        <v>69</v>
      </c>
      <c r="F60" s="41" t="s">
        <v>70</v>
      </c>
      <c r="G60" s="41" t="s">
        <v>137</v>
      </c>
      <c r="H60" s="78" t="s">
        <v>140</v>
      </c>
      <c r="I60" s="78" t="s">
        <v>474</v>
      </c>
      <c r="J60" s="78" t="s">
        <v>73</v>
      </c>
      <c r="K60" s="78" t="s">
        <v>73</v>
      </c>
      <c r="L60" s="132" t="s">
        <v>74</v>
      </c>
      <c r="M60" s="78" t="s">
        <v>138</v>
      </c>
      <c r="N60" s="78" t="s">
        <v>141</v>
      </c>
      <c r="O60" s="41" t="s">
        <v>80</v>
      </c>
      <c r="P60" s="44" t="str">
        <f t="shared" si="0"/>
        <v>53</v>
      </c>
      <c r="Q60" s="70">
        <v>530702</v>
      </c>
      <c r="R60" s="42" t="s">
        <v>139</v>
      </c>
      <c r="S60" s="27">
        <v>1701</v>
      </c>
      <c r="T60" s="56">
        <v>1</v>
      </c>
      <c r="U60" s="57">
        <v>0</v>
      </c>
      <c r="V60" s="57">
        <v>0</v>
      </c>
      <c r="W60" s="47">
        <f t="shared" si="22"/>
        <v>0</v>
      </c>
      <c r="X60" s="48">
        <v>1</v>
      </c>
      <c r="Y60" s="50" t="s">
        <v>66</v>
      </c>
      <c r="Z60" s="75">
        <v>0</v>
      </c>
      <c r="AA60" s="237">
        <f>+ROUND((SUMIFS(MODIFICACIONES!K:K,MODIFICACIONES!L:L,'POA 2026'!$AA$10,MODIFICACIONES!D:D,'POA 2026'!A60)+'POA 2026'!Z60),2)</f>
        <v>0</v>
      </c>
      <c r="AB60" s="75">
        <v>0</v>
      </c>
      <c r="AC60" s="51">
        <f>+ROUND((SUMIFS(MODIFICACIONES!K:K,MODIFICACIONES!L:L,'POA 2026'!$AC$10,MODIFICACIONES!D:D,'POA 2026'!A60)+'POA 2026'!AB60),2)</f>
        <v>0</v>
      </c>
      <c r="AD60" s="75">
        <v>0</v>
      </c>
      <c r="AE60" s="51">
        <f>+ROUND((SUMIFS(MODIFICACIONES!K:K,MODIFICACIONES!L:L,'POA 2026'!$AE$10,MODIFICACIONES!D:D,'POA 2026'!A60)+'POA 2026'!AD60),2)</f>
        <v>0</v>
      </c>
      <c r="AF60" s="75">
        <v>0</v>
      </c>
      <c r="AG60" s="51">
        <f>+ROUND((SUMIFS(MODIFICACIONES!K:K,MODIFICACIONES!L:L,'POA 2026'!$AG$10,MODIFICACIONES!D:D,'POA 2026'!A60)+'POA 2026'!AF60),2)</f>
        <v>0</v>
      </c>
      <c r="AH60" s="75">
        <v>0</v>
      </c>
      <c r="AI60" s="51">
        <f>+ROUND((SUMIFS(MODIFICACIONES!K:K,MODIFICACIONES!L:L,'POA 2026'!$AI$10,MODIFICACIONES!D:D,'POA 2026'!A60)+'POA 2026'!AH60),2)</f>
        <v>0</v>
      </c>
      <c r="AJ60" s="75">
        <v>0</v>
      </c>
      <c r="AK60" s="51">
        <f>+ROUND((SUMIFS(MODIFICACIONES!K:K,MODIFICACIONES!L:L,'POA 2026'!$AK$10,MODIFICACIONES!D:D,'POA 2026'!A60)+'POA 2026'!AJ60),2)</f>
        <v>0</v>
      </c>
      <c r="AL60" s="75">
        <v>0</v>
      </c>
      <c r="AM60" s="51">
        <f>+ROUND((SUMIFS(MODIFICACIONES!K:K,MODIFICACIONES!L:L,'POA 2026'!$AM$10,MODIFICACIONES!D:D,'POA 2026'!A60)+'POA 2026'!AL60),2)</f>
        <v>0</v>
      </c>
      <c r="AN60" s="75">
        <v>0</v>
      </c>
      <c r="AO60" s="51">
        <f>+ROUND((SUMIFS(MODIFICACIONES!K:K,MODIFICACIONES!L:L,'POA 2026'!$AO$10,MODIFICACIONES!D:D,'POA 2026'!A60)+'POA 2026'!AN60),2)</f>
        <v>0</v>
      </c>
      <c r="AP60" s="75">
        <v>0</v>
      </c>
      <c r="AQ60" s="51">
        <f>+ROUND((SUMIFS(MODIFICACIONES!K:K,MODIFICACIONES!L:L,'POA 2026'!$AQ$10,MODIFICACIONES!D:D,'POA 2026'!A60)+'POA 2026'!AP60),2)</f>
        <v>0</v>
      </c>
      <c r="AR60" s="75">
        <v>0</v>
      </c>
      <c r="AS60" s="51">
        <f>+ROUND((SUMIFS(MODIFICACIONES!K:K,MODIFICACIONES!L:L,'POA 2026'!$AS$10,MODIFICACIONES!D:D,'POA 2026'!A60)+'POA 2026'!AR60),2)</f>
        <v>0</v>
      </c>
      <c r="AT60" s="75">
        <v>0</v>
      </c>
      <c r="AU60" s="51">
        <f>+ROUND((SUMIFS(MODIFICACIONES!K:K,MODIFICACIONES!L:L,'POA 2026'!$AU$10,MODIFICACIONES!D:D,'POA 2026'!A60)+'POA 2026'!AT60),2)</f>
        <v>0</v>
      </c>
      <c r="AV60" s="75">
        <v>1</v>
      </c>
      <c r="AW60" s="51">
        <f>+ROUND((SUMIFS(MODIFICACIONES!K:K,MODIFICACIONES!L:L,'POA 2026'!$AW$10,MODIFICACIONES!D:D,'POA 2026'!A60)+'POA 2026'!AV60),2)</f>
        <v>0</v>
      </c>
      <c r="AX60" s="75">
        <f t="shared" si="3"/>
        <v>0</v>
      </c>
      <c r="AY60" s="236">
        <f>SUMIFS(CERTIFICACIONES!I:I,CERTIFICACIONES!A:A,'POA 2026'!A60,CERTIFICACIONES!J:J,"ACTIVA")</f>
        <v>0</v>
      </c>
      <c r="AZ60" s="279">
        <f t="shared" si="23"/>
        <v>0</v>
      </c>
      <c r="BA60" s="282">
        <v>0</v>
      </c>
      <c r="BB60" s="236">
        <v>0</v>
      </c>
      <c r="BC60" s="236">
        <v>0</v>
      </c>
      <c r="BD60" s="236">
        <f t="shared" si="4"/>
        <v>0</v>
      </c>
      <c r="BE60" s="273" t="e">
        <f t="shared" si="5"/>
        <v>#DIV/0!</v>
      </c>
      <c r="BF60" s="283"/>
      <c r="BG60" s="282"/>
      <c r="BH60" s="236"/>
      <c r="BI60" s="236"/>
      <c r="BJ60" s="236"/>
      <c r="BK60" s="273" t="e">
        <f t="shared" si="6"/>
        <v>#DIV/0!</v>
      </c>
      <c r="BL60" s="283"/>
      <c r="BM60" s="282"/>
      <c r="BN60" s="236"/>
      <c r="BO60" s="236"/>
      <c r="BP60" s="236"/>
      <c r="BQ60" s="273" t="e">
        <f t="shared" si="7"/>
        <v>#DIV/0!</v>
      </c>
      <c r="BR60" s="283"/>
      <c r="BS60" s="282"/>
      <c r="BT60" s="236"/>
      <c r="BU60" s="236"/>
      <c r="BV60" s="236"/>
      <c r="BW60" s="273" t="e">
        <f t="shared" si="8"/>
        <v>#DIV/0!</v>
      </c>
      <c r="BX60" s="283"/>
      <c r="BY60" s="282"/>
      <c r="BZ60" s="236"/>
      <c r="CA60" s="236"/>
      <c r="CB60" s="236"/>
      <c r="CC60" s="273" t="e">
        <f t="shared" si="9"/>
        <v>#DIV/0!</v>
      </c>
      <c r="CD60" s="283"/>
      <c r="CE60" s="282"/>
      <c r="CF60" s="236"/>
      <c r="CG60" s="236"/>
      <c r="CH60" s="236"/>
      <c r="CI60" s="273" t="e">
        <f t="shared" si="10"/>
        <v>#DIV/0!</v>
      </c>
      <c r="CJ60" s="283"/>
      <c r="CK60" s="282"/>
      <c r="CL60" s="236"/>
      <c r="CM60" s="236"/>
      <c r="CN60" s="236"/>
      <c r="CO60" s="273" t="e">
        <f t="shared" si="11"/>
        <v>#DIV/0!</v>
      </c>
      <c r="CP60" s="283"/>
      <c r="CQ60" s="282"/>
      <c r="CR60" s="236"/>
      <c r="CS60" s="236"/>
      <c r="CT60" s="236"/>
      <c r="CU60" s="273" t="e">
        <f t="shared" si="12"/>
        <v>#DIV/0!</v>
      </c>
      <c r="CV60" s="283"/>
      <c r="CW60" s="282"/>
      <c r="CX60" s="236"/>
      <c r="CY60" s="236"/>
      <c r="CZ60" s="236"/>
      <c r="DA60" s="273" t="e">
        <f t="shared" si="13"/>
        <v>#DIV/0!</v>
      </c>
      <c r="DB60" s="283"/>
      <c r="DC60" s="282"/>
      <c r="DD60" s="236"/>
      <c r="DE60" s="236"/>
      <c r="DF60" s="236"/>
      <c r="DG60" s="273" t="e">
        <f t="shared" si="14"/>
        <v>#DIV/0!</v>
      </c>
      <c r="DH60" s="283"/>
      <c r="DI60" s="282"/>
      <c r="DJ60" s="236"/>
      <c r="DK60" s="236"/>
      <c r="DL60" s="236"/>
      <c r="DM60" s="273" t="e">
        <f t="shared" si="15"/>
        <v>#DIV/0!</v>
      </c>
      <c r="DN60" s="283"/>
      <c r="DO60" s="282"/>
      <c r="DP60" s="236"/>
      <c r="DQ60" s="236"/>
      <c r="DR60" s="236"/>
      <c r="DS60" s="273" t="e">
        <f t="shared" si="16"/>
        <v>#DIV/0!</v>
      </c>
      <c r="DT60" s="283"/>
      <c r="DU60" s="282">
        <f t="shared" si="17"/>
        <v>0</v>
      </c>
      <c r="DV60" s="236">
        <f t="shared" si="18"/>
        <v>0</v>
      </c>
      <c r="DW60" s="236">
        <f t="shared" si="19"/>
        <v>0</v>
      </c>
      <c r="DX60" s="236">
        <f t="shared" si="20"/>
        <v>0</v>
      </c>
      <c r="DY60" s="273" t="e">
        <f t="shared" si="21"/>
        <v>#DIV/0!</v>
      </c>
      <c r="DZ60" s="283"/>
    </row>
    <row r="61" spans="1:134" ht="45" hidden="1" customHeight="1" x14ac:dyDescent="0.25">
      <c r="A61" s="40">
        <v>51</v>
      </c>
      <c r="B61" s="78" t="s">
        <v>67</v>
      </c>
      <c r="C61" s="78" t="s">
        <v>24</v>
      </c>
      <c r="D61" s="41" t="s">
        <v>68</v>
      </c>
      <c r="E61" s="41" t="s">
        <v>69</v>
      </c>
      <c r="F61" s="41" t="s">
        <v>70</v>
      </c>
      <c r="G61" s="41" t="s">
        <v>137</v>
      </c>
      <c r="H61" s="78" t="s">
        <v>88</v>
      </c>
      <c r="I61" s="78" t="s">
        <v>458</v>
      </c>
      <c r="J61" s="78" t="s">
        <v>73</v>
      </c>
      <c r="K61" s="78" t="s">
        <v>73</v>
      </c>
      <c r="L61" s="132" t="s">
        <v>74</v>
      </c>
      <c r="M61" s="78" t="s">
        <v>138</v>
      </c>
      <c r="N61" s="78" t="s">
        <v>142</v>
      </c>
      <c r="O61" s="41" t="s">
        <v>77</v>
      </c>
      <c r="P61" s="44" t="str">
        <f t="shared" si="0"/>
        <v>84</v>
      </c>
      <c r="Q61" s="69">
        <v>840107</v>
      </c>
      <c r="R61" s="42" t="s">
        <v>143</v>
      </c>
      <c r="S61" s="27">
        <v>1701</v>
      </c>
      <c r="T61" s="56">
        <v>1</v>
      </c>
      <c r="U61" s="57">
        <v>0</v>
      </c>
      <c r="V61" s="57">
        <v>0</v>
      </c>
      <c r="W61" s="47">
        <f t="shared" si="22"/>
        <v>3587</v>
      </c>
      <c r="X61" s="48">
        <v>1</v>
      </c>
      <c r="Y61" s="50" t="s">
        <v>31</v>
      </c>
      <c r="Z61" s="77">
        <v>3587</v>
      </c>
      <c r="AA61" s="237">
        <f>+ROUND((SUMIFS(MODIFICACIONES!K:K,MODIFICACIONES!L:L,'POA 2026'!$AA$10,MODIFICACIONES!D:D,'POA 2026'!A61)+'POA 2026'!Z61),2)</f>
        <v>3587</v>
      </c>
      <c r="AB61" s="75">
        <v>0</v>
      </c>
      <c r="AC61" s="51">
        <f>+ROUND((SUMIFS(MODIFICACIONES!K:K,MODIFICACIONES!L:L,'POA 2026'!$AC$10,MODIFICACIONES!D:D,'POA 2026'!A61)+'POA 2026'!AB61),2)</f>
        <v>0</v>
      </c>
      <c r="AD61" s="75">
        <v>0</v>
      </c>
      <c r="AE61" s="51">
        <f>+ROUND((SUMIFS(MODIFICACIONES!K:K,MODIFICACIONES!L:L,'POA 2026'!$AE$10,MODIFICACIONES!D:D,'POA 2026'!A61)+'POA 2026'!AD61),2)</f>
        <v>0</v>
      </c>
      <c r="AF61" s="75">
        <v>0</v>
      </c>
      <c r="AG61" s="51">
        <f>+ROUND((SUMIFS(MODIFICACIONES!K:K,MODIFICACIONES!L:L,'POA 2026'!$AG$10,MODIFICACIONES!D:D,'POA 2026'!A61)+'POA 2026'!AF61),2)</f>
        <v>0</v>
      </c>
      <c r="AH61" s="75">
        <v>0</v>
      </c>
      <c r="AI61" s="51">
        <f>+ROUND((SUMIFS(MODIFICACIONES!K:K,MODIFICACIONES!L:L,'POA 2026'!$AI$10,MODIFICACIONES!D:D,'POA 2026'!A61)+'POA 2026'!AH61),2)</f>
        <v>0</v>
      </c>
      <c r="AJ61" s="75">
        <v>0</v>
      </c>
      <c r="AK61" s="51">
        <f>+ROUND((SUMIFS(MODIFICACIONES!K:K,MODIFICACIONES!L:L,'POA 2026'!$AK$10,MODIFICACIONES!D:D,'POA 2026'!A61)+'POA 2026'!AJ61),2)</f>
        <v>0</v>
      </c>
      <c r="AL61" s="75">
        <v>0</v>
      </c>
      <c r="AM61" s="51">
        <f>+ROUND((SUMIFS(MODIFICACIONES!K:K,MODIFICACIONES!L:L,'POA 2026'!$AM$10,MODIFICACIONES!D:D,'POA 2026'!A61)+'POA 2026'!AL61),2)</f>
        <v>0</v>
      </c>
      <c r="AN61" s="75">
        <v>0</v>
      </c>
      <c r="AO61" s="51">
        <f>+ROUND((SUMIFS(MODIFICACIONES!K:K,MODIFICACIONES!L:L,'POA 2026'!$AO$10,MODIFICACIONES!D:D,'POA 2026'!A61)+'POA 2026'!AN61),2)</f>
        <v>0</v>
      </c>
      <c r="AP61" s="75">
        <v>0</v>
      </c>
      <c r="AQ61" s="51">
        <f>+ROUND((SUMIFS(MODIFICACIONES!K:K,MODIFICACIONES!L:L,'POA 2026'!$AQ$10,MODIFICACIONES!D:D,'POA 2026'!A61)+'POA 2026'!AP61),2)</f>
        <v>0</v>
      </c>
      <c r="AR61" s="75">
        <v>0</v>
      </c>
      <c r="AS61" s="51">
        <f>+ROUND((SUMIFS(MODIFICACIONES!K:K,MODIFICACIONES!L:L,'POA 2026'!$AS$10,MODIFICACIONES!D:D,'POA 2026'!A61)+'POA 2026'!AR61),2)</f>
        <v>0</v>
      </c>
      <c r="AT61" s="75">
        <v>0</v>
      </c>
      <c r="AU61" s="51">
        <f>+ROUND((SUMIFS(MODIFICACIONES!K:K,MODIFICACIONES!L:L,'POA 2026'!$AU$10,MODIFICACIONES!D:D,'POA 2026'!A61)+'POA 2026'!AT61),2)</f>
        <v>0</v>
      </c>
      <c r="AV61" s="75">
        <v>0</v>
      </c>
      <c r="AW61" s="51">
        <f>+ROUND((SUMIFS(MODIFICACIONES!K:K,MODIFICACIONES!L:L,'POA 2026'!$AW$10,MODIFICACIONES!D:D,'POA 2026'!A61)+'POA 2026'!AV61),2)</f>
        <v>0</v>
      </c>
      <c r="AX61" s="75">
        <f t="shared" si="3"/>
        <v>0</v>
      </c>
      <c r="AY61" s="236">
        <f>SUMIFS(CERTIFICACIONES!I:I,CERTIFICACIONES!A:A,'POA 2026'!A61,CERTIFICACIONES!J:J,"ACTIVA")</f>
        <v>3587</v>
      </c>
      <c r="AZ61" s="279">
        <f t="shared" si="23"/>
        <v>0</v>
      </c>
      <c r="BA61" s="282"/>
      <c r="BB61" s="236"/>
      <c r="BC61" s="236"/>
      <c r="BD61" s="236">
        <f t="shared" si="4"/>
        <v>3587</v>
      </c>
      <c r="BE61" s="273">
        <f t="shared" si="5"/>
        <v>0</v>
      </c>
      <c r="BF61" s="283" t="s">
        <v>655</v>
      </c>
      <c r="BG61" s="282"/>
      <c r="BH61" s="236"/>
      <c r="BI61" s="236"/>
      <c r="BJ61" s="236"/>
      <c r="BK61" s="273" t="e">
        <f t="shared" si="6"/>
        <v>#DIV/0!</v>
      </c>
      <c r="BL61" s="283" t="s">
        <v>655</v>
      </c>
      <c r="BM61" s="282"/>
      <c r="BN61" s="236"/>
      <c r="BO61" s="236"/>
      <c r="BP61" s="236"/>
      <c r="BQ61" s="273" t="e">
        <f t="shared" si="7"/>
        <v>#DIV/0!</v>
      </c>
      <c r="BR61" s="283" t="s">
        <v>655</v>
      </c>
      <c r="BS61" s="282"/>
      <c r="BT61" s="236"/>
      <c r="BU61" s="236"/>
      <c r="BV61" s="236"/>
      <c r="BW61" s="273" t="e">
        <f t="shared" si="8"/>
        <v>#DIV/0!</v>
      </c>
      <c r="BX61" s="283" t="s">
        <v>655</v>
      </c>
      <c r="BY61" s="282"/>
      <c r="BZ61" s="236"/>
      <c r="CA61" s="236"/>
      <c r="CB61" s="236"/>
      <c r="CC61" s="273" t="e">
        <f t="shared" si="9"/>
        <v>#DIV/0!</v>
      </c>
      <c r="CD61" s="283" t="s">
        <v>655</v>
      </c>
      <c r="CE61" s="282"/>
      <c r="CF61" s="236"/>
      <c r="CG61" s="236"/>
      <c r="CH61" s="236"/>
      <c r="CI61" s="273" t="e">
        <f t="shared" si="10"/>
        <v>#DIV/0!</v>
      </c>
      <c r="CJ61" s="283" t="s">
        <v>655</v>
      </c>
      <c r="CK61" s="282"/>
      <c r="CL61" s="236"/>
      <c r="CM61" s="236"/>
      <c r="CN61" s="236"/>
      <c r="CO61" s="273" t="e">
        <f t="shared" si="11"/>
        <v>#DIV/0!</v>
      </c>
      <c r="CP61" s="283" t="s">
        <v>655</v>
      </c>
      <c r="CQ61" s="282"/>
      <c r="CR61" s="236"/>
      <c r="CS61" s="236"/>
      <c r="CT61" s="236"/>
      <c r="CU61" s="273" t="e">
        <f t="shared" si="12"/>
        <v>#DIV/0!</v>
      </c>
      <c r="CV61" s="283" t="s">
        <v>655</v>
      </c>
      <c r="CW61" s="282"/>
      <c r="CX61" s="236"/>
      <c r="CY61" s="236"/>
      <c r="CZ61" s="236"/>
      <c r="DA61" s="273" t="e">
        <f t="shared" si="13"/>
        <v>#DIV/0!</v>
      </c>
      <c r="DB61" s="283" t="s">
        <v>655</v>
      </c>
      <c r="DC61" s="282"/>
      <c r="DD61" s="236"/>
      <c r="DE61" s="236"/>
      <c r="DF61" s="236"/>
      <c r="DG61" s="273" t="e">
        <f t="shared" si="14"/>
        <v>#DIV/0!</v>
      </c>
      <c r="DH61" s="283" t="s">
        <v>655</v>
      </c>
      <c r="DI61" s="282"/>
      <c r="DJ61" s="236"/>
      <c r="DK61" s="236"/>
      <c r="DL61" s="236"/>
      <c r="DM61" s="273" t="e">
        <f t="shared" si="15"/>
        <v>#DIV/0!</v>
      </c>
      <c r="DN61" s="283" t="s">
        <v>655</v>
      </c>
      <c r="DO61" s="282"/>
      <c r="DP61" s="236"/>
      <c r="DQ61" s="236"/>
      <c r="DR61" s="236"/>
      <c r="DS61" s="273" t="e">
        <f t="shared" si="16"/>
        <v>#DIV/0!</v>
      </c>
      <c r="DT61" s="283"/>
      <c r="DU61" s="282">
        <f t="shared" si="17"/>
        <v>0</v>
      </c>
      <c r="DV61" s="236">
        <f t="shared" si="18"/>
        <v>0</v>
      </c>
      <c r="DW61" s="236">
        <f t="shared" si="19"/>
        <v>0</v>
      </c>
      <c r="DX61" s="236">
        <f t="shared" si="20"/>
        <v>3587</v>
      </c>
      <c r="DY61" s="273">
        <f t="shared" si="21"/>
        <v>0</v>
      </c>
      <c r="DZ61" s="283"/>
    </row>
    <row r="62" spans="1:134" ht="45" hidden="1" customHeight="1" x14ac:dyDescent="0.25">
      <c r="A62" s="40">
        <v>52</v>
      </c>
      <c r="B62" s="78" t="s">
        <v>67</v>
      </c>
      <c r="C62" s="78" t="s">
        <v>24</v>
      </c>
      <c r="D62" s="41" t="s">
        <v>68</v>
      </c>
      <c r="E62" s="41" t="s">
        <v>69</v>
      </c>
      <c r="F62" s="41" t="s">
        <v>70</v>
      </c>
      <c r="G62" s="41" t="s">
        <v>137</v>
      </c>
      <c r="H62" s="78" t="s">
        <v>88</v>
      </c>
      <c r="I62" s="78" t="s">
        <v>458</v>
      </c>
      <c r="J62" s="78" t="s">
        <v>73</v>
      </c>
      <c r="K62" s="78" t="s">
        <v>73</v>
      </c>
      <c r="L62" s="132" t="s">
        <v>74</v>
      </c>
      <c r="M62" s="78" t="s">
        <v>138</v>
      </c>
      <c r="N62" s="78" t="s">
        <v>144</v>
      </c>
      <c r="O62" s="41" t="s">
        <v>77</v>
      </c>
      <c r="P62" s="44" t="str">
        <f t="shared" si="0"/>
        <v>84</v>
      </c>
      <c r="Q62" s="69">
        <v>840107</v>
      </c>
      <c r="R62" s="42" t="s">
        <v>143</v>
      </c>
      <c r="S62" s="27">
        <v>1701</v>
      </c>
      <c r="T62" s="56">
        <v>1</v>
      </c>
      <c r="U62" s="57">
        <v>0</v>
      </c>
      <c r="V62" s="57">
        <v>0</v>
      </c>
      <c r="W62" s="47">
        <f t="shared" si="22"/>
        <v>5964.6</v>
      </c>
      <c r="X62" s="48">
        <v>1</v>
      </c>
      <c r="Y62" s="50" t="s">
        <v>31</v>
      </c>
      <c r="Z62" s="77">
        <v>5964.6</v>
      </c>
      <c r="AA62" s="237">
        <f>+ROUND((SUMIFS(MODIFICACIONES!K:K,MODIFICACIONES!L:L,'POA 2026'!$AA$10,MODIFICACIONES!D:D,'POA 2026'!A62)+'POA 2026'!Z62),2)</f>
        <v>5964.6</v>
      </c>
      <c r="AB62" s="75">
        <v>0</v>
      </c>
      <c r="AC62" s="51">
        <f>+ROUND((SUMIFS(MODIFICACIONES!K:K,MODIFICACIONES!L:L,'POA 2026'!$AC$10,MODIFICACIONES!D:D,'POA 2026'!A62)+'POA 2026'!AB62),2)</f>
        <v>0</v>
      </c>
      <c r="AD62" s="75">
        <v>0</v>
      </c>
      <c r="AE62" s="51">
        <f>+ROUND((SUMIFS(MODIFICACIONES!K:K,MODIFICACIONES!L:L,'POA 2026'!$AE$10,MODIFICACIONES!D:D,'POA 2026'!A62)+'POA 2026'!AD62),2)</f>
        <v>0</v>
      </c>
      <c r="AF62" s="75">
        <v>0</v>
      </c>
      <c r="AG62" s="51">
        <f>+ROUND((SUMIFS(MODIFICACIONES!K:K,MODIFICACIONES!L:L,'POA 2026'!$AG$10,MODIFICACIONES!D:D,'POA 2026'!A62)+'POA 2026'!AF62),2)</f>
        <v>0</v>
      </c>
      <c r="AH62" s="75">
        <v>0</v>
      </c>
      <c r="AI62" s="51">
        <f>+ROUND((SUMIFS(MODIFICACIONES!K:K,MODIFICACIONES!L:L,'POA 2026'!$AI$10,MODIFICACIONES!D:D,'POA 2026'!A62)+'POA 2026'!AH62),2)</f>
        <v>0</v>
      </c>
      <c r="AJ62" s="75">
        <v>0</v>
      </c>
      <c r="AK62" s="51">
        <f>+ROUND((SUMIFS(MODIFICACIONES!K:K,MODIFICACIONES!L:L,'POA 2026'!$AK$10,MODIFICACIONES!D:D,'POA 2026'!A62)+'POA 2026'!AJ62),2)</f>
        <v>0</v>
      </c>
      <c r="AL62" s="75">
        <v>0</v>
      </c>
      <c r="AM62" s="51">
        <f>+ROUND((SUMIFS(MODIFICACIONES!K:K,MODIFICACIONES!L:L,'POA 2026'!$AM$10,MODIFICACIONES!D:D,'POA 2026'!A62)+'POA 2026'!AL62),2)</f>
        <v>0</v>
      </c>
      <c r="AN62" s="75">
        <v>0</v>
      </c>
      <c r="AO62" s="51">
        <f>+ROUND((SUMIFS(MODIFICACIONES!K:K,MODIFICACIONES!L:L,'POA 2026'!$AO$10,MODIFICACIONES!D:D,'POA 2026'!A62)+'POA 2026'!AN62),2)</f>
        <v>0</v>
      </c>
      <c r="AP62" s="75">
        <v>0</v>
      </c>
      <c r="AQ62" s="51">
        <f>+ROUND((SUMIFS(MODIFICACIONES!K:K,MODIFICACIONES!L:L,'POA 2026'!$AQ$10,MODIFICACIONES!D:D,'POA 2026'!A62)+'POA 2026'!AP62),2)</f>
        <v>0</v>
      </c>
      <c r="AR62" s="75">
        <v>0</v>
      </c>
      <c r="AS62" s="51">
        <f>+ROUND((SUMIFS(MODIFICACIONES!K:K,MODIFICACIONES!L:L,'POA 2026'!$AS$10,MODIFICACIONES!D:D,'POA 2026'!A62)+'POA 2026'!AR62),2)</f>
        <v>0</v>
      </c>
      <c r="AT62" s="75">
        <v>0</v>
      </c>
      <c r="AU62" s="51">
        <f>+ROUND((SUMIFS(MODIFICACIONES!K:K,MODIFICACIONES!L:L,'POA 2026'!$AU$10,MODIFICACIONES!D:D,'POA 2026'!A62)+'POA 2026'!AT62),2)</f>
        <v>0</v>
      </c>
      <c r="AV62" s="75">
        <v>0</v>
      </c>
      <c r="AW62" s="51">
        <f>+ROUND((SUMIFS(MODIFICACIONES!K:K,MODIFICACIONES!L:L,'POA 2026'!$AW$10,MODIFICACIONES!D:D,'POA 2026'!A62)+'POA 2026'!AV62),2)</f>
        <v>0</v>
      </c>
      <c r="AX62" s="75">
        <f t="shared" si="3"/>
        <v>0</v>
      </c>
      <c r="AY62" s="236">
        <f>SUMIFS(CERTIFICACIONES!I:I,CERTIFICACIONES!A:A,'POA 2026'!A62,CERTIFICACIONES!J:J,"ACTIVA")</f>
        <v>5964.6</v>
      </c>
      <c r="AZ62" s="279">
        <f t="shared" si="23"/>
        <v>0</v>
      </c>
      <c r="BA62" s="282"/>
      <c r="BB62" s="236"/>
      <c r="BC62" s="236"/>
      <c r="BD62" s="236">
        <f t="shared" si="4"/>
        <v>5964.6</v>
      </c>
      <c r="BE62" s="273">
        <f t="shared" si="5"/>
        <v>0</v>
      </c>
      <c r="BF62" s="283" t="s">
        <v>655</v>
      </c>
      <c r="BG62" s="282"/>
      <c r="BH62" s="236"/>
      <c r="BI62" s="236"/>
      <c r="BJ62" s="236"/>
      <c r="BK62" s="273" t="e">
        <f t="shared" si="6"/>
        <v>#DIV/0!</v>
      </c>
      <c r="BL62" s="283" t="s">
        <v>655</v>
      </c>
      <c r="BM62" s="282"/>
      <c r="BN62" s="236"/>
      <c r="BO62" s="236"/>
      <c r="BP62" s="236"/>
      <c r="BQ62" s="273" t="e">
        <f t="shared" si="7"/>
        <v>#DIV/0!</v>
      </c>
      <c r="BR62" s="283" t="s">
        <v>655</v>
      </c>
      <c r="BS62" s="282"/>
      <c r="BT62" s="236"/>
      <c r="BU62" s="236"/>
      <c r="BV62" s="236"/>
      <c r="BW62" s="273" t="e">
        <f t="shared" si="8"/>
        <v>#DIV/0!</v>
      </c>
      <c r="BX62" s="283" t="s">
        <v>655</v>
      </c>
      <c r="BY62" s="282"/>
      <c r="BZ62" s="236"/>
      <c r="CA62" s="236"/>
      <c r="CB62" s="236"/>
      <c r="CC62" s="273" t="e">
        <f t="shared" si="9"/>
        <v>#DIV/0!</v>
      </c>
      <c r="CD62" s="283" t="s">
        <v>655</v>
      </c>
      <c r="CE62" s="282"/>
      <c r="CF62" s="236"/>
      <c r="CG62" s="236"/>
      <c r="CH62" s="236"/>
      <c r="CI62" s="273" t="e">
        <f t="shared" si="10"/>
        <v>#DIV/0!</v>
      </c>
      <c r="CJ62" s="283" t="s">
        <v>655</v>
      </c>
      <c r="CK62" s="282"/>
      <c r="CL62" s="236"/>
      <c r="CM62" s="236"/>
      <c r="CN62" s="236"/>
      <c r="CO62" s="273" t="e">
        <f t="shared" si="11"/>
        <v>#DIV/0!</v>
      </c>
      <c r="CP62" s="283" t="s">
        <v>655</v>
      </c>
      <c r="CQ62" s="282"/>
      <c r="CR62" s="236"/>
      <c r="CS62" s="236"/>
      <c r="CT62" s="236"/>
      <c r="CU62" s="273" t="e">
        <f t="shared" si="12"/>
        <v>#DIV/0!</v>
      </c>
      <c r="CV62" s="283" t="s">
        <v>655</v>
      </c>
      <c r="CW62" s="282"/>
      <c r="CX62" s="236"/>
      <c r="CY62" s="236"/>
      <c r="CZ62" s="236"/>
      <c r="DA62" s="273" t="e">
        <f t="shared" si="13"/>
        <v>#DIV/0!</v>
      </c>
      <c r="DB62" s="283" t="s">
        <v>655</v>
      </c>
      <c r="DC62" s="282"/>
      <c r="DD62" s="236"/>
      <c r="DE62" s="236"/>
      <c r="DF62" s="236"/>
      <c r="DG62" s="273" t="e">
        <f t="shared" si="14"/>
        <v>#DIV/0!</v>
      </c>
      <c r="DH62" s="283" t="s">
        <v>655</v>
      </c>
      <c r="DI62" s="282"/>
      <c r="DJ62" s="236"/>
      <c r="DK62" s="236"/>
      <c r="DL62" s="236"/>
      <c r="DM62" s="273" t="e">
        <f t="shared" si="15"/>
        <v>#DIV/0!</v>
      </c>
      <c r="DN62" s="283" t="s">
        <v>655</v>
      </c>
      <c r="DO62" s="282"/>
      <c r="DP62" s="236"/>
      <c r="DQ62" s="236"/>
      <c r="DR62" s="236"/>
      <c r="DS62" s="273" t="e">
        <f t="shared" si="16"/>
        <v>#DIV/0!</v>
      </c>
      <c r="DT62" s="283"/>
      <c r="DU62" s="282">
        <f t="shared" si="17"/>
        <v>0</v>
      </c>
      <c r="DV62" s="236">
        <f t="shared" si="18"/>
        <v>0</v>
      </c>
      <c r="DW62" s="236">
        <f t="shared" si="19"/>
        <v>0</v>
      </c>
      <c r="DX62" s="236">
        <f t="shared" si="20"/>
        <v>5964.6</v>
      </c>
      <c r="DY62" s="273">
        <f t="shared" si="21"/>
        <v>0</v>
      </c>
      <c r="DZ62" s="283"/>
    </row>
    <row r="63" spans="1:134" ht="45" hidden="1" customHeight="1" x14ac:dyDescent="0.25">
      <c r="A63" s="40">
        <v>53</v>
      </c>
      <c r="B63" s="78" t="s">
        <v>67</v>
      </c>
      <c r="C63" s="78" t="s">
        <v>24</v>
      </c>
      <c r="D63" s="41" t="s">
        <v>68</v>
      </c>
      <c r="E63" s="41" t="s">
        <v>69</v>
      </c>
      <c r="F63" s="41" t="s">
        <v>70</v>
      </c>
      <c r="G63" s="41" t="s">
        <v>137</v>
      </c>
      <c r="H63" s="78" t="s">
        <v>88</v>
      </c>
      <c r="I63" s="78" t="s">
        <v>458</v>
      </c>
      <c r="J63" s="78" t="s">
        <v>73</v>
      </c>
      <c r="K63" s="78" t="s">
        <v>73</v>
      </c>
      <c r="L63" s="132" t="s">
        <v>74</v>
      </c>
      <c r="M63" s="78" t="s">
        <v>138</v>
      </c>
      <c r="N63" s="78" t="s">
        <v>145</v>
      </c>
      <c r="O63" s="41" t="s">
        <v>90</v>
      </c>
      <c r="P63" s="44" t="str">
        <f t="shared" ref="P63:P92" si="24">LEFT(Q63,2)</f>
        <v>53</v>
      </c>
      <c r="Q63" s="69">
        <v>530704</v>
      </c>
      <c r="R63" s="42" t="s">
        <v>146</v>
      </c>
      <c r="S63" s="27">
        <v>1701</v>
      </c>
      <c r="T63" s="56">
        <v>1</v>
      </c>
      <c r="U63" s="57">
        <v>0</v>
      </c>
      <c r="V63" s="57">
        <v>0</v>
      </c>
      <c r="W63" s="47">
        <f t="shared" si="22"/>
        <v>3075</v>
      </c>
      <c r="X63" s="48">
        <v>1</v>
      </c>
      <c r="Y63" s="50" t="s">
        <v>31</v>
      </c>
      <c r="Z63" s="77">
        <v>3075</v>
      </c>
      <c r="AA63" s="237">
        <f>+ROUND((SUMIFS(MODIFICACIONES!K:K,MODIFICACIONES!L:L,'POA 2026'!$AA$10,MODIFICACIONES!D:D,'POA 2026'!A63)+'POA 2026'!Z63),2)</f>
        <v>3075</v>
      </c>
      <c r="AB63" s="75">
        <v>0</v>
      </c>
      <c r="AC63" s="51">
        <f>+ROUND((SUMIFS(MODIFICACIONES!K:K,MODIFICACIONES!L:L,'POA 2026'!$AC$10,MODIFICACIONES!D:D,'POA 2026'!A63)+'POA 2026'!AB63),2)</f>
        <v>0</v>
      </c>
      <c r="AD63" s="75">
        <v>0</v>
      </c>
      <c r="AE63" s="51">
        <f>+ROUND((SUMIFS(MODIFICACIONES!K:K,MODIFICACIONES!L:L,'POA 2026'!$AE$10,MODIFICACIONES!D:D,'POA 2026'!A63)+'POA 2026'!AD63),2)</f>
        <v>0</v>
      </c>
      <c r="AF63" s="75">
        <v>0</v>
      </c>
      <c r="AG63" s="51">
        <f>+ROUND((SUMIFS(MODIFICACIONES!K:K,MODIFICACIONES!L:L,'POA 2026'!$AG$10,MODIFICACIONES!D:D,'POA 2026'!A63)+'POA 2026'!AF63),2)</f>
        <v>0</v>
      </c>
      <c r="AH63" s="75">
        <v>0</v>
      </c>
      <c r="AI63" s="51">
        <f>+ROUND((SUMIFS(MODIFICACIONES!K:K,MODIFICACIONES!L:L,'POA 2026'!$AI$10,MODIFICACIONES!D:D,'POA 2026'!A63)+'POA 2026'!AH63),2)</f>
        <v>0</v>
      </c>
      <c r="AJ63" s="75">
        <v>0</v>
      </c>
      <c r="AK63" s="51">
        <f>+ROUND((SUMIFS(MODIFICACIONES!K:K,MODIFICACIONES!L:L,'POA 2026'!$AK$10,MODIFICACIONES!D:D,'POA 2026'!A63)+'POA 2026'!AJ63),2)</f>
        <v>0</v>
      </c>
      <c r="AL63" s="75">
        <v>0</v>
      </c>
      <c r="AM63" s="51">
        <f>+ROUND((SUMIFS(MODIFICACIONES!K:K,MODIFICACIONES!L:L,'POA 2026'!$AM$10,MODIFICACIONES!D:D,'POA 2026'!A63)+'POA 2026'!AL63),2)</f>
        <v>0</v>
      </c>
      <c r="AN63" s="75">
        <v>0</v>
      </c>
      <c r="AO63" s="51">
        <f>+ROUND((SUMIFS(MODIFICACIONES!K:K,MODIFICACIONES!L:L,'POA 2026'!$AO$10,MODIFICACIONES!D:D,'POA 2026'!A63)+'POA 2026'!AN63),2)</f>
        <v>0</v>
      </c>
      <c r="AP63" s="75">
        <v>0</v>
      </c>
      <c r="AQ63" s="51">
        <f>+ROUND((SUMIFS(MODIFICACIONES!K:K,MODIFICACIONES!L:L,'POA 2026'!$AQ$10,MODIFICACIONES!D:D,'POA 2026'!A63)+'POA 2026'!AP63),2)</f>
        <v>0</v>
      </c>
      <c r="AR63" s="75">
        <v>0</v>
      </c>
      <c r="AS63" s="51">
        <f>+ROUND((SUMIFS(MODIFICACIONES!K:K,MODIFICACIONES!L:L,'POA 2026'!$AS$10,MODIFICACIONES!D:D,'POA 2026'!A63)+'POA 2026'!AR63),2)</f>
        <v>0</v>
      </c>
      <c r="AT63" s="75">
        <v>0</v>
      </c>
      <c r="AU63" s="51">
        <f>+ROUND((SUMIFS(MODIFICACIONES!K:K,MODIFICACIONES!L:L,'POA 2026'!$AU$10,MODIFICACIONES!D:D,'POA 2026'!A63)+'POA 2026'!AT63),2)</f>
        <v>0</v>
      </c>
      <c r="AV63" s="75">
        <v>0</v>
      </c>
      <c r="AW63" s="51">
        <f>+ROUND((SUMIFS(MODIFICACIONES!K:K,MODIFICACIONES!L:L,'POA 2026'!$AW$10,MODIFICACIONES!D:D,'POA 2026'!A63)+'POA 2026'!AV63),2)</f>
        <v>0</v>
      </c>
      <c r="AX63" s="75">
        <f t="shared" si="3"/>
        <v>0</v>
      </c>
      <c r="AY63" s="236">
        <f>SUMIFS(CERTIFICACIONES!I:I,CERTIFICACIONES!A:A,'POA 2026'!A63,CERTIFICACIONES!J:J,"ACTIVA")</f>
        <v>3075</v>
      </c>
      <c r="AZ63" s="279">
        <f t="shared" si="23"/>
        <v>0</v>
      </c>
      <c r="BA63" s="282">
        <v>0</v>
      </c>
      <c r="BB63" s="236">
        <v>0</v>
      </c>
      <c r="BC63" s="236">
        <v>0</v>
      </c>
      <c r="BD63" s="236">
        <f t="shared" si="4"/>
        <v>3075</v>
      </c>
      <c r="BE63" s="273">
        <f t="shared" si="5"/>
        <v>0</v>
      </c>
      <c r="BF63" s="283" t="s">
        <v>655</v>
      </c>
      <c r="BG63" s="282"/>
      <c r="BH63" s="236"/>
      <c r="BI63" s="236"/>
      <c r="BJ63" s="236"/>
      <c r="BK63" s="273" t="e">
        <f t="shared" si="6"/>
        <v>#DIV/0!</v>
      </c>
      <c r="BL63" s="283" t="s">
        <v>655</v>
      </c>
      <c r="BM63" s="282"/>
      <c r="BN63" s="236"/>
      <c r="BO63" s="236"/>
      <c r="BP63" s="236"/>
      <c r="BQ63" s="273" t="e">
        <f t="shared" si="7"/>
        <v>#DIV/0!</v>
      </c>
      <c r="BR63" s="283" t="s">
        <v>655</v>
      </c>
      <c r="BS63" s="282"/>
      <c r="BT63" s="236"/>
      <c r="BU63" s="236"/>
      <c r="BV63" s="236"/>
      <c r="BW63" s="273" t="e">
        <f t="shared" si="8"/>
        <v>#DIV/0!</v>
      </c>
      <c r="BX63" s="283" t="s">
        <v>655</v>
      </c>
      <c r="BY63" s="282"/>
      <c r="BZ63" s="236"/>
      <c r="CA63" s="236"/>
      <c r="CB63" s="236"/>
      <c r="CC63" s="273" t="e">
        <f t="shared" si="9"/>
        <v>#DIV/0!</v>
      </c>
      <c r="CD63" s="283" t="s">
        <v>655</v>
      </c>
      <c r="CE63" s="282"/>
      <c r="CF63" s="236"/>
      <c r="CG63" s="236"/>
      <c r="CH63" s="236"/>
      <c r="CI63" s="273" t="e">
        <f t="shared" si="10"/>
        <v>#DIV/0!</v>
      </c>
      <c r="CJ63" s="283" t="s">
        <v>655</v>
      </c>
      <c r="CK63" s="282"/>
      <c r="CL63" s="236"/>
      <c r="CM63" s="236"/>
      <c r="CN63" s="236"/>
      <c r="CO63" s="273" t="e">
        <f t="shared" si="11"/>
        <v>#DIV/0!</v>
      </c>
      <c r="CP63" s="283" t="s">
        <v>655</v>
      </c>
      <c r="CQ63" s="282"/>
      <c r="CR63" s="236"/>
      <c r="CS63" s="236"/>
      <c r="CT63" s="236"/>
      <c r="CU63" s="273" t="e">
        <f t="shared" si="12"/>
        <v>#DIV/0!</v>
      </c>
      <c r="CV63" s="283" t="s">
        <v>655</v>
      </c>
      <c r="CW63" s="282"/>
      <c r="CX63" s="236"/>
      <c r="CY63" s="236"/>
      <c r="CZ63" s="236"/>
      <c r="DA63" s="273" t="e">
        <f t="shared" si="13"/>
        <v>#DIV/0!</v>
      </c>
      <c r="DB63" s="283" t="s">
        <v>655</v>
      </c>
      <c r="DC63" s="282"/>
      <c r="DD63" s="236"/>
      <c r="DE63" s="236"/>
      <c r="DF63" s="236"/>
      <c r="DG63" s="273" t="e">
        <f t="shared" si="14"/>
        <v>#DIV/0!</v>
      </c>
      <c r="DH63" s="283" t="s">
        <v>655</v>
      </c>
      <c r="DI63" s="282"/>
      <c r="DJ63" s="236"/>
      <c r="DK63" s="236"/>
      <c r="DL63" s="236"/>
      <c r="DM63" s="273" t="e">
        <f t="shared" si="15"/>
        <v>#DIV/0!</v>
      </c>
      <c r="DN63" s="283" t="s">
        <v>655</v>
      </c>
      <c r="DO63" s="282"/>
      <c r="DP63" s="236"/>
      <c r="DQ63" s="236"/>
      <c r="DR63" s="236"/>
      <c r="DS63" s="273" t="e">
        <f t="shared" si="16"/>
        <v>#DIV/0!</v>
      </c>
      <c r="DT63" s="283"/>
      <c r="DU63" s="282">
        <f t="shared" si="17"/>
        <v>0</v>
      </c>
      <c r="DV63" s="236">
        <f t="shared" si="18"/>
        <v>0</v>
      </c>
      <c r="DW63" s="236">
        <f t="shared" si="19"/>
        <v>0</v>
      </c>
      <c r="DX63" s="236">
        <f t="shared" si="20"/>
        <v>3075</v>
      </c>
      <c r="DY63" s="273">
        <f t="shared" si="21"/>
        <v>0</v>
      </c>
      <c r="DZ63" s="283"/>
    </row>
    <row r="64" spans="1:134" ht="45" hidden="1" customHeight="1" x14ac:dyDescent="0.25">
      <c r="A64" s="40">
        <v>54</v>
      </c>
      <c r="B64" s="78" t="s">
        <v>67</v>
      </c>
      <c r="C64" s="78" t="s">
        <v>24</v>
      </c>
      <c r="D64" s="41" t="s">
        <v>68</v>
      </c>
      <c r="E64" s="41" t="s">
        <v>69</v>
      </c>
      <c r="F64" s="41" t="s">
        <v>70</v>
      </c>
      <c r="G64" s="41" t="s">
        <v>137</v>
      </c>
      <c r="H64" s="78" t="s">
        <v>140</v>
      </c>
      <c r="I64" s="78" t="s">
        <v>474</v>
      </c>
      <c r="J64" s="78" t="s">
        <v>73</v>
      </c>
      <c r="K64" s="78" t="s">
        <v>73</v>
      </c>
      <c r="L64" s="132" t="s">
        <v>74</v>
      </c>
      <c r="M64" s="78" t="s">
        <v>138</v>
      </c>
      <c r="N64" s="78" t="s">
        <v>280</v>
      </c>
      <c r="O64" s="41" t="s">
        <v>90</v>
      </c>
      <c r="P64" s="44" t="str">
        <f t="shared" si="24"/>
        <v>53</v>
      </c>
      <c r="Q64" s="70">
        <v>530702</v>
      </c>
      <c r="R64" s="42" t="s">
        <v>139</v>
      </c>
      <c r="S64" s="27">
        <v>1701</v>
      </c>
      <c r="T64" s="56">
        <v>1</v>
      </c>
      <c r="U64" s="57">
        <v>0</v>
      </c>
      <c r="V64" s="57">
        <v>0</v>
      </c>
      <c r="W64" s="47">
        <f t="shared" si="22"/>
        <v>0</v>
      </c>
      <c r="X64" s="48">
        <v>1</v>
      </c>
      <c r="Y64" s="50" t="s">
        <v>31</v>
      </c>
      <c r="Z64" s="77">
        <v>7748.4</v>
      </c>
      <c r="AA64" s="237">
        <f>+ROUND((SUMIFS(MODIFICACIONES!K:K,MODIFICACIONES!L:L,'POA 2026'!$AA$10,MODIFICACIONES!D:D,'POA 2026'!A64)+'POA 2026'!Z64),2)</f>
        <v>0</v>
      </c>
      <c r="AB64" s="75">
        <v>0</v>
      </c>
      <c r="AC64" s="51">
        <f>+ROUND((SUMIFS(MODIFICACIONES!K:K,MODIFICACIONES!L:L,'POA 2026'!$AC$10,MODIFICACIONES!D:D,'POA 2026'!A64)+'POA 2026'!AB64),2)</f>
        <v>0</v>
      </c>
      <c r="AD64" s="75">
        <v>0</v>
      </c>
      <c r="AE64" s="51">
        <f>+ROUND((SUMIFS(MODIFICACIONES!K:K,MODIFICACIONES!L:L,'POA 2026'!$AE$10,MODIFICACIONES!D:D,'POA 2026'!A64)+'POA 2026'!AD64),2)</f>
        <v>0</v>
      </c>
      <c r="AF64" s="75">
        <v>0</v>
      </c>
      <c r="AG64" s="51">
        <f>+ROUND((SUMIFS(MODIFICACIONES!K:K,MODIFICACIONES!L:L,'POA 2026'!$AG$10,MODIFICACIONES!D:D,'POA 2026'!A64)+'POA 2026'!AF64),2)</f>
        <v>0</v>
      </c>
      <c r="AH64" s="75">
        <v>0</v>
      </c>
      <c r="AI64" s="51">
        <f>+ROUND((SUMIFS(MODIFICACIONES!K:K,MODIFICACIONES!L:L,'POA 2026'!$AI$10,MODIFICACIONES!D:D,'POA 2026'!A64)+'POA 2026'!AH64),2)</f>
        <v>0</v>
      </c>
      <c r="AJ64" s="75">
        <v>0</v>
      </c>
      <c r="AK64" s="51">
        <f>+ROUND((SUMIFS(MODIFICACIONES!K:K,MODIFICACIONES!L:L,'POA 2026'!$AK$10,MODIFICACIONES!D:D,'POA 2026'!A64)+'POA 2026'!AJ64),2)</f>
        <v>0</v>
      </c>
      <c r="AL64" s="75">
        <v>0</v>
      </c>
      <c r="AM64" s="51">
        <f>+ROUND((SUMIFS(MODIFICACIONES!K:K,MODIFICACIONES!L:L,'POA 2026'!$AM$10,MODIFICACIONES!D:D,'POA 2026'!A64)+'POA 2026'!AL64),2)</f>
        <v>0</v>
      </c>
      <c r="AN64" s="75">
        <v>0</v>
      </c>
      <c r="AO64" s="51">
        <f>+ROUND((SUMIFS(MODIFICACIONES!K:K,MODIFICACIONES!L:L,'POA 2026'!$AO$10,MODIFICACIONES!D:D,'POA 2026'!A64)+'POA 2026'!AN64),2)</f>
        <v>0</v>
      </c>
      <c r="AP64" s="75">
        <v>0</v>
      </c>
      <c r="AQ64" s="51">
        <f>+ROUND((SUMIFS(MODIFICACIONES!K:K,MODIFICACIONES!L:L,'POA 2026'!$AQ$10,MODIFICACIONES!D:D,'POA 2026'!A64)+'POA 2026'!AP64),2)</f>
        <v>0</v>
      </c>
      <c r="AR64" s="75">
        <v>0</v>
      </c>
      <c r="AS64" s="51">
        <f>+ROUND((SUMIFS(MODIFICACIONES!K:K,MODIFICACIONES!L:L,'POA 2026'!$AS$10,MODIFICACIONES!D:D,'POA 2026'!A64)+'POA 2026'!AR64),2)</f>
        <v>0</v>
      </c>
      <c r="AT64" s="75">
        <v>0</v>
      </c>
      <c r="AU64" s="51">
        <f>+ROUND((SUMIFS(MODIFICACIONES!K:K,MODIFICACIONES!L:L,'POA 2026'!$AU$10,MODIFICACIONES!D:D,'POA 2026'!A64)+'POA 2026'!AT64),2)</f>
        <v>0</v>
      </c>
      <c r="AV64" s="75">
        <v>0</v>
      </c>
      <c r="AW64" s="51">
        <f>+ROUND((SUMIFS(MODIFICACIONES!K:K,MODIFICACIONES!L:L,'POA 2026'!$AW$10,MODIFICACIONES!D:D,'POA 2026'!A64)+'POA 2026'!AV64),2)</f>
        <v>0</v>
      </c>
      <c r="AX64" s="75">
        <f t="shared" si="3"/>
        <v>0</v>
      </c>
      <c r="AY64" s="236">
        <f>SUMIFS(CERTIFICACIONES!I:I,CERTIFICACIONES!A:A,'POA 2026'!A64,CERTIFICACIONES!J:J,"ACTIVA")</f>
        <v>0</v>
      </c>
      <c r="AZ64" s="279">
        <f t="shared" si="23"/>
        <v>0</v>
      </c>
      <c r="BA64" s="282">
        <v>0</v>
      </c>
      <c r="BB64" s="236">
        <v>0</v>
      </c>
      <c r="BC64" s="236">
        <v>0</v>
      </c>
      <c r="BD64" s="236">
        <f t="shared" si="4"/>
        <v>0</v>
      </c>
      <c r="BE64" s="273" t="e">
        <f t="shared" si="5"/>
        <v>#DIV/0!</v>
      </c>
      <c r="BF64" s="283" t="s">
        <v>656</v>
      </c>
      <c r="BG64" s="282"/>
      <c r="BH64" s="236"/>
      <c r="BI64" s="236"/>
      <c r="BJ64" s="236"/>
      <c r="BK64" s="273" t="e">
        <f t="shared" si="6"/>
        <v>#DIV/0!</v>
      </c>
      <c r="BL64" s="283" t="s">
        <v>656</v>
      </c>
      <c r="BM64" s="282"/>
      <c r="BN64" s="236"/>
      <c r="BO64" s="236"/>
      <c r="BP64" s="236"/>
      <c r="BQ64" s="273" t="e">
        <f t="shared" si="7"/>
        <v>#DIV/0!</v>
      </c>
      <c r="BR64" s="283" t="s">
        <v>656</v>
      </c>
      <c r="BS64" s="282"/>
      <c r="BT64" s="236"/>
      <c r="BU64" s="236"/>
      <c r="BV64" s="236"/>
      <c r="BW64" s="273" t="e">
        <f t="shared" si="8"/>
        <v>#DIV/0!</v>
      </c>
      <c r="BX64" s="283" t="s">
        <v>656</v>
      </c>
      <c r="BY64" s="282"/>
      <c r="BZ64" s="236"/>
      <c r="CA64" s="236"/>
      <c r="CB64" s="236"/>
      <c r="CC64" s="273" t="e">
        <f t="shared" si="9"/>
        <v>#DIV/0!</v>
      </c>
      <c r="CD64" s="283" t="s">
        <v>656</v>
      </c>
      <c r="CE64" s="282"/>
      <c r="CF64" s="236"/>
      <c r="CG64" s="236"/>
      <c r="CH64" s="236"/>
      <c r="CI64" s="273" t="e">
        <f t="shared" si="10"/>
        <v>#DIV/0!</v>
      </c>
      <c r="CJ64" s="283" t="s">
        <v>656</v>
      </c>
      <c r="CK64" s="282"/>
      <c r="CL64" s="236"/>
      <c r="CM64" s="236"/>
      <c r="CN64" s="236"/>
      <c r="CO64" s="273" t="e">
        <f t="shared" si="11"/>
        <v>#DIV/0!</v>
      </c>
      <c r="CP64" s="283" t="s">
        <v>656</v>
      </c>
      <c r="CQ64" s="282"/>
      <c r="CR64" s="236"/>
      <c r="CS64" s="236"/>
      <c r="CT64" s="236"/>
      <c r="CU64" s="273" t="e">
        <f t="shared" si="12"/>
        <v>#DIV/0!</v>
      </c>
      <c r="CV64" s="283" t="s">
        <v>656</v>
      </c>
      <c r="CW64" s="282"/>
      <c r="CX64" s="236"/>
      <c r="CY64" s="236"/>
      <c r="CZ64" s="236"/>
      <c r="DA64" s="273" t="e">
        <f t="shared" si="13"/>
        <v>#DIV/0!</v>
      </c>
      <c r="DB64" s="283" t="s">
        <v>656</v>
      </c>
      <c r="DC64" s="282"/>
      <c r="DD64" s="236"/>
      <c r="DE64" s="236"/>
      <c r="DF64" s="236"/>
      <c r="DG64" s="273" t="e">
        <f t="shared" si="14"/>
        <v>#DIV/0!</v>
      </c>
      <c r="DH64" s="283" t="s">
        <v>656</v>
      </c>
      <c r="DI64" s="282"/>
      <c r="DJ64" s="236"/>
      <c r="DK64" s="236"/>
      <c r="DL64" s="236"/>
      <c r="DM64" s="273" t="e">
        <f t="shared" si="15"/>
        <v>#DIV/0!</v>
      </c>
      <c r="DN64" s="283" t="s">
        <v>656</v>
      </c>
      <c r="DO64" s="282"/>
      <c r="DP64" s="236"/>
      <c r="DQ64" s="236"/>
      <c r="DR64" s="236"/>
      <c r="DS64" s="273" t="e">
        <f t="shared" si="16"/>
        <v>#DIV/0!</v>
      </c>
      <c r="DT64" s="283"/>
      <c r="DU64" s="282">
        <f t="shared" si="17"/>
        <v>0</v>
      </c>
      <c r="DV64" s="236">
        <f t="shared" si="18"/>
        <v>0</v>
      </c>
      <c r="DW64" s="236">
        <f t="shared" si="19"/>
        <v>0</v>
      </c>
      <c r="DX64" s="236">
        <f t="shared" si="20"/>
        <v>0</v>
      </c>
      <c r="DY64" s="273" t="e">
        <f t="shared" si="21"/>
        <v>#DIV/0!</v>
      </c>
      <c r="DZ64" s="283"/>
    </row>
    <row r="65" spans="1:130" ht="45" hidden="1" customHeight="1" x14ac:dyDescent="0.25">
      <c r="A65" s="40">
        <v>55</v>
      </c>
      <c r="B65" s="78" t="s">
        <v>67</v>
      </c>
      <c r="C65" s="78" t="s">
        <v>24</v>
      </c>
      <c r="D65" s="41" t="s">
        <v>68</v>
      </c>
      <c r="E65" s="41" t="s">
        <v>69</v>
      </c>
      <c r="F65" s="41" t="s">
        <v>70</v>
      </c>
      <c r="G65" s="41" t="s">
        <v>137</v>
      </c>
      <c r="H65" s="78" t="s">
        <v>140</v>
      </c>
      <c r="I65" s="78" t="s">
        <v>474</v>
      </c>
      <c r="J65" s="78" t="s">
        <v>73</v>
      </c>
      <c r="K65" s="78" t="s">
        <v>73</v>
      </c>
      <c r="L65" s="132" t="s">
        <v>74</v>
      </c>
      <c r="M65" s="78" t="s">
        <v>138</v>
      </c>
      <c r="N65" s="78" t="s">
        <v>281</v>
      </c>
      <c r="O65" s="41" t="s">
        <v>90</v>
      </c>
      <c r="P65" s="44" t="str">
        <f t="shared" si="24"/>
        <v>53</v>
      </c>
      <c r="Q65" s="70">
        <v>530702</v>
      </c>
      <c r="R65" s="42" t="s">
        <v>139</v>
      </c>
      <c r="S65" s="27">
        <v>1701</v>
      </c>
      <c r="T65" s="56">
        <v>1</v>
      </c>
      <c r="U65" s="57">
        <v>0</v>
      </c>
      <c r="V65" s="57">
        <v>0</v>
      </c>
      <c r="W65" s="47">
        <f t="shared" si="22"/>
        <v>0</v>
      </c>
      <c r="X65" s="48">
        <v>1</v>
      </c>
      <c r="Y65" s="50" t="s">
        <v>31</v>
      </c>
      <c r="Z65" s="75">
        <v>0</v>
      </c>
      <c r="AA65" s="237">
        <f>+ROUND((SUMIFS(MODIFICACIONES!K:K,MODIFICACIONES!L:L,'POA 2026'!$AA$10,MODIFICACIONES!D:D,'POA 2026'!A65)+'POA 2026'!Z65),2)</f>
        <v>0</v>
      </c>
      <c r="AB65" s="77">
        <v>18748.400000000001</v>
      </c>
      <c r="AC65" s="51">
        <f>+ROUND((SUMIFS(MODIFICACIONES!K:K,MODIFICACIONES!L:L,'POA 2026'!$AC$10,MODIFICACIONES!D:D,'POA 2026'!A65)+'POA 2026'!AB65),2)</f>
        <v>0</v>
      </c>
      <c r="AD65" s="77">
        <v>7748.4</v>
      </c>
      <c r="AE65" s="51">
        <f>+ROUND((SUMIFS(MODIFICACIONES!K:K,MODIFICACIONES!L:L,'POA 2026'!$AE$10,MODIFICACIONES!D:D,'POA 2026'!A65)+'POA 2026'!AD65),2)</f>
        <v>0</v>
      </c>
      <c r="AF65" s="266">
        <v>7748.4</v>
      </c>
      <c r="AG65" s="51">
        <f>+ROUND((SUMIFS(MODIFICACIONES!K:K,MODIFICACIONES!L:L,'POA 2026'!$AG$10,MODIFICACIONES!D:D,'POA 2026'!A65)+'POA 2026'!AF65),2)</f>
        <v>0</v>
      </c>
      <c r="AH65" s="266">
        <v>7748.4</v>
      </c>
      <c r="AI65" s="51">
        <f>+ROUND((SUMIFS(MODIFICACIONES!K:K,MODIFICACIONES!L:L,'POA 2026'!$AI$10,MODIFICACIONES!D:D,'POA 2026'!A65)+'POA 2026'!AH65),2)</f>
        <v>0</v>
      </c>
      <c r="AJ65" s="266">
        <v>7748.4</v>
      </c>
      <c r="AK65" s="51">
        <f>+ROUND((SUMIFS(MODIFICACIONES!K:K,MODIFICACIONES!L:L,'POA 2026'!$AK$10,MODIFICACIONES!D:D,'POA 2026'!A65)+'POA 2026'!AJ65),2)</f>
        <v>0</v>
      </c>
      <c r="AL65" s="266">
        <v>7748.4</v>
      </c>
      <c r="AM65" s="51">
        <f>+ROUND((SUMIFS(MODIFICACIONES!K:K,MODIFICACIONES!L:L,'POA 2026'!$AM$10,MODIFICACIONES!D:D,'POA 2026'!A65)+'POA 2026'!AL65),2)</f>
        <v>0</v>
      </c>
      <c r="AN65" s="266">
        <v>7748.4</v>
      </c>
      <c r="AO65" s="51">
        <f>+ROUND((SUMIFS(MODIFICACIONES!K:K,MODIFICACIONES!L:L,'POA 2026'!$AO$10,MODIFICACIONES!D:D,'POA 2026'!A65)+'POA 2026'!AN65),2)</f>
        <v>0</v>
      </c>
      <c r="AP65" s="266">
        <v>7748.4</v>
      </c>
      <c r="AQ65" s="51">
        <f>+ROUND((SUMIFS(MODIFICACIONES!K:K,MODIFICACIONES!L:L,'POA 2026'!$AQ$10,MODIFICACIONES!D:D,'POA 2026'!A65)+'POA 2026'!AP65),2)</f>
        <v>0</v>
      </c>
      <c r="AR65" s="266">
        <v>7748.4</v>
      </c>
      <c r="AS65" s="51">
        <f>+ROUND((SUMIFS(MODIFICACIONES!K:K,MODIFICACIONES!L:L,'POA 2026'!$AS$10,MODIFICACIONES!D:D,'POA 2026'!A65)+'POA 2026'!AR65),2)</f>
        <v>0</v>
      </c>
      <c r="AT65" s="266">
        <v>7748.4</v>
      </c>
      <c r="AU65" s="51">
        <f>+ROUND((SUMIFS(MODIFICACIONES!K:K,MODIFICACIONES!L:L,'POA 2026'!$AU$10,MODIFICACIONES!D:D,'POA 2026'!A65)+'POA 2026'!AT65),2)</f>
        <v>0</v>
      </c>
      <c r="AV65" s="266">
        <v>15496.8</v>
      </c>
      <c r="AW65" s="51">
        <f>+ROUND((SUMIFS(MODIFICACIONES!K:K,MODIFICACIONES!L:L,'POA 2026'!$AW$10,MODIFICACIONES!D:D,'POA 2026'!A65)+'POA 2026'!AV65),2)</f>
        <v>0</v>
      </c>
      <c r="AX65" s="75">
        <f t="shared" si="3"/>
        <v>0</v>
      </c>
      <c r="AY65" s="236">
        <f>SUMIFS(CERTIFICACIONES!I:I,CERTIFICACIONES!A:A,'POA 2026'!A65,CERTIFICACIONES!J:J,"ACTIVA")</f>
        <v>0</v>
      </c>
      <c r="AZ65" s="279">
        <f t="shared" si="23"/>
        <v>0</v>
      </c>
      <c r="BA65" s="282">
        <v>0</v>
      </c>
      <c r="BB65" s="236">
        <v>0</v>
      </c>
      <c r="BC65" s="236">
        <v>0</v>
      </c>
      <c r="BD65" s="236">
        <f t="shared" si="4"/>
        <v>0</v>
      </c>
      <c r="BE65" s="273" t="e">
        <f t="shared" si="5"/>
        <v>#DIV/0!</v>
      </c>
      <c r="BF65" s="283"/>
      <c r="BG65" s="282"/>
      <c r="BH65" s="236"/>
      <c r="BI65" s="236"/>
      <c r="BJ65" s="236"/>
      <c r="BK65" s="273" t="e">
        <f t="shared" si="6"/>
        <v>#DIV/0!</v>
      </c>
      <c r="BL65" s="283"/>
      <c r="BM65" s="282"/>
      <c r="BN65" s="236"/>
      <c r="BO65" s="236"/>
      <c r="BP65" s="236"/>
      <c r="BQ65" s="273" t="e">
        <f t="shared" si="7"/>
        <v>#DIV/0!</v>
      </c>
      <c r="BR65" s="283"/>
      <c r="BS65" s="282"/>
      <c r="BT65" s="236"/>
      <c r="BU65" s="236"/>
      <c r="BV65" s="236"/>
      <c r="BW65" s="273" t="e">
        <f t="shared" si="8"/>
        <v>#DIV/0!</v>
      </c>
      <c r="BX65" s="283"/>
      <c r="BY65" s="282"/>
      <c r="BZ65" s="236"/>
      <c r="CA65" s="236"/>
      <c r="CB65" s="236"/>
      <c r="CC65" s="273" t="e">
        <f t="shared" si="9"/>
        <v>#DIV/0!</v>
      </c>
      <c r="CD65" s="283"/>
      <c r="CE65" s="282"/>
      <c r="CF65" s="236"/>
      <c r="CG65" s="236"/>
      <c r="CH65" s="236"/>
      <c r="CI65" s="273" t="e">
        <f t="shared" si="10"/>
        <v>#DIV/0!</v>
      </c>
      <c r="CJ65" s="283"/>
      <c r="CK65" s="282"/>
      <c r="CL65" s="236"/>
      <c r="CM65" s="236"/>
      <c r="CN65" s="236"/>
      <c r="CO65" s="273" t="e">
        <f t="shared" si="11"/>
        <v>#DIV/0!</v>
      </c>
      <c r="CP65" s="283"/>
      <c r="CQ65" s="282"/>
      <c r="CR65" s="236"/>
      <c r="CS65" s="236"/>
      <c r="CT65" s="236"/>
      <c r="CU65" s="273" t="e">
        <f t="shared" si="12"/>
        <v>#DIV/0!</v>
      </c>
      <c r="CV65" s="283"/>
      <c r="CW65" s="282"/>
      <c r="CX65" s="236"/>
      <c r="CY65" s="236"/>
      <c r="CZ65" s="236"/>
      <c r="DA65" s="273" t="e">
        <f t="shared" si="13"/>
        <v>#DIV/0!</v>
      </c>
      <c r="DB65" s="283"/>
      <c r="DC65" s="282"/>
      <c r="DD65" s="236"/>
      <c r="DE65" s="236"/>
      <c r="DF65" s="236"/>
      <c r="DG65" s="273" t="e">
        <f t="shared" si="14"/>
        <v>#DIV/0!</v>
      </c>
      <c r="DH65" s="283"/>
      <c r="DI65" s="282"/>
      <c r="DJ65" s="236"/>
      <c r="DK65" s="236"/>
      <c r="DL65" s="236"/>
      <c r="DM65" s="273" t="e">
        <f t="shared" si="15"/>
        <v>#DIV/0!</v>
      </c>
      <c r="DN65" s="283"/>
      <c r="DO65" s="282"/>
      <c r="DP65" s="236"/>
      <c r="DQ65" s="236"/>
      <c r="DR65" s="236"/>
      <c r="DS65" s="273" t="e">
        <f t="shared" si="16"/>
        <v>#DIV/0!</v>
      </c>
      <c r="DT65" s="283"/>
      <c r="DU65" s="282">
        <f t="shared" si="17"/>
        <v>0</v>
      </c>
      <c r="DV65" s="236">
        <f t="shared" si="18"/>
        <v>0</v>
      </c>
      <c r="DW65" s="236">
        <f t="shared" si="19"/>
        <v>0</v>
      </c>
      <c r="DX65" s="236">
        <f t="shared" si="20"/>
        <v>0</v>
      </c>
      <c r="DY65" s="273" t="e">
        <f t="shared" si="21"/>
        <v>#DIV/0!</v>
      </c>
      <c r="DZ65" s="283"/>
    </row>
    <row r="66" spans="1:130" ht="45" hidden="1" customHeight="1" x14ac:dyDescent="0.25">
      <c r="A66" s="40">
        <v>56</v>
      </c>
      <c r="B66" s="78" t="s">
        <v>67</v>
      </c>
      <c r="C66" s="78" t="s">
        <v>24</v>
      </c>
      <c r="D66" s="41" t="s">
        <v>68</v>
      </c>
      <c r="E66" s="41" t="s">
        <v>69</v>
      </c>
      <c r="F66" s="41" t="s">
        <v>70</v>
      </c>
      <c r="G66" s="41" t="s">
        <v>137</v>
      </c>
      <c r="H66" s="78" t="s">
        <v>88</v>
      </c>
      <c r="I66" s="78" t="s">
        <v>458</v>
      </c>
      <c r="J66" s="78" t="s">
        <v>73</v>
      </c>
      <c r="K66" s="78" t="s">
        <v>73</v>
      </c>
      <c r="L66" s="132" t="s">
        <v>74</v>
      </c>
      <c r="M66" s="78" t="s">
        <v>138</v>
      </c>
      <c r="N66" s="78" t="s">
        <v>147</v>
      </c>
      <c r="O66" s="41" t="s">
        <v>77</v>
      </c>
      <c r="P66" s="44" t="str">
        <f t="shared" si="24"/>
        <v>53</v>
      </c>
      <c r="Q66" s="69">
        <v>530704</v>
      </c>
      <c r="R66" s="42" t="s">
        <v>146</v>
      </c>
      <c r="S66" s="27">
        <v>1701</v>
      </c>
      <c r="T66" s="56">
        <v>1</v>
      </c>
      <c r="U66" s="57">
        <v>0</v>
      </c>
      <c r="V66" s="57">
        <v>0</v>
      </c>
      <c r="W66" s="47">
        <f t="shared" si="22"/>
        <v>1950</v>
      </c>
      <c r="X66" s="48">
        <v>1</v>
      </c>
      <c r="Y66" s="50" t="s">
        <v>31</v>
      </c>
      <c r="Z66" s="75">
        <v>0</v>
      </c>
      <c r="AA66" s="237">
        <f>+ROUND((SUMIFS(MODIFICACIONES!K:K,MODIFICACIONES!L:L,'POA 2026'!$AA$10,MODIFICACIONES!D:D,'POA 2026'!A66)+'POA 2026'!Z66),2)</f>
        <v>0</v>
      </c>
      <c r="AB66" s="75">
        <v>0</v>
      </c>
      <c r="AC66" s="51">
        <f>+ROUND((SUMIFS(MODIFICACIONES!K:K,MODIFICACIONES!L:L,'POA 2026'!$AC$10,MODIFICACIONES!D:D,'POA 2026'!A66)+'POA 2026'!AB66),2)</f>
        <v>0</v>
      </c>
      <c r="AD66" s="75">
        <v>0</v>
      </c>
      <c r="AE66" s="51">
        <f>+ROUND((SUMIFS(MODIFICACIONES!K:K,MODIFICACIONES!L:L,'POA 2026'!$AE$10,MODIFICACIONES!D:D,'POA 2026'!A66)+'POA 2026'!AD66),2)</f>
        <v>0</v>
      </c>
      <c r="AF66" s="75">
        <v>0</v>
      </c>
      <c r="AG66" s="51">
        <f>+ROUND((SUMIFS(MODIFICACIONES!K:K,MODIFICACIONES!L:L,'POA 2026'!$AG$10,MODIFICACIONES!D:D,'POA 2026'!A66)+'POA 2026'!AF66),2)</f>
        <v>0</v>
      </c>
      <c r="AH66" s="75">
        <v>0</v>
      </c>
      <c r="AI66" s="51">
        <f>+ROUND((SUMIFS(MODIFICACIONES!K:K,MODIFICACIONES!L:L,'POA 2026'!$AI$10,MODIFICACIONES!D:D,'POA 2026'!A66)+'POA 2026'!AH66),2)</f>
        <v>0</v>
      </c>
      <c r="AJ66" s="75">
        <v>0</v>
      </c>
      <c r="AK66" s="51">
        <f>+ROUND((SUMIFS(MODIFICACIONES!K:K,MODIFICACIONES!L:L,'POA 2026'!$AK$10,MODIFICACIONES!D:D,'POA 2026'!A66)+'POA 2026'!AJ66),2)</f>
        <v>0</v>
      </c>
      <c r="AL66" s="75">
        <v>1950</v>
      </c>
      <c r="AM66" s="51">
        <f>+ROUND((SUMIFS(MODIFICACIONES!K:K,MODIFICACIONES!L:L,'POA 2026'!$AM$10,MODIFICACIONES!D:D,'POA 2026'!A66)+'POA 2026'!AL66),2)</f>
        <v>1950</v>
      </c>
      <c r="AN66" s="75">
        <v>0</v>
      </c>
      <c r="AO66" s="51">
        <f>+ROUND((SUMIFS(MODIFICACIONES!K:K,MODIFICACIONES!L:L,'POA 2026'!$AO$10,MODIFICACIONES!D:D,'POA 2026'!A66)+'POA 2026'!AN66),2)</f>
        <v>0</v>
      </c>
      <c r="AP66" s="75">
        <v>0</v>
      </c>
      <c r="AQ66" s="51">
        <f>+ROUND((SUMIFS(MODIFICACIONES!K:K,MODIFICACIONES!L:L,'POA 2026'!$AQ$10,MODIFICACIONES!D:D,'POA 2026'!A66)+'POA 2026'!AP66),2)</f>
        <v>0</v>
      </c>
      <c r="AR66" s="75">
        <v>0</v>
      </c>
      <c r="AS66" s="51">
        <f>+ROUND((SUMIFS(MODIFICACIONES!K:K,MODIFICACIONES!L:L,'POA 2026'!$AS$10,MODIFICACIONES!D:D,'POA 2026'!A66)+'POA 2026'!AR66),2)</f>
        <v>0</v>
      </c>
      <c r="AT66" s="75">
        <v>0</v>
      </c>
      <c r="AU66" s="51">
        <f>+ROUND((SUMIFS(MODIFICACIONES!K:K,MODIFICACIONES!L:L,'POA 2026'!$AU$10,MODIFICACIONES!D:D,'POA 2026'!A66)+'POA 2026'!AT66),2)</f>
        <v>0</v>
      </c>
      <c r="AV66" s="75">
        <v>0</v>
      </c>
      <c r="AW66" s="51">
        <f>+ROUND((SUMIFS(MODIFICACIONES!K:K,MODIFICACIONES!L:L,'POA 2026'!$AW$10,MODIFICACIONES!D:D,'POA 2026'!A66)+'POA 2026'!AV66),2)</f>
        <v>0</v>
      </c>
      <c r="AX66" s="75">
        <f t="shared" si="3"/>
        <v>0</v>
      </c>
      <c r="AY66" s="236">
        <f>SUMIFS(CERTIFICACIONES!I:I,CERTIFICACIONES!A:A,'POA 2026'!A66,CERTIFICACIONES!J:J,"ACTIVA")</f>
        <v>1950</v>
      </c>
      <c r="AZ66" s="279">
        <f t="shared" si="23"/>
        <v>0</v>
      </c>
      <c r="BA66" s="282">
        <v>0</v>
      </c>
      <c r="BB66" s="236">
        <v>0</v>
      </c>
      <c r="BC66" s="236">
        <v>0</v>
      </c>
      <c r="BD66" s="236">
        <f t="shared" si="4"/>
        <v>1950</v>
      </c>
      <c r="BE66" s="273">
        <f t="shared" si="5"/>
        <v>0</v>
      </c>
      <c r="BF66" s="283"/>
      <c r="BG66" s="282"/>
      <c r="BH66" s="236"/>
      <c r="BI66" s="236"/>
      <c r="BJ66" s="236"/>
      <c r="BK66" s="273" t="e">
        <f t="shared" si="6"/>
        <v>#DIV/0!</v>
      </c>
      <c r="BL66" s="283"/>
      <c r="BM66" s="282"/>
      <c r="BN66" s="236"/>
      <c r="BO66" s="236"/>
      <c r="BP66" s="236"/>
      <c r="BQ66" s="273" t="e">
        <f t="shared" si="7"/>
        <v>#DIV/0!</v>
      </c>
      <c r="BR66" s="283"/>
      <c r="BS66" s="282"/>
      <c r="BT66" s="236"/>
      <c r="BU66" s="236"/>
      <c r="BV66" s="236"/>
      <c r="BW66" s="273" t="e">
        <f t="shared" si="8"/>
        <v>#DIV/0!</v>
      </c>
      <c r="BX66" s="283"/>
      <c r="BY66" s="282"/>
      <c r="BZ66" s="236"/>
      <c r="CA66" s="236"/>
      <c r="CB66" s="236"/>
      <c r="CC66" s="273" t="e">
        <f t="shared" si="9"/>
        <v>#DIV/0!</v>
      </c>
      <c r="CD66" s="283"/>
      <c r="CE66" s="282"/>
      <c r="CF66" s="236"/>
      <c r="CG66" s="236"/>
      <c r="CH66" s="236"/>
      <c r="CI66" s="273" t="e">
        <f t="shared" si="10"/>
        <v>#DIV/0!</v>
      </c>
      <c r="CJ66" s="283"/>
      <c r="CK66" s="282"/>
      <c r="CL66" s="236"/>
      <c r="CM66" s="236"/>
      <c r="CN66" s="236"/>
      <c r="CO66" s="273" t="e">
        <f t="shared" si="11"/>
        <v>#DIV/0!</v>
      </c>
      <c r="CP66" s="283"/>
      <c r="CQ66" s="282"/>
      <c r="CR66" s="236"/>
      <c r="CS66" s="236"/>
      <c r="CT66" s="236"/>
      <c r="CU66" s="273" t="e">
        <f t="shared" si="12"/>
        <v>#DIV/0!</v>
      </c>
      <c r="CV66" s="283"/>
      <c r="CW66" s="282"/>
      <c r="CX66" s="236"/>
      <c r="CY66" s="236"/>
      <c r="CZ66" s="236"/>
      <c r="DA66" s="273" t="e">
        <f t="shared" si="13"/>
        <v>#DIV/0!</v>
      </c>
      <c r="DB66" s="283"/>
      <c r="DC66" s="282"/>
      <c r="DD66" s="236"/>
      <c r="DE66" s="236"/>
      <c r="DF66" s="236"/>
      <c r="DG66" s="273" t="e">
        <f t="shared" si="14"/>
        <v>#DIV/0!</v>
      </c>
      <c r="DH66" s="283"/>
      <c r="DI66" s="282"/>
      <c r="DJ66" s="236"/>
      <c r="DK66" s="236"/>
      <c r="DL66" s="236"/>
      <c r="DM66" s="273" t="e">
        <f t="shared" si="15"/>
        <v>#DIV/0!</v>
      </c>
      <c r="DN66" s="283"/>
      <c r="DO66" s="282"/>
      <c r="DP66" s="236"/>
      <c r="DQ66" s="236"/>
      <c r="DR66" s="236"/>
      <c r="DS66" s="273" t="e">
        <f t="shared" si="16"/>
        <v>#DIV/0!</v>
      </c>
      <c r="DT66" s="283"/>
      <c r="DU66" s="282">
        <f t="shared" si="17"/>
        <v>0</v>
      </c>
      <c r="DV66" s="236">
        <f t="shared" si="18"/>
        <v>0</v>
      </c>
      <c r="DW66" s="236">
        <f t="shared" si="19"/>
        <v>0</v>
      </c>
      <c r="DX66" s="236">
        <f t="shared" si="20"/>
        <v>1950</v>
      </c>
      <c r="DY66" s="273">
        <f t="shared" si="21"/>
        <v>0</v>
      </c>
      <c r="DZ66" s="283"/>
    </row>
    <row r="67" spans="1:130" ht="45" hidden="1" customHeight="1" x14ac:dyDescent="0.25">
      <c r="A67" s="40">
        <v>57</v>
      </c>
      <c r="B67" s="78" t="s">
        <v>67</v>
      </c>
      <c r="C67" s="78" t="s">
        <v>24</v>
      </c>
      <c r="D67" s="41" t="s">
        <v>68</v>
      </c>
      <c r="E67" s="41" t="s">
        <v>69</v>
      </c>
      <c r="F67" s="41" t="s">
        <v>70</v>
      </c>
      <c r="G67" s="41" t="s">
        <v>137</v>
      </c>
      <c r="H67" s="78" t="s">
        <v>88</v>
      </c>
      <c r="I67" s="78" t="s">
        <v>458</v>
      </c>
      <c r="J67" s="78" t="s">
        <v>73</v>
      </c>
      <c r="K67" s="78" t="s">
        <v>73</v>
      </c>
      <c r="L67" s="132" t="s">
        <v>74</v>
      </c>
      <c r="M67" s="78" t="s">
        <v>138</v>
      </c>
      <c r="N67" s="78" t="s">
        <v>148</v>
      </c>
      <c r="O67" s="41" t="s">
        <v>77</v>
      </c>
      <c r="P67" s="44" t="str">
        <f t="shared" si="24"/>
        <v>53</v>
      </c>
      <c r="Q67" s="69">
        <v>530704</v>
      </c>
      <c r="R67" s="42" t="s">
        <v>146</v>
      </c>
      <c r="S67" s="27">
        <v>1701</v>
      </c>
      <c r="T67" s="56">
        <v>1</v>
      </c>
      <c r="U67" s="57">
        <v>0</v>
      </c>
      <c r="V67" s="57">
        <v>0</v>
      </c>
      <c r="W67" s="47">
        <f t="shared" si="22"/>
        <v>120</v>
      </c>
      <c r="X67" s="48">
        <v>1</v>
      </c>
      <c r="Y67" s="50" t="s">
        <v>31</v>
      </c>
      <c r="Z67" s="75">
        <v>60</v>
      </c>
      <c r="AA67" s="237">
        <f>+ROUND((SUMIFS(MODIFICACIONES!K:K,MODIFICACIONES!L:L,'POA 2026'!$AA$10,MODIFICACIONES!D:D,'POA 2026'!A67)+'POA 2026'!Z67),2)</f>
        <v>60</v>
      </c>
      <c r="AB67" s="75">
        <v>0</v>
      </c>
      <c r="AC67" s="51">
        <f>+ROUND((SUMIFS(MODIFICACIONES!K:K,MODIFICACIONES!L:L,'POA 2026'!$AC$10,MODIFICACIONES!D:D,'POA 2026'!A67)+'POA 2026'!AB67),2)</f>
        <v>0</v>
      </c>
      <c r="AD67" s="75">
        <v>0</v>
      </c>
      <c r="AE67" s="51">
        <f>+ROUND((SUMIFS(MODIFICACIONES!K:K,MODIFICACIONES!L:L,'POA 2026'!$AE$10,MODIFICACIONES!D:D,'POA 2026'!A67)+'POA 2026'!AD67),2)</f>
        <v>0</v>
      </c>
      <c r="AF67" s="75">
        <v>0</v>
      </c>
      <c r="AG67" s="51">
        <f>+ROUND((SUMIFS(MODIFICACIONES!K:K,MODIFICACIONES!L:L,'POA 2026'!$AG$10,MODIFICACIONES!D:D,'POA 2026'!A67)+'POA 2026'!AF67),2)</f>
        <v>0</v>
      </c>
      <c r="AH67" s="75">
        <v>60</v>
      </c>
      <c r="AI67" s="51">
        <f>+ROUND((SUMIFS(MODIFICACIONES!K:K,MODIFICACIONES!L:L,'POA 2026'!$AI$10,MODIFICACIONES!D:D,'POA 2026'!A67)+'POA 2026'!AH67),2)</f>
        <v>60</v>
      </c>
      <c r="AJ67" s="75">
        <v>0</v>
      </c>
      <c r="AK67" s="51">
        <f>+ROUND((SUMIFS(MODIFICACIONES!K:K,MODIFICACIONES!L:L,'POA 2026'!$AK$10,MODIFICACIONES!D:D,'POA 2026'!A67)+'POA 2026'!AJ67),2)</f>
        <v>0</v>
      </c>
      <c r="AL67" s="75">
        <v>0</v>
      </c>
      <c r="AM67" s="51">
        <f>+ROUND((SUMIFS(MODIFICACIONES!K:K,MODIFICACIONES!L:L,'POA 2026'!$AM$10,MODIFICACIONES!D:D,'POA 2026'!A67)+'POA 2026'!AL67),2)</f>
        <v>0</v>
      </c>
      <c r="AN67" s="75">
        <v>0</v>
      </c>
      <c r="AO67" s="51">
        <f>+ROUND((SUMIFS(MODIFICACIONES!K:K,MODIFICACIONES!L:L,'POA 2026'!$AO$10,MODIFICACIONES!D:D,'POA 2026'!A67)+'POA 2026'!AN67),2)</f>
        <v>0</v>
      </c>
      <c r="AP67" s="75">
        <v>0</v>
      </c>
      <c r="AQ67" s="51">
        <f>+ROUND((SUMIFS(MODIFICACIONES!K:K,MODIFICACIONES!L:L,'POA 2026'!$AQ$10,MODIFICACIONES!D:D,'POA 2026'!A67)+'POA 2026'!AP67),2)</f>
        <v>0</v>
      </c>
      <c r="AR67" s="75">
        <v>0</v>
      </c>
      <c r="AS67" s="51">
        <f>+ROUND((SUMIFS(MODIFICACIONES!K:K,MODIFICACIONES!L:L,'POA 2026'!$AS$10,MODIFICACIONES!D:D,'POA 2026'!A67)+'POA 2026'!AR67),2)</f>
        <v>0</v>
      </c>
      <c r="AT67" s="75">
        <v>0</v>
      </c>
      <c r="AU67" s="51">
        <f>+ROUND((SUMIFS(MODIFICACIONES!K:K,MODIFICACIONES!L:L,'POA 2026'!$AU$10,MODIFICACIONES!D:D,'POA 2026'!A67)+'POA 2026'!AT67),2)</f>
        <v>0</v>
      </c>
      <c r="AV67" s="75">
        <v>0</v>
      </c>
      <c r="AW67" s="51">
        <f>+ROUND((SUMIFS(MODIFICACIONES!K:K,MODIFICACIONES!L:L,'POA 2026'!$AW$10,MODIFICACIONES!D:D,'POA 2026'!A67)+'POA 2026'!AV67),2)</f>
        <v>0</v>
      </c>
      <c r="AX67" s="75">
        <f t="shared" si="3"/>
        <v>0</v>
      </c>
      <c r="AY67" s="236">
        <f>SUMIFS(CERTIFICACIONES!I:I,CERTIFICACIONES!A:A,'POA 2026'!A67,CERTIFICACIONES!J:J,"ACTIVA")</f>
        <v>120</v>
      </c>
      <c r="AZ67" s="279">
        <f t="shared" si="23"/>
        <v>0</v>
      </c>
      <c r="BA67" s="282">
        <v>120</v>
      </c>
      <c r="BB67" s="236">
        <v>0</v>
      </c>
      <c r="BC67" s="236">
        <v>0</v>
      </c>
      <c r="BD67" s="236">
        <f t="shared" si="4"/>
        <v>120</v>
      </c>
      <c r="BE67" s="273">
        <f t="shared" si="5"/>
        <v>0</v>
      </c>
      <c r="BF67" s="283" t="s">
        <v>657</v>
      </c>
      <c r="BG67" s="282"/>
      <c r="BH67" s="236"/>
      <c r="BI67" s="236"/>
      <c r="BJ67" s="236"/>
      <c r="BK67" s="273" t="e">
        <f t="shared" si="6"/>
        <v>#DIV/0!</v>
      </c>
      <c r="BL67" s="283" t="s">
        <v>657</v>
      </c>
      <c r="BM67" s="282"/>
      <c r="BN67" s="236"/>
      <c r="BO67" s="236"/>
      <c r="BP67" s="236"/>
      <c r="BQ67" s="273">
        <f t="shared" si="7"/>
        <v>0</v>
      </c>
      <c r="BR67" s="283" t="s">
        <v>657</v>
      </c>
      <c r="BS67" s="282"/>
      <c r="BT67" s="236"/>
      <c r="BU67" s="236"/>
      <c r="BV67" s="236"/>
      <c r="BW67" s="273" t="e">
        <f t="shared" si="8"/>
        <v>#DIV/0!</v>
      </c>
      <c r="BX67" s="283" t="s">
        <v>657</v>
      </c>
      <c r="BY67" s="282"/>
      <c r="BZ67" s="236"/>
      <c r="CA67" s="236"/>
      <c r="CB67" s="236"/>
      <c r="CC67" s="273" t="e">
        <f t="shared" si="9"/>
        <v>#DIV/0!</v>
      </c>
      <c r="CD67" s="283" t="s">
        <v>657</v>
      </c>
      <c r="CE67" s="282"/>
      <c r="CF67" s="236"/>
      <c r="CG67" s="236"/>
      <c r="CH67" s="236"/>
      <c r="CI67" s="273">
        <f t="shared" si="10"/>
        <v>0</v>
      </c>
      <c r="CJ67" s="283" t="s">
        <v>657</v>
      </c>
      <c r="CK67" s="282"/>
      <c r="CL67" s="236"/>
      <c r="CM67" s="236"/>
      <c r="CN67" s="236"/>
      <c r="CO67" s="273" t="e">
        <f t="shared" si="11"/>
        <v>#DIV/0!</v>
      </c>
      <c r="CP67" s="283" t="s">
        <v>657</v>
      </c>
      <c r="CQ67" s="282"/>
      <c r="CR67" s="236"/>
      <c r="CS67" s="236"/>
      <c r="CT67" s="236"/>
      <c r="CU67" s="273" t="e">
        <f t="shared" si="12"/>
        <v>#DIV/0!</v>
      </c>
      <c r="CV67" s="283" t="s">
        <v>657</v>
      </c>
      <c r="CW67" s="282"/>
      <c r="CX67" s="236"/>
      <c r="CY67" s="236"/>
      <c r="CZ67" s="236"/>
      <c r="DA67" s="273" t="e">
        <f t="shared" si="13"/>
        <v>#DIV/0!</v>
      </c>
      <c r="DB67" s="283" t="s">
        <v>657</v>
      </c>
      <c r="DC67" s="282"/>
      <c r="DD67" s="236"/>
      <c r="DE67" s="236"/>
      <c r="DF67" s="236"/>
      <c r="DG67" s="273" t="e">
        <f t="shared" si="14"/>
        <v>#DIV/0!</v>
      </c>
      <c r="DH67" s="283" t="s">
        <v>657</v>
      </c>
      <c r="DI67" s="282"/>
      <c r="DJ67" s="236"/>
      <c r="DK67" s="236"/>
      <c r="DL67" s="236"/>
      <c r="DM67" s="273" t="e">
        <f t="shared" si="15"/>
        <v>#DIV/0!</v>
      </c>
      <c r="DN67" s="283" t="s">
        <v>657</v>
      </c>
      <c r="DO67" s="282"/>
      <c r="DP67" s="236"/>
      <c r="DQ67" s="236"/>
      <c r="DR67" s="236"/>
      <c r="DS67" s="273" t="e">
        <f t="shared" si="16"/>
        <v>#DIV/0!</v>
      </c>
      <c r="DT67" s="283"/>
      <c r="DU67" s="282">
        <f t="shared" si="17"/>
        <v>120</v>
      </c>
      <c r="DV67" s="236">
        <f t="shared" si="18"/>
        <v>0</v>
      </c>
      <c r="DW67" s="236">
        <f t="shared" si="19"/>
        <v>0</v>
      </c>
      <c r="DX67" s="236">
        <f t="shared" si="20"/>
        <v>120</v>
      </c>
      <c r="DY67" s="273">
        <f t="shared" si="21"/>
        <v>0</v>
      </c>
      <c r="DZ67" s="283"/>
    </row>
    <row r="68" spans="1:130" ht="45" hidden="1" customHeight="1" x14ac:dyDescent="0.25">
      <c r="A68" s="40">
        <v>58</v>
      </c>
      <c r="B68" s="78" t="s">
        <v>67</v>
      </c>
      <c r="C68" s="78" t="s">
        <v>24</v>
      </c>
      <c r="D68" s="41" t="s">
        <v>68</v>
      </c>
      <c r="E68" s="41" t="s">
        <v>69</v>
      </c>
      <c r="F68" s="41" t="s">
        <v>70</v>
      </c>
      <c r="G68" s="41" t="s">
        <v>137</v>
      </c>
      <c r="H68" s="78" t="s">
        <v>88</v>
      </c>
      <c r="I68" s="78" t="s">
        <v>458</v>
      </c>
      <c r="J68" s="78" t="s">
        <v>73</v>
      </c>
      <c r="K68" s="78" t="s">
        <v>73</v>
      </c>
      <c r="L68" s="132" t="s">
        <v>74</v>
      </c>
      <c r="M68" s="78" t="s">
        <v>138</v>
      </c>
      <c r="N68" s="78" t="s">
        <v>149</v>
      </c>
      <c r="O68" s="41" t="s">
        <v>77</v>
      </c>
      <c r="P68" s="44" t="str">
        <f t="shared" si="24"/>
        <v>53</v>
      </c>
      <c r="Q68" s="69">
        <v>530704</v>
      </c>
      <c r="R68" s="42" t="s">
        <v>146</v>
      </c>
      <c r="S68" s="27">
        <v>1701</v>
      </c>
      <c r="T68" s="56">
        <v>1</v>
      </c>
      <c r="U68" s="57">
        <v>0</v>
      </c>
      <c r="V68" s="57">
        <v>0</v>
      </c>
      <c r="W68" s="47">
        <f t="shared" si="22"/>
        <v>325</v>
      </c>
      <c r="X68" s="48">
        <v>1</v>
      </c>
      <c r="Y68" s="50" t="s">
        <v>31</v>
      </c>
      <c r="Z68" s="75">
        <v>0</v>
      </c>
      <c r="AA68" s="237">
        <f>+ROUND((SUMIFS(MODIFICACIONES!K:K,MODIFICACIONES!L:L,'POA 2026'!$AA$10,MODIFICACIONES!D:D,'POA 2026'!A68)+'POA 2026'!Z68),2)</f>
        <v>0</v>
      </c>
      <c r="AB68" s="75">
        <v>0</v>
      </c>
      <c r="AC68" s="51">
        <f>+ROUND((SUMIFS(MODIFICACIONES!K:K,MODIFICACIONES!L:L,'POA 2026'!$AC$10,MODIFICACIONES!D:D,'POA 2026'!A68)+'POA 2026'!AB68),2)</f>
        <v>0</v>
      </c>
      <c r="AD68" s="75">
        <v>0</v>
      </c>
      <c r="AE68" s="51">
        <f>+ROUND((SUMIFS(MODIFICACIONES!K:K,MODIFICACIONES!L:L,'POA 2026'!$AE$10,MODIFICACIONES!D:D,'POA 2026'!A68)+'POA 2026'!AD68),2)</f>
        <v>0</v>
      </c>
      <c r="AF68" s="75">
        <v>0</v>
      </c>
      <c r="AG68" s="51">
        <f>+ROUND((SUMIFS(MODIFICACIONES!K:K,MODIFICACIONES!L:L,'POA 2026'!$AG$10,MODIFICACIONES!D:D,'POA 2026'!A68)+'POA 2026'!AF68),2)</f>
        <v>0</v>
      </c>
      <c r="AH68" s="75">
        <v>0</v>
      </c>
      <c r="AI68" s="51">
        <f>+ROUND((SUMIFS(MODIFICACIONES!K:K,MODIFICACIONES!L:L,'POA 2026'!$AI$10,MODIFICACIONES!D:D,'POA 2026'!A68)+'POA 2026'!AH68),2)</f>
        <v>0</v>
      </c>
      <c r="AJ68" s="75">
        <v>0</v>
      </c>
      <c r="AK68" s="51">
        <f>+ROUND((SUMIFS(MODIFICACIONES!K:K,MODIFICACIONES!L:L,'POA 2026'!$AK$10,MODIFICACIONES!D:D,'POA 2026'!A68)+'POA 2026'!AJ68),2)</f>
        <v>0</v>
      </c>
      <c r="AL68" s="75">
        <v>0</v>
      </c>
      <c r="AM68" s="51">
        <f>+ROUND((SUMIFS(MODIFICACIONES!K:K,MODIFICACIONES!L:L,'POA 2026'!$AM$10,MODIFICACIONES!D:D,'POA 2026'!A68)+'POA 2026'!AL68),2)</f>
        <v>0</v>
      </c>
      <c r="AN68" s="75">
        <v>325</v>
      </c>
      <c r="AO68" s="51">
        <f>+ROUND((SUMIFS(MODIFICACIONES!K:K,MODIFICACIONES!L:L,'POA 2026'!$AO$10,MODIFICACIONES!D:D,'POA 2026'!A68)+'POA 2026'!AN68),2)</f>
        <v>325</v>
      </c>
      <c r="AP68" s="75">
        <v>0</v>
      </c>
      <c r="AQ68" s="51">
        <f>+ROUND((SUMIFS(MODIFICACIONES!K:K,MODIFICACIONES!L:L,'POA 2026'!$AQ$10,MODIFICACIONES!D:D,'POA 2026'!A68)+'POA 2026'!AP68),2)</f>
        <v>0</v>
      </c>
      <c r="AR68" s="75">
        <v>0</v>
      </c>
      <c r="AS68" s="51">
        <f>+ROUND((SUMIFS(MODIFICACIONES!K:K,MODIFICACIONES!L:L,'POA 2026'!$AS$10,MODIFICACIONES!D:D,'POA 2026'!A68)+'POA 2026'!AR68),2)</f>
        <v>0</v>
      </c>
      <c r="AT68" s="75">
        <v>0</v>
      </c>
      <c r="AU68" s="51">
        <f>+ROUND((SUMIFS(MODIFICACIONES!K:K,MODIFICACIONES!L:L,'POA 2026'!$AU$10,MODIFICACIONES!D:D,'POA 2026'!A68)+'POA 2026'!AT68),2)</f>
        <v>0</v>
      </c>
      <c r="AV68" s="75">
        <v>0</v>
      </c>
      <c r="AW68" s="51">
        <f>+ROUND((SUMIFS(MODIFICACIONES!K:K,MODIFICACIONES!L:L,'POA 2026'!$AW$10,MODIFICACIONES!D:D,'POA 2026'!A68)+'POA 2026'!AV68),2)</f>
        <v>0</v>
      </c>
      <c r="AX68" s="75">
        <f t="shared" si="3"/>
        <v>0</v>
      </c>
      <c r="AY68" s="236">
        <f>SUMIFS(CERTIFICACIONES!I:I,CERTIFICACIONES!A:A,'POA 2026'!A68,CERTIFICACIONES!J:J,"ACTIVA")</f>
        <v>325</v>
      </c>
      <c r="AZ68" s="279">
        <f t="shared" si="23"/>
        <v>0</v>
      </c>
      <c r="BA68" s="282">
        <v>0</v>
      </c>
      <c r="BB68" s="236">
        <v>0</v>
      </c>
      <c r="BC68" s="236">
        <v>0</v>
      </c>
      <c r="BD68" s="236">
        <f t="shared" si="4"/>
        <v>325</v>
      </c>
      <c r="BE68" s="273">
        <f t="shared" si="5"/>
        <v>0</v>
      </c>
      <c r="BF68" s="283"/>
      <c r="BG68" s="282"/>
      <c r="BH68" s="236"/>
      <c r="BI68" s="236"/>
      <c r="BJ68" s="236"/>
      <c r="BK68" s="273" t="e">
        <f t="shared" si="6"/>
        <v>#DIV/0!</v>
      </c>
      <c r="BL68" s="283"/>
      <c r="BM68" s="282"/>
      <c r="BN68" s="236"/>
      <c r="BO68" s="236"/>
      <c r="BP68" s="236"/>
      <c r="BQ68" s="273" t="e">
        <f t="shared" si="7"/>
        <v>#DIV/0!</v>
      </c>
      <c r="BR68" s="283"/>
      <c r="BS68" s="282"/>
      <c r="BT68" s="236"/>
      <c r="BU68" s="236"/>
      <c r="BV68" s="236"/>
      <c r="BW68" s="273">
        <f t="shared" si="8"/>
        <v>0</v>
      </c>
      <c r="BX68" s="283"/>
      <c r="BY68" s="282"/>
      <c r="BZ68" s="236"/>
      <c r="CA68" s="236"/>
      <c r="CB68" s="236"/>
      <c r="CC68" s="273" t="e">
        <f t="shared" si="9"/>
        <v>#DIV/0!</v>
      </c>
      <c r="CD68" s="283"/>
      <c r="CE68" s="282"/>
      <c r="CF68" s="236"/>
      <c r="CG68" s="236"/>
      <c r="CH68" s="236"/>
      <c r="CI68" s="273" t="e">
        <f t="shared" si="10"/>
        <v>#DIV/0!</v>
      </c>
      <c r="CJ68" s="283"/>
      <c r="CK68" s="282"/>
      <c r="CL68" s="236"/>
      <c r="CM68" s="236"/>
      <c r="CN68" s="236"/>
      <c r="CO68" s="273" t="e">
        <f t="shared" si="11"/>
        <v>#DIV/0!</v>
      </c>
      <c r="CP68" s="283"/>
      <c r="CQ68" s="282"/>
      <c r="CR68" s="236"/>
      <c r="CS68" s="236"/>
      <c r="CT68" s="236"/>
      <c r="CU68" s="273" t="e">
        <f t="shared" si="12"/>
        <v>#DIV/0!</v>
      </c>
      <c r="CV68" s="283"/>
      <c r="CW68" s="282"/>
      <c r="CX68" s="236"/>
      <c r="CY68" s="236"/>
      <c r="CZ68" s="236"/>
      <c r="DA68" s="273" t="e">
        <f t="shared" si="13"/>
        <v>#DIV/0!</v>
      </c>
      <c r="DB68" s="283"/>
      <c r="DC68" s="282"/>
      <c r="DD68" s="236"/>
      <c r="DE68" s="236"/>
      <c r="DF68" s="236"/>
      <c r="DG68" s="273" t="e">
        <f t="shared" si="14"/>
        <v>#DIV/0!</v>
      </c>
      <c r="DH68" s="283"/>
      <c r="DI68" s="282"/>
      <c r="DJ68" s="236"/>
      <c r="DK68" s="236"/>
      <c r="DL68" s="236"/>
      <c r="DM68" s="273" t="e">
        <f t="shared" si="15"/>
        <v>#DIV/0!</v>
      </c>
      <c r="DN68" s="283"/>
      <c r="DO68" s="282"/>
      <c r="DP68" s="236"/>
      <c r="DQ68" s="236"/>
      <c r="DR68" s="236"/>
      <c r="DS68" s="273" t="e">
        <f t="shared" si="16"/>
        <v>#DIV/0!</v>
      </c>
      <c r="DT68" s="283"/>
      <c r="DU68" s="282">
        <f t="shared" si="17"/>
        <v>0</v>
      </c>
      <c r="DV68" s="236">
        <f t="shared" si="18"/>
        <v>0</v>
      </c>
      <c r="DW68" s="236">
        <f t="shared" si="19"/>
        <v>0</v>
      </c>
      <c r="DX68" s="236">
        <f t="shared" si="20"/>
        <v>325</v>
      </c>
      <c r="DY68" s="273">
        <f t="shared" si="21"/>
        <v>0</v>
      </c>
      <c r="DZ68" s="283"/>
    </row>
    <row r="69" spans="1:130" ht="45" hidden="1" customHeight="1" x14ac:dyDescent="0.25">
      <c r="A69" s="40">
        <v>59</v>
      </c>
      <c r="B69" s="78" t="s">
        <v>67</v>
      </c>
      <c r="C69" s="78" t="s">
        <v>24</v>
      </c>
      <c r="D69" s="41" t="s">
        <v>68</v>
      </c>
      <c r="E69" s="41" t="s">
        <v>150</v>
      </c>
      <c r="F69" s="41" t="s">
        <v>151</v>
      </c>
      <c r="G69" s="41" t="s">
        <v>152</v>
      </c>
      <c r="H69" s="78" t="s">
        <v>72</v>
      </c>
      <c r="I69" s="78" t="s">
        <v>72</v>
      </c>
      <c r="J69" s="78" t="s">
        <v>73</v>
      </c>
      <c r="K69" s="78" t="s">
        <v>73</v>
      </c>
      <c r="L69" s="132" t="s">
        <v>74</v>
      </c>
      <c r="M69" s="135" t="s">
        <v>153</v>
      </c>
      <c r="N69" s="78" t="s">
        <v>154</v>
      </c>
      <c r="O69" s="41" t="s">
        <v>80</v>
      </c>
      <c r="P69" s="44" t="str">
        <f t="shared" si="24"/>
        <v>53</v>
      </c>
      <c r="Q69" s="44">
        <v>530601</v>
      </c>
      <c r="R69" s="42" t="s">
        <v>155</v>
      </c>
      <c r="S69" s="27">
        <v>1701</v>
      </c>
      <c r="T69" s="56">
        <v>2</v>
      </c>
      <c r="U69" s="57">
        <v>0</v>
      </c>
      <c r="V69" s="57">
        <v>0</v>
      </c>
      <c r="W69" s="47">
        <f t="shared" si="22"/>
        <v>3000</v>
      </c>
      <c r="X69" s="48">
        <v>1</v>
      </c>
      <c r="Y69" s="50" t="s">
        <v>31</v>
      </c>
      <c r="Z69" s="75">
        <v>0</v>
      </c>
      <c r="AA69" s="237">
        <f>+ROUND((SUMIFS(MODIFICACIONES!K:K,MODIFICACIONES!L:L,'POA 2026'!$AA$10,MODIFICACIONES!D:D,'POA 2026'!A69)+'POA 2026'!Z69),2)</f>
        <v>0</v>
      </c>
      <c r="AB69" s="75">
        <v>0</v>
      </c>
      <c r="AC69" s="51">
        <f>+ROUND((SUMIFS(MODIFICACIONES!K:K,MODIFICACIONES!L:L,'POA 2026'!$AC$10,MODIFICACIONES!D:D,'POA 2026'!A69)+'POA 2026'!AB69),2)</f>
        <v>0</v>
      </c>
      <c r="AD69" s="75">
        <v>0</v>
      </c>
      <c r="AE69" s="51">
        <f>+ROUND((SUMIFS(MODIFICACIONES!K:K,MODIFICACIONES!L:L,'POA 2026'!$AE$10,MODIFICACIONES!D:D,'POA 2026'!A69)+'POA 2026'!AD69),2)</f>
        <v>0</v>
      </c>
      <c r="AF69" s="75">
        <v>0</v>
      </c>
      <c r="AG69" s="51">
        <f>+ROUND((SUMIFS(MODIFICACIONES!K:K,MODIFICACIONES!L:L,'POA 2026'!$AG$10,MODIFICACIONES!D:D,'POA 2026'!A69)+'POA 2026'!AF69),2)</f>
        <v>0</v>
      </c>
      <c r="AH69" s="75">
        <v>0</v>
      </c>
      <c r="AI69" s="51">
        <f>+ROUND((SUMIFS(MODIFICACIONES!K:K,MODIFICACIONES!L:L,'POA 2026'!$AI$10,MODIFICACIONES!D:D,'POA 2026'!A69)+'POA 2026'!AH69),2)</f>
        <v>0</v>
      </c>
      <c r="AJ69" s="75">
        <v>3000</v>
      </c>
      <c r="AK69" s="51">
        <f>+ROUND((SUMIFS(MODIFICACIONES!K:K,MODIFICACIONES!L:L,'POA 2026'!$AK$10,MODIFICACIONES!D:D,'POA 2026'!A69)+'POA 2026'!AJ69),2)</f>
        <v>3000</v>
      </c>
      <c r="AL69" s="75">
        <v>0</v>
      </c>
      <c r="AM69" s="51">
        <f>+ROUND((SUMIFS(MODIFICACIONES!K:K,MODIFICACIONES!L:L,'POA 2026'!$AM$10,MODIFICACIONES!D:D,'POA 2026'!A69)+'POA 2026'!AL69),2)</f>
        <v>0</v>
      </c>
      <c r="AN69" s="75">
        <v>0</v>
      </c>
      <c r="AO69" s="51">
        <f>+ROUND((SUMIFS(MODIFICACIONES!K:K,MODIFICACIONES!L:L,'POA 2026'!$AO$10,MODIFICACIONES!D:D,'POA 2026'!A69)+'POA 2026'!AN69),2)</f>
        <v>0</v>
      </c>
      <c r="AP69" s="75">
        <v>0</v>
      </c>
      <c r="AQ69" s="51">
        <f>+ROUND((SUMIFS(MODIFICACIONES!K:K,MODIFICACIONES!L:L,'POA 2026'!$AQ$10,MODIFICACIONES!D:D,'POA 2026'!A69)+'POA 2026'!AP69),2)</f>
        <v>0</v>
      </c>
      <c r="AR69" s="75">
        <v>0</v>
      </c>
      <c r="AS69" s="51">
        <f>+ROUND((SUMIFS(MODIFICACIONES!K:K,MODIFICACIONES!L:L,'POA 2026'!$AS$10,MODIFICACIONES!D:D,'POA 2026'!A69)+'POA 2026'!AR69),2)</f>
        <v>0</v>
      </c>
      <c r="AT69" s="75">
        <v>0</v>
      </c>
      <c r="AU69" s="51">
        <f>+ROUND((SUMIFS(MODIFICACIONES!K:K,MODIFICACIONES!L:L,'POA 2026'!$AU$10,MODIFICACIONES!D:D,'POA 2026'!A69)+'POA 2026'!AT69),2)</f>
        <v>0</v>
      </c>
      <c r="AV69" s="75">
        <v>0</v>
      </c>
      <c r="AW69" s="51">
        <f>+ROUND((SUMIFS(MODIFICACIONES!K:K,MODIFICACIONES!L:L,'POA 2026'!$AW$10,MODIFICACIONES!D:D,'POA 2026'!A69)+'POA 2026'!AV69),2)</f>
        <v>0</v>
      </c>
      <c r="AX69" s="75">
        <f t="shared" si="3"/>
        <v>0</v>
      </c>
      <c r="AY69" s="236">
        <f>SUMIFS(CERTIFICACIONES!I:I,CERTIFICACIONES!A:A,'POA 2026'!A69,CERTIFICACIONES!J:J,"ACTIVA")</f>
        <v>0</v>
      </c>
      <c r="AZ69" s="279">
        <f t="shared" si="23"/>
        <v>3000</v>
      </c>
      <c r="BA69" s="282">
        <v>0</v>
      </c>
      <c r="BB69" s="236">
        <v>0</v>
      </c>
      <c r="BC69" s="236">
        <v>0</v>
      </c>
      <c r="BD69" s="236">
        <f t="shared" si="4"/>
        <v>3000</v>
      </c>
      <c r="BE69" s="273">
        <f t="shared" si="5"/>
        <v>0</v>
      </c>
      <c r="BF69" s="283"/>
      <c r="BG69" s="282"/>
      <c r="BH69" s="236"/>
      <c r="BI69" s="236"/>
      <c r="BJ69" s="236"/>
      <c r="BK69" s="273" t="e">
        <f t="shared" si="6"/>
        <v>#DIV/0!</v>
      </c>
      <c r="BL69" s="283"/>
      <c r="BM69" s="282"/>
      <c r="BN69" s="236"/>
      <c r="BO69" s="236"/>
      <c r="BP69" s="236"/>
      <c r="BQ69" s="273" t="e">
        <f t="shared" si="7"/>
        <v>#DIV/0!</v>
      </c>
      <c r="BR69" s="283"/>
      <c r="BS69" s="282"/>
      <c r="BT69" s="236"/>
      <c r="BU69" s="236"/>
      <c r="BV69" s="236"/>
      <c r="BW69" s="273" t="e">
        <f t="shared" si="8"/>
        <v>#DIV/0!</v>
      </c>
      <c r="BX69" s="283"/>
      <c r="BY69" s="282"/>
      <c r="BZ69" s="236"/>
      <c r="CA69" s="236"/>
      <c r="CB69" s="236"/>
      <c r="CC69" s="273" t="e">
        <f t="shared" si="9"/>
        <v>#DIV/0!</v>
      </c>
      <c r="CD69" s="283"/>
      <c r="CE69" s="282"/>
      <c r="CF69" s="236"/>
      <c r="CG69" s="236"/>
      <c r="CH69" s="236"/>
      <c r="CI69" s="273" t="e">
        <f t="shared" si="10"/>
        <v>#DIV/0!</v>
      </c>
      <c r="CJ69" s="283"/>
      <c r="CK69" s="282"/>
      <c r="CL69" s="236"/>
      <c r="CM69" s="236"/>
      <c r="CN69" s="236"/>
      <c r="CO69" s="273" t="e">
        <f t="shared" si="11"/>
        <v>#DIV/0!</v>
      </c>
      <c r="CP69" s="283"/>
      <c r="CQ69" s="282"/>
      <c r="CR69" s="236"/>
      <c r="CS69" s="236"/>
      <c r="CT69" s="236"/>
      <c r="CU69" s="273" t="e">
        <f t="shared" si="12"/>
        <v>#DIV/0!</v>
      </c>
      <c r="CV69" s="283"/>
      <c r="CW69" s="282"/>
      <c r="CX69" s="236"/>
      <c r="CY69" s="236"/>
      <c r="CZ69" s="236"/>
      <c r="DA69" s="273" t="e">
        <f t="shared" si="13"/>
        <v>#DIV/0!</v>
      </c>
      <c r="DB69" s="283"/>
      <c r="DC69" s="282"/>
      <c r="DD69" s="236"/>
      <c r="DE69" s="236"/>
      <c r="DF69" s="236"/>
      <c r="DG69" s="273" t="e">
        <f t="shared" si="14"/>
        <v>#DIV/0!</v>
      </c>
      <c r="DH69" s="283"/>
      <c r="DI69" s="282"/>
      <c r="DJ69" s="236"/>
      <c r="DK69" s="236"/>
      <c r="DL69" s="236"/>
      <c r="DM69" s="273" t="e">
        <f t="shared" si="15"/>
        <v>#DIV/0!</v>
      </c>
      <c r="DN69" s="283"/>
      <c r="DO69" s="282"/>
      <c r="DP69" s="236"/>
      <c r="DQ69" s="236"/>
      <c r="DR69" s="236"/>
      <c r="DS69" s="273" t="e">
        <f t="shared" si="16"/>
        <v>#DIV/0!</v>
      </c>
      <c r="DT69" s="283"/>
      <c r="DU69" s="282">
        <f t="shared" si="17"/>
        <v>0</v>
      </c>
      <c r="DV69" s="236">
        <f t="shared" si="18"/>
        <v>0</v>
      </c>
      <c r="DW69" s="236">
        <f t="shared" si="19"/>
        <v>0</v>
      </c>
      <c r="DX69" s="236">
        <f t="shared" si="20"/>
        <v>3000</v>
      </c>
      <c r="DY69" s="273">
        <f t="shared" si="21"/>
        <v>0</v>
      </c>
      <c r="DZ69" s="283"/>
    </row>
    <row r="70" spans="1:130" ht="45" hidden="1" customHeight="1" x14ac:dyDescent="0.25">
      <c r="A70" s="40">
        <v>60</v>
      </c>
      <c r="B70" s="78" t="s">
        <v>67</v>
      </c>
      <c r="C70" s="78" t="s">
        <v>24</v>
      </c>
      <c r="D70" s="41" t="s">
        <v>68</v>
      </c>
      <c r="E70" s="41" t="s">
        <v>156</v>
      </c>
      <c r="F70" s="41" t="s">
        <v>157</v>
      </c>
      <c r="G70" s="41" t="s">
        <v>158</v>
      </c>
      <c r="H70" s="78" t="s">
        <v>72</v>
      </c>
      <c r="I70" s="78" t="s">
        <v>72</v>
      </c>
      <c r="J70" s="78" t="s">
        <v>73</v>
      </c>
      <c r="K70" s="78" t="s">
        <v>73</v>
      </c>
      <c r="L70" s="78" t="s">
        <v>74</v>
      </c>
      <c r="M70" s="78" t="s">
        <v>159</v>
      </c>
      <c r="N70" s="78" t="s">
        <v>160</v>
      </c>
      <c r="O70" s="80" t="s">
        <v>80</v>
      </c>
      <c r="P70" s="44" t="str">
        <f t="shared" si="24"/>
        <v>51</v>
      </c>
      <c r="Q70" s="44">
        <v>510105</v>
      </c>
      <c r="R70" s="81" t="s">
        <v>160</v>
      </c>
      <c r="S70" s="46">
        <v>1700</v>
      </c>
      <c r="T70" s="46">
        <v>1</v>
      </c>
      <c r="U70" s="45">
        <v>0</v>
      </c>
      <c r="V70" s="45">
        <v>0</v>
      </c>
      <c r="W70" s="47">
        <f t="shared" si="22"/>
        <v>101808</v>
      </c>
      <c r="X70" s="48">
        <v>1</v>
      </c>
      <c r="Y70" s="79" t="s">
        <v>31</v>
      </c>
      <c r="Z70" s="47">
        <v>8484</v>
      </c>
      <c r="AA70" s="237">
        <f>+ROUND((SUMIFS(MODIFICACIONES!K:K,MODIFICACIONES!L:L,'POA 2026'!$AA$10,MODIFICACIONES!D:D,'POA 2026'!A70)+'POA 2026'!Z70),2)</f>
        <v>8484</v>
      </c>
      <c r="AB70" s="47">
        <v>8484</v>
      </c>
      <c r="AC70" s="51">
        <f>+ROUND((SUMIFS(MODIFICACIONES!K:K,MODIFICACIONES!L:L,'POA 2026'!$AC$10,MODIFICACIONES!D:D,'POA 2026'!A70)+'POA 2026'!AB70),2)</f>
        <v>8484</v>
      </c>
      <c r="AD70" s="47">
        <v>8484</v>
      </c>
      <c r="AE70" s="51">
        <f>+ROUND((SUMIFS(MODIFICACIONES!K:K,MODIFICACIONES!L:L,'POA 2026'!$AE$10,MODIFICACIONES!D:D,'POA 2026'!A70)+'POA 2026'!AD70),2)</f>
        <v>8484</v>
      </c>
      <c r="AF70" s="47">
        <v>8484</v>
      </c>
      <c r="AG70" s="51">
        <f>+ROUND((SUMIFS(MODIFICACIONES!K:K,MODIFICACIONES!L:L,'POA 2026'!$AG$10,MODIFICACIONES!D:D,'POA 2026'!A70)+'POA 2026'!AF70),2)</f>
        <v>8484</v>
      </c>
      <c r="AH70" s="47">
        <v>8484</v>
      </c>
      <c r="AI70" s="51">
        <f>+ROUND((SUMIFS(MODIFICACIONES!K:K,MODIFICACIONES!L:L,'POA 2026'!$AI$10,MODIFICACIONES!D:D,'POA 2026'!A70)+'POA 2026'!AH70),2)</f>
        <v>8484</v>
      </c>
      <c r="AJ70" s="47">
        <v>8484</v>
      </c>
      <c r="AK70" s="51">
        <f>+ROUND((SUMIFS(MODIFICACIONES!K:K,MODIFICACIONES!L:L,'POA 2026'!$AK$10,MODIFICACIONES!D:D,'POA 2026'!A70)+'POA 2026'!AJ70),2)</f>
        <v>8484</v>
      </c>
      <c r="AL70" s="47">
        <v>8484</v>
      </c>
      <c r="AM70" s="51">
        <f>+ROUND((SUMIFS(MODIFICACIONES!K:K,MODIFICACIONES!L:L,'POA 2026'!$AM$10,MODIFICACIONES!D:D,'POA 2026'!A70)+'POA 2026'!AL70),2)</f>
        <v>8484</v>
      </c>
      <c r="AN70" s="47">
        <v>8484</v>
      </c>
      <c r="AO70" s="51">
        <f>+ROUND((SUMIFS(MODIFICACIONES!K:K,MODIFICACIONES!L:L,'POA 2026'!$AO$10,MODIFICACIONES!D:D,'POA 2026'!A70)+'POA 2026'!AN70),2)</f>
        <v>8484</v>
      </c>
      <c r="AP70" s="47">
        <v>8484</v>
      </c>
      <c r="AQ70" s="51">
        <f>+ROUND((SUMIFS(MODIFICACIONES!K:K,MODIFICACIONES!L:L,'POA 2026'!$AQ$10,MODIFICACIONES!D:D,'POA 2026'!A70)+'POA 2026'!AP70),2)</f>
        <v>8484</v>
      </c>
      <c r="AR70" s="47">
        <v>8484</v>
      </c>
      <c r="AS70" s="51">
        <f>+ROUND((SUMIFS(MODIFICACIONES!K:K,MODIFICACIONES!L:L,'POA 2026'!$AS$10,MODIFICACIONES!D:D,'POA 2026'!A70)+'POA 2026'!AR70),2)</f>
        <v>8484</v>
      </c>
      <c r="AT70" s="47">
        <v>8484</v>
      </c>
      <c r="AU70" s="51">
        <f>+ROUND((SUMIFS(MODIFICACIONES!K:K,MODIFICACIONES!L:L,'POA 2026'!$AU$10,MODIFICACIONES!D:D,'POA 2026'!A70)+'POA 2026'!AT70),2)</f>
        <v>8484</v>
      </c>
      <c r="AV70" s="47">
        <v>8484</v>
      </c>
      <c r="AW70" s="51">
        <f>+ROUND((SUMIFS(MODIFICACIONES!K:K,MODIFICACIONES!L:L,'POA 2026'!$AW$10,MODIFICACIONES!D:D,'POA 2026'!A70)+'POA 2026'!AV70),2)</f>
        <v>8484</v>
      </c>
      <c r="AX70" s="75">
        <f t="shared" si="3"/>
        <v>0</v>
      </c>
      <c r="AY70" s="236">
        <f>SUMIFS(CERTIFICACIONES!I:I,CERTIFICACIONES!A:A,'POA 2026'!A70,CERTIFICACIONES!J:J,"ACTIVA")</f>
        <v>101808</v>
      </c>
      <c r="AZ70" s="279">
        <f t="shared" si="23"/>
        <v>0</v>
      </c>
      <c r="BA70" s="282">
        <v>0</v>
      </c>
      <c r="BB70" s="236">
        <v>0</v>
      </c>
      <c r="BC70" s="236">
        <v>0</v>
      </c>
      <c r="BD70" s="236">
        <f t="shared" si="4"/>
        <v>101808</v>
      </c>
      <c r="BE70" s="273">
        <f t="shared" si="5"/>
        <v>0</v>
      </c>
      <c r="BF70" s="283" t="s">
        <v>658</v>
      </c>
      <c r="BG70" s="282"/>
      <c r="BH70" s="236">
        <v>8484</v>
      </c>
      <c r="BI70" s="236">
        <v>8484</v>
      </c>
      <c r="BJ70" s="236">
        <f>+W70-BI70</f>
        <v>93324</v>
      </c>
      <c r="BK70" s="273">
        <f t="shared" si="6"/>
        <v>1</v>
      </c>
      <c r="BL70" s="283" t="s">
        <v>658</v>
      </c>
      <c r="BM70" s="282"/>
      <c r="BN70" s="236"/>
      <c r="BO70" s="236"/>
      <c r="BP70" s="236"/>
      <c r="BQ70" s="273">
        <f t="shared" si="7"/>
        <v>0</v>
      </c>
      <c r="BR70" s="283" t="s">
        <v>658</v>
      </c>
      <c r="BS70" s="282"/>
      <c r="BT70" s="236"/>
      <c r="BU70" s="236"/>
      <c r="BV70" s="236"/>
      <c r="BW70" s="273">
        <f t="shared" si="8"/>
        <v>0</v>
      </c>
      <c r="BX70" s="283" t="s">
        <v>658</v>
      </c>
      <c r="BY70" s="282"/>
      <c r="BZ70" s="236"/>
      <c r="CA70" s="236"/>
      <c r="CB70" s="236"/>
      <c r="CC70" s="273">
        <f t="shared" si="9"/>
        <v>0</v>
      </c>
      <c r="CD70" s="283" t="s">
        <v>658</v>
      </c>
      <c r="CE70" s="282"/>
      <c r="CF70" s="236"/>
      <c r="CG70" s="236"/>
      <c r="CH70" s="236"/>
      <c r="CI70" s="273" t="e">
        <f t="shared" si="10"/>
        <v>#DIV/0!</v>
      </c>
      <c r="CJ70" s="283" t="s">
        <v>658</v>
      </c>
      <c r="CK70" s="282"/>
      <c r="CL70" s="236"/>
      <c r="CM70" s="236"/>
      <c r="CN70" s="236"/>
      <c r="CO70" s="273" t="e">
        <f t="shared" si="11"/>
        <v>#DIV/0!</v>
      </c>
      <c r="CP70" s="283" t="s">
        <v>658</v>
      </c>
      <c r="CQ70" s="282"/>
      <c r="CR70" s="236"/>
      <c r="CS70" s="236"/>
      <c r="CT70" s="236"/>
      <c r="CU70" s="273" t="e">
        <f t="shared" si="12"/>
        <v>#DIV/0!</v>
      </c>
      <c r="CV70" s="283" t="s">
        <v>658</v>
      </c>
      <c r="CW70" s="282"/>
      <c r="CX70" s="236"/>
      <c r="CY70" s="236"/>
      <c r="CZ70" s="236"/>
      <c r="DA70" s="273" t="e">
        <f t="shared" si="13"/>
        <v>#DIV/0!</v>
      </c>
      <c r="DB70" s="283" t="s">
        <v>658</v>
      </c>
      <c r="DC70" s="282"/>
      <c r="DD70" s="236"/>
      <c r="DE70" s="236"/>
      <c r="DF70" s="236"/>
      <c r="DG70" s="273" t="e">
        <f t="shared" si="14"/>
        <v>#DIV/0!</v>
      </c>
      <c r="DH70" s="283" t="s">
        <v>658</v>
      </c>
      <c r="DI70" s="282"/>
      <c r="DJ70" s="236"/>
      <c r="DK70" s="236"/>
      <c r="DL70" s="236"/>
      <c r="DM70" s="273" t="e">
        <f t="shared" si="15"/>
        <v>#DIV/0!</v>
      </c>
      <c r="DN70" s="283" t="s">
        <v>658</v>
      </c>
      <c r="DO70" s="282"/>
      <c r="DP70" s="236"/>
      <c r="DQ70" s="236"/>
      <c r="DR70" s="236"/>
      <c r="DS70" s="273" t="e">
        <f t="shared" si="16"/>
        <v>#DIV/0!</v>
      </c>
      <c r="DT70" s="283"/>
      <c r="DU70" s="282">
        <f t="shared" si="17"/>
        <v>0</v>
      </c>
      <c r="DV70" s="236">
        <f t="shared" si="18"/>
        <v>8484</v>
      </c>
      <c r="DW70" s="236">
        <f t="shared" si="19"/>
        <v>8484</v>
      </c>
      <c r="DX70" s="236">
        <f t="shared" si="20"/>
        <v>93324</v>
      </c>
      <c r="DY70" s="273">
        <f t="shared" si="21"/>
        <v>8.3333333333333315E-2</v>
      </c>
      <c r="DZ70" s="283"/>
    </row>
    <row r="71" spans="1:130" ht="45" hidden="1" customHeight="1" x14ac:dyDescent="0.25">
      <c r="A71" s="40">
        <v>61</v>
      </c>
      <c r="B71" s="78" t="s">
        <v>67</v>
      </c>
      <c r="C71" s="78" t="s">
        <v>24</v>
      </c>
      <c r="D71" s="41" t="s">
        <v>68</v>
      </c>
      <c r="E71" s="41" t="s">
        <v>156</v>
      </c>
      <c r="F71" s="41" t="s">
        <v>157</v>
      </c>
      <c r="G71" s="41" t="s">
        <v>158</v>
      </c>
      <c r="H71" s="78" t="s">
        <v>72</v>
      </c>
      <c r="I71" s="78" t="s">
        <v>72</v>
      </c>
      <c r="J71" s="78" t="s">
        <v>73</v>
      </c>
      <c r="K71" s="78" t="s">
        <v>73</v>
      </c>
      <c r="L71" s="78" t="s">
        <v>74</v>
      </c>
      <c r="M71" s="78" t="s">
        <v>159</v>
      </c>
      <c r="N71" s="78" t="s">
        <v>161</v>
      </c>
      <c r="O71" s="80" t="s">
        <v>80</v>
      </c>
      <c r="P71" s="44" t="str">
        <f t="shared" si="24"/>
        <v>51</v>
      </c>
      <c r="Q71" s="44">
        <v>510106</v>
      </c>
      <c r="R71" s="81" t="s">
        <v>161</v>
      </c>
      <c r="S71" s="46">
        <v>1700</v>
      </c>
      <c r="T71" s="46">
        <v>1</v>
      </c>
      <c r="U71" s="45">
        <v>0</v>
      </c>
      <c r="V71" s="45">
        <v>0</v>
      </c>
      <c r="W71" s="47">
        <f t="shared" si="22"/>
        <v>26281.3</v>
      </c>
      <c r="X71" s="48">
        <v>1</v>
      </c>
      <c r="Y71" s="79" t="s">
        <v>31</v>
      </c>
      <c r="Z71" s="47">
        <v>2190.11</v>
      </c>
      <c r="AA71" s="237">
        <f>+ROUND((SUMIFS(MODIFICACIONES!K:K,MODIFICACIONES!L:L,'POA 2026'!$AA$10,MODIFICACIONES!D:D,'POA 2026'!A71)+'POA 2026'!Z71),2)</f>
        <v>2190.11</v>
      </c>
      <c r="AB71" s="47">
        <v>2190.11</v>
      </c>
      <c r="AC71" s="51">
        <f>+ROUND((SUMIFS(MODIFICACIONES!K:K,MODIFICACIONES!L:L,'POA 2026'!$AC$10,MODIFICACIONES!D:D,'POA 2026'!A71)+'POA 2026'!AB71),2)</f>
        <v>2190.11</v>
      </c>
      <c r="AD71" s="47">
        <v>2190.11</v>
      </c>
      <c r="AE71" s="51">
        <f>+ROUND((SUMIFS(MODIFICACIONES!K:K,MODIFICACIONES!L:L,'POA 2026'!$AE$10,MODIFICACIONES!D:D,'POA 2026'!A71)+'POA 2026'!AD71),2)</f>
        <v>2190.11</v>
      </c>
      <c r="AF71" s="47">
        <v>2190.11</v>
      </c>
      <c r="AG71" s="51">
        <f>+ROUND((SUMIFS(MODIFICACIONES!K:K,MODIFICACIONES!L:L,'POA 2026'!$AG$10,MODIFICACIONES!D:D,'POA 2026'!A71)+'POA 2026'!AF71),2)</f>
        <v>2190.11</v>
      </c>
      <c r="AH71" s="47">
        <v>2190.11</v>
      </c>
      <c r="AI71" s="51">
        <f>+ROUND((SUMIFS(MODIFICACIONES!K:K,MODIFICACIONES!L:L,'POA 2026'!$AI$10,MODIFICACIONES!D:D,'POA 2026'!A71)+'POA 2026'!AH71),2)</f>
        <v>2190.11</v>
      </c>
      <c r="AJ71" s="47">
        <v>2190.11</v>
      </c>
      <c r="AK71" s="51">
        <f>+ROUND((SUMIFS(MODIFICACIONES!K:K,MODIFICACIONES!L:L,'POA 2026'!$AK$10,MODIFICACIONES!D:D,'POA 2026'!A71)+'POA 2026'!AJ71),2)</f>
        <v>2190.11</v>
      </c>
      <c r="AL71" s="47">
        <v>2190.11</v>
      </c>
      <c r="AM71" s="51">
        <f>+ROUND((SUMIFS(MODIFICACIONES!K:K,MODIFICACIONES!L:L,'POA 2026'!$AM$10,MODIFICACIONES!D:D,'POA 2026'!A71)+'POA 2026'!AL71),2)</f>
        <v>2190.11</v>
      </c>
      <c r="AN71" s="47">
        <v>2190.11</v>
      </c>
      <c r="AO71" s="51">
        <f>+ROUND((SUMIFS(MODIFICACIONES!K:K,MODIFICACIONES!L:L,'POA 2026'!$AO$10,MODIFICACIONES!D:D,'POA 2026'!A71)+'POA 2026'!AN71),2)</f>
        <v>2190.11</v>
      </c>
      <c r="AP71" s="47">
        <v>2190.11</v>
      </c>
      <c r="AQ71" s="51">
        <f>+ROUND((SUMIFS(MODIFICACIONES!K:K,MODIFICACIONES!L:L,'POA 2026'!$AQ$10,MODIFICACIONES!D:D,'POA 2026'!A71)+'POA 2026'!AP71),2)</f>
        <v>2190.11</v>
      </c>
      <c r="AR71" s="47">
        <v>2190.11</v>
      </c>
      <c r="AS71" s="51">
        <f>+ROUND((SUMIFS(MODIFICACIONES!K:K,MODIFICACIONES!L:L,'POA 2026'!$AS$10,MODIFICACIONES!D:D,'POA 2026'!A71)+'POA 2026'!AR71),2)</f>
        <v>2190.11</v>
      </c>
      <c r="AT71" s="47">
        <v>2190.1</v>
      </c>
      <c r="AU71" s="51">
        <f>+ROUND((SUMIFS(MODIFICACIONES!K:K,MODIFICACIONES!L:L,'POA 2026'!$AU$10,MODIFICACIONES!D:D,'POA 2026'!A71)+'POA 2026'!AT71),2)</f>
        <v>2190.1</v>
      </c>
      <c r="AV71" s="47">
        <v>2190.1</v>
      </c>
      <c r="AW71" s="51">
        <f>+ROUND((SUMIFS(MODIFICACIONES!K:K,MODIFICACIONES!L:L,'POA 2026'!$AW$10,MODIFICACIONES!D:D,'POA 2026'!A71)+'POA 2026'!AV71),2)</f>
        <v>2190.1</v>
      </c>
      <c r="AX71" s="75">
        <f t="shared" si="3"/>
        <v>0</v>
      </c>
      <c r="AY71" s="236">
        <f>SUMIFS(CERTIFICACIONES!I:I,CERTIFICACIONES!A:A,'POA 2026'!A71,CERTIFICACIONES!J:J,"ACTIVA")</f>
        <v>26281.3</v>
      </c>
      <c r="AZ71" s="279">
        <f t="shared" si="23"/>
        <v>0</v>
      </c>
      <c r="BA71" s="282">
        <v>0</v>
      </c>
      <c r="BB71" s="236">
        <v>0</v>
      </c>
      <c r="BC71" s="236">
        <v>0</v>
      </c>
      <c r="BD71" s="236">
        <f t="shared" si="4"/>
        <v>26281.3</v>
      </c>
      <c r="BE71" s="273">
        <f t="shared" si="5"/>
        <v>0</v>
      </c>
      <c r="BF71" s="283" t="s">
        <v>658</v>
      </c>
      <c r="BG71" s="282"/>
      <c r="BH71" s="236">
        <v>2407.5500000000002</v>
      </c>
      <c r="BI71" s="236">
        <v>2407.5500000000002</v>
      </c>
      <c r="BJ71" s="236">
        <f>+W71-BI71</f>
        <v>23873.75</v>
      </c>
      <c r="BK71" s="273">
        <f t="shared" si="6"/>
        <v>1.0992826844313757</v>
      </c>
      <c r="BL71" s="283" t="s">
        <v>658</v>
      </c>
      <c r="BM71" s="282"/>
      <c r="BN71" s="236"/>
      <c r="BO71" s="236"/>
      <c r="BP71" s="236"/>
      <c r="BQ71" s="273">
        <f t="shared" si="7"/>
        <v>0</v>
      </c>
      <c r="BR71" s="283" t="s">
        <v>658</v>
      </c>
      <c r="BS71" s="282"/>
      <c r="BT71" s="236"/>
      <c r="BU71" s="236"/>
      <c r="BV71" s="236"/>
      <c r="BW71" s="273">
        <f t="shared" si="8"/>
        <v>0</v>
      </c>
      <c r="BX71" s="283" t="s">
        <v>658</v>
      </c>
      <c r="BY71" s="282"/>
      <c r="BZ71" s="236"/>
      <c r="CA71" s="236"/>
      <c r="CB71" s="236"/>
      <c r="CC71" s="273">
        <f t="shared" si="9"/>
        <v>0</v>
      </c>
      <c r="CD71" s="283" t="s">
        <v>658</v>
      </c>
      <c r="CE71" s="282"/>
      <c r="CF71" s="236"/>
      <c r="CG71" s="236"/>
      <c r="CH71" s="236"/>
      <c r="CI71" s="273" t="e">
        <f t="shared" si="10"/>
        <v>#DIV/0!</v>
      </c>
      <c r="CJ71" s="283" t="s">
        <v>658</v>
      </c>
      <c r="CK71" s="282"/>
      <c r="CL71" s="236"/>
      <c r="CM71" s="236"/>
      <c r="CN71" s="236"/>
      <c r="CO71" s="273" t="e">
        <f t="shared" si="11"/>
        <v>#DIV/0!</v>
      </c>
      <c r="CP71" s="283" t="s">
        <v>658</v>
      </c>
      <c r="CQ71" s="282"/>
      <c r="CR71" s="236"/>
      <c r="CS71" s="236"/>
      <c r="CT71" s="236"/>
      <c r="CU71" s="273" t="e">
        <f t="shared" si="12"/>
        <v>#DIV/0!</v>
      </c>
      <c r="CV71" s="283" t="s">
        <v>658</v>
      </c>
      <c r="CW71" s="282"/>
      <c r="CX71" s="236"/>
      <c r="CY71" s="236"/>
      <c r="CZ71" s="236"/>
      <c r="DA71" s="273" t="e">
        <f t="shared" si="13"/>
        <v>#DIV/0!</v>
      </c>
      <c r="DB71" s="283" t="s">
        <v>658</v>
      </c>
      <c r="DC71" s="282"/>
      <c r="DD71" s="236"/>
      <c r="DE71" s="236"/>
      <c r="DF71" s="236"/>
      <c r="DG71" s="273" t="e">
        <f t="shared" si="14"/>
        <v>#DIV/0!</v>
      </c>
      <c r="DH71" s="283" t="s">
        <v>658</v>
      </c>
      <c r="DI71" s="282"/>
      <c r="DJ71" s="236"/>
      <c r="DK71" s="236"/>
      <c r="DL71" s="236"/>
      <c r="DM71" s="273" t="e">
        <f t="shared" si="15"/>
        <v>#DIV/0!</v>
      </c>
      <c r="DN71" s="283" t="s">
        <v>658</v>
      </c>
      <c r="DO71" s="282"/>
      <c r="DP71" s="236"/>
      <c r="DQ71" s="236"/>
      <c r="DR71" s="236"/>
      <c r="DS71" s="273" t="e">
        <f t="shared" si="16"/>
        <v>#DIV/0!</v>
      </c>
      <c r="DT71" s="283"/>
      <c r="DU71" s="282">
        <f t="shared" si="17"/>
        <v>0</v>
      </c>
      <c r="DV71" s="236">
        <f t="shared" si="18"/>
        <v>2407.5500000000002</v>
      </c>
      <c r="DW71" s="236">
        <f t="shared" si="19"/>
        <v>2407.5500000000002</v>
      </c>
      <c r="DX71" s="236">
        <f t="shared" si="20"/>
        <v>23873.75</v>
      </c>
      <c r="DY71" s="273">
        <f t="shared" si="21"/>
        <v>9.1606960081883321E-2</v>
      </c>
      <c r="DZ71" s="283"/>
    </row>
    <row r="72" spans="1:130" ht="45" hidden="1" customHeight="1" x14ac:dyDescent="0.25">
      <c r="A72" s="40">
        <v>62</v>
      </c>
      <c r="B72" s="78" t="s">
        <v>67</v>
      </c>
      <c r="C72" s="78" t="s">
        <v>24</v>
      </c>
      <c r="D72" s="41" t="s">
        <v>68</v>
      </c>
      <c r="E72" s="41" t="s">
        <v>156</v>
      </c>
      <c r="F72" s="41" t="s">
        <v>157</v>
      </c>
      <c r="G72" s="41" t="s">
        <v>158</v>
      </c>
      <c r="H72" s="78" t="s">
        <v>72</v>
      </c>
      <c r="I72" s="78" t="s">
        <v>72</v>
      </c>
      <c r="J72" s="78" t="s">
        <v>73</v>
      </c>
      <c r="K72" s="78" t="s">
        <v>73</v>
      </c>
      <c r="L72" s="78" t="s">
        <v>74</v>
      </c>
      <c r="M72" s="78" t="s">
        <v>159</v>
      </c>
      <c r="N72" s="78" t="s">
        <v>162</v>
      </c>
      <c r="O72" s="80" t="s">
        <v>80</v>
      </c>
      <c r="P72" s="44" t="str">
        <f t="shared" si="24"/>
        <v>51</v>
      </c>
      <c r="Q72" s="44">
        <v>510108</v>
      </c>
      <c r="R72" s="81" t="s">
        <v>162</v>
      </c>
      <c r="S72" s="46">
        <v>1700</v>
      </c>
      <c r="T72" s="46">
        <v>1</v>
      </c>
      <c r="U72" s="45">
        <v>0</v>
      </c>
      <c r="V72" s="45">
        <v>0</v>
      </c>
      <c r="W72" s="47">
        <f t="shared" si="22"/>
        <v>57816</v>
      </c>
      <c r="X72" s="48">
        <v>1</v>
      </c>
      <c r="Y72" s="79" t="s">
        <v>31</v>
      </c>
      <c r="Z72" s="47">
        <v>4818</v>
      </c>
      <c r="AA72" s="237">
        <f>+ROUND((SUMIFS(MODIFICACIONES!K:K,MODIFICACIONES!L:L,'POA 2026'!$AA$10,MODIFICACIONES!D:D,'POA 2026'!A72)+'POA 2026'!Z72),2)</f>
        <v>4818</v>
      </c>
      <c r="AB72" s="47">
        <v>4818</v>
      </c>
      <c r="AC72" s="51">
        <f>+ROUND((SUMIFS(MODIFICACIONES!K:K,MODIFICACIONES!L:L,'POA 2026'!$AC$10,MODIFICACIONES!D:D,'POA 2026'!A72)+'POA 2026'!AB72),2)</f>
        <v>4818</v>
      </c>
      <c r="AD72" s="47">
        <v>4818</v>
      </c>
      <c r="AE72" s="51">
        <f>+ROUND((SUMIFS(MODIFICACIONES!K:K,MODIFICACIONES!L:L,'POA 2026'!$AE$10,MODIFICACIONES!D:D,'POA 2026'!A72)+'POA 2026'!AD72),2)</f>
        <v>4818</v>
      </c>
      <c r="AF72" s="47">
        <v>4818</v>
      </c>
      <c r="AG72" s="51">
        <f>+ROUND((SUMIFS(MODIFICACIONES!K:K,MODIFICACIONES!L:L,'POA 2026'!$AG$10,MODIFICACIONES!D:D,'POA 2026'!A72)+'POA 2026'!AF72),2)</f>
        <v>4818</v>
      </c>
      <c r="AH72" s="47">
        <v>4818</v>
      </c>
      <c r="AI72" s="51">
        <f>+ROUND((SUMIFS(MODIFICACIONES!K:K,MODIFICACIONES!L:L,'POA 2026'!$AI$10,MODIFICACIONES!D:D,'POA 2026'!A72)+'POA 2026'!AH72),2)</f>
        <v>4818</v>
      </c>
      <c r="AJ72" s="47">
        <v>4818</v>
      </c>
      <c r="AK72" s="51">
        <f>+ROUND((SUMIFS(MODIFICACIONES!K:K,MODIFICACIONES!L:L,'POA 2026'!$AK$10,MODIFICACIONES!D:D,'POA 2026'!A72)+'POA 2026'!AJ72),2)</f>
        <v>4818</v>
      </c>
      <c r="AL72" s="47">
        <v>4818</v>
      </c>
      <c r="AM72" s="51">
        <f>+ROUND((SUMIFS(MODIFICACIONES!K:K,MODIFICACIONES!L:L,'POA 2026'!$AM$10,MODIFICACIONES!D:D,'POA 2026'!A72)+'POA 2026'!AL72),2)</f>
        <v>4818</v>
      </c>
      <c r="AN72" s="47">
        <v>4818</v>
      </c>
      <c r="AO72" s="51">
        <f>+ROUND((SUMIFS(MODIFICACIONES!K:K,MODIFICACIONES!L:L,'POA 2026'!$AO$10,MODIFICACIONES!D:D,'POA 2026'!A72)+'POA 2026'!AN72),2)</f>
        <v>4818</v>
      </c>
      <c r="AP72" s="47">
        <v>4818</v>
      </c>
      <c r="AQ72" s="51">
        <f>+ROUND((SUMIFS(MODIFICACIONES!K:K,MODIFICACIONES!L:L,'POA 2026'!$AQ$10,MODIFICACIONES!D:D,'POA 2026'!A72)+'POA 2026'!AP72),2)</f>
        <v>4818</v>
      </c>
      <c r="AR72" s="47">
        <v>4818</v>
      </c>
      <c r="AS72" s="51">
        <f>+ROUND((SUMIFS(MODIFICACIONES!K:K,MODIFICACIONES!L:L,'POA 2026'!$AS$10,MODIFICACIONES!D:D,'POA 2026'!A72)+'POA 2026'!AR72),2)</f>
        <v>4818</v>
      </c>
      <c r="AT72" s="47">
        <v>4818</v>
      </c>
      <c r="AU72" s="51">
        <f>+ROUND((SUMIFS(MODIFICACIONES!K:K,MODIFICACIONES!L:L,'POA 2026'!$AU$10,MODIFICACIONES!D:D,'POA 2026'!A72)+'POA 2026'!AT72),2)</f>
        <v>4818</v>
      </c>
      <c r="AV72" s="47">
        <v>4818</v>
      </c>
      <c r="AW72" s="51">
        <f>+ROUND((SUMIFS(MODIFICACIONES!K:K,MODIFICACIONES!L:L,'POA 2026'!$AW$10,MODIFICACIONES!D:D,'POA 2026'!A72)+'POA 2026'!AV72),2)</f>
        <v>4818</v>
      </c>
      <c r="AX72" s="75">
        <f t="shared" si="3"/>
        <v>0</v>
      </c>
      <c r="AY72" s="236">
        <f>SUMIFS(CERTIFICACIONES!I:I,CERTIFICACIONES!A:A,'POA 2026'!A72,CERTIFICACIONES!J:J,"ACTIVA")</f>
        <v>57816</v>
      </c>
      <c r="AZ72" s="279">
        <f t="shared" si="23"/>
        <v>0</v>
      </c>
      <c r="BA72" s="282">
        <v>0</v>
      </c>
      <c r="BB72" s="236">
        <v>0</v>
      </c>
      <c r="BC72" s="236">
        <v>0</v>
      </c>
      <c r="BD72" s="236">
        <f t="shared" si="4"/>
        <v>57816</v>
      </c>
      <c r="BE72" s="273">
        <f t="shared" si="5"/>
        <v>0</v>
      </c>
      <c r="BF72" s="283" t="s">
        <v>658</v>
      </c>
      <c r="BG72" s="282">
        <v>0</v>
      </c>
      <c r="BH72" s="236">
        <v>4818</v>
      </c>
      <c r="BI72" s="236">
        <v>4818</v>
      </c>
      <c r="BJ72" s="236">
        <f t="shared" ref="BJ72:BJ93" si="25">+W72-BI72</f>
        <v>52998</v>
      </c>
      <c r="BK72" s="273">
        <f t="shared" si="6"/>
        <v>1</v>
      </c>
      <c r="BL72" s="290" t="s">
        <v>691</v>
      </c>
      <c r="BM72" s="282"/>
      <c r="BN72" s="236"/>
      <c r="BO72" s="236"/>
      <c r="BP72" s="236"/>
      <c r="BQ72" s="273">
        <f t="shared" si="7"/>
        <v>0</v>
      </c>
      <c r="BR72" s="283" t="s">
        <v>658</v>
      </c>
      <c r="BS72" s="282"/>
      <c r="BT72" s="236"/>
      <c r="BU72" s="236"/>
      <c r="BV72" s="236"/>
      <c r="BW72" s="273">
        <f t="shared" si="8"/>
        <v>0</v>
      </c>
      <c r="BX72" s="283" t="s">
        <v>658</v>
      </c>
      <c r="BY72" s="282"/>
      <c r="BZ72" s="236"/>
      <c r="CA72" s="236"/>
      <c r="CB72" s="236"/>
      <c r="CC72" s="273">
        <f t="shared" si="9"/>
        <v>0</v>
      </c>
      <c r="CD72" s="283" t="s">
        <v>658</v>
      </c>
      <c r="CE72" s="282"/>
      <c r="CF72" s="236"/>
      <c r="CG72" s="236"/>
      <c r="CH72" s="236"/>
      <c r="CI72" s="273" t="e">
        <f t="shared" si="10"/>
        <v>#DIV/0!</v>
      </c>
      <c r="CJ72" s="283" t="s">
        <v>658</v>
      </c>
      <c r="CK72" s="282"/>
      <c r="CL72" s="236"/>
      <c r="CM72" s="236"/>
      <c r="CN72" s="236"/>
      <c r="CO72" s="273" t="e">
        <f t="shared" si="11"/>
        <v>#DIV/0!</v>
      </c>
      <c r="CP72" s="283" t="s">
        <v>658</v>
      </c>
      <c r="CQ72" s="282"/>
      <c r="CR72" s="236"/>
      <c r="CS72" s="236"/>
      <c r="CT72" s="236"/>
      <c r="CU72" s="273" t="e">
        <f t="shared" si="12"/>
        <v>#DIV/0!</v>
      </c>
      <c r="CV72" s="283" t="s">
        <v>658</v>
      </c>
      <c r="CW72" s="282"/>
      <c r="CX72" s="236"/>
      <c r="CY72" s="236"/>
      <c r="CZ72" s="236"/>
      <c r="DA72" s="273" t="e">
        <f t="shared" si="13"/>
        <v>#DIV/0!</v>
      </c>
      <c r="DB72" s="283" t="s">
        <v>658</v>
      </c>
      <c r="DC72" s="282"/>
      <c r="DD72" s="236"/>
      <c r="DE72" s="236"/>
      <c r="DF72" s="236"/>
      <c r="DG72" s="273" t="e">
        <f t="shared" si="14"/>
        <v>#DIV/0!</v>
      </c>
      <c r="DH72" s="283" t="s">
        <v>658</v>
      </c>
      <c r="DI72" s="282"/>
      <c r="DJ72" s="236"/>
      <c r="DK72" s="236"/>
      <c r="DL72" s="236"/>
      <c r="DM72" s="273" t="e">
        <f t="shared" si="15"/>
        <v>#DIV/0!</v>
      </c>
      <c r="DN72" s="283" t="s">
        <v>658</v>
      </c>
      <c r="DO72" s="282"/>
      <c r="DP72" s="236"/>
      <c r="DQ72" s="236"/>
      <c r="DR72" s="236"/>
      <c r="DS72" s="273" t="e">
        <f t="shared" si="16"/>
        <v>#DIV/0!</v>
      </c>
      <c r="DT72" s="283"/>
      <c r="DU72" s="282">
        <f t="shared" si="17"/>
        <v>0</v>
      </c>
      <c r="DV72" s="236">
        <f t="shared" si="18"/>
        <v>4818</v>
      </c>
      <c r="DW72" s="236">
        <f t="shared" si="19"/>
        <v>4818</v>
      </c>
      <c r="DX72" s="236">
        <f t="shared" si="20"/>
        <v>52998</v>
      </c>
      <c r="DY72" s="273">
        <f t="shared" si="21"/>
        <v>8.3333333333333315E-2</v>
      </c>
      <c r="DZ72" s="283"/>
    </row>
    <row r="73" spans="1:130" ht="45" hidden="1" customHeight="1" x14ac:dyDescent="0.25">
      <c r="A73" s="40">
        <v>63</v>
      </c>
      <c r="B73" s="78" t="s">
        <v>67</v>
      </c>
      <c r="C73" s="78" t="s">
        <v>24</v>
      </c>
      <c r="D73" s="41" t="s">
        <v>68</v>
      </c>
      <c r="E73" s="41" t="s">
        <v>156</v>
      </c>
      <c r="F73" s="41" t="s">
        <v>157</v>
      </c>
      <c r="G73" s="41" t="s">
        <v>158</v>
      </c>
      <c r="H73" s="78" t="s">
        <v>72</v>
      </c>
      <c r="I73" s="78" t="s">
        <v>72</v>
      </c>
      <c r="J73" s="78" t="s">
        <v>73</v>
      </c>
      <c r="K73" s="78" t="s">
        <v>73</v>
      </c>
      <c r="L73" s="78" t="s">
        <v>74</v>
      </c>
      <c r="M73" s="78" t="s">
        <v>159</v>
      </c>
      <c r="N73" s="78" t="s">
        <v>163</v>
      </c>
      <c r="O73" s="80" t="s">
        <v>80</v>
      </c>
      <c r="P73" s="44" t="str">
        <f t="shared" si="24"/>
        <v>51</v>
      </c>
      <c r="Q73" s="44">
        <v>510203</v>
      </c>
      <c r="R73" s="81" t="s">
        <v>163</v>
      </c>
      <c r="S73" s="46">
        <v>1700</v>
      </c>
      <c r="T73" s="46">
        <v>1</v>
      </c>
      <c r="U73" s="45">
        <v>0</v>
      </c>
      <c r="V73" s="45">
        <v>0</v>
      </c>
      <c r="W73" s="47">
        <f t="shared" si="22"/>
        <v>12318.73</v>
      </c>
      <c r="X73" s="48">
        <v>1</v>
      </c>
      <c r="Y73" s="79" t="s">
        <v>31</v>
      </c>
      <c r="Z73" s="47">
        <v>4719.79</v>
      </c>
      <c r="AA73" s="237">
        <f>+ROUND((SUMIFS(MODIFICACIONES!K:K,MODIFICACIONES!L:L,'POA 2026'!$AA$10,MODIFICACIONES!D:D,'POA 2026'!A73)+'POA 2026'!Z73),2)</f>
        <v>4719.79</v>
      </c>
      <c r="AB73" s="47">
        <v>4719.79</v>
      </c>
      <c r="AC73" s="51">
        <f>+ROUND((SUMIFS(MODIFICACIONES!K:K,MODIFICACIONES!L:L,'POA 2026'!$AC$10,MODIFICACIONES!D:D,'POA 2026'!A73)+'POA 2026'!AB73),2)</f>
        <v>4719.79</v>
      </c>
      <c r="AD73" s="47">
        <v>4719.79</v>
      </c>
      <c r="AE73" s="51">
        <f>+ROUND((SUMIFS(MODIFICACIONES!K:K,MODIFICACIONES!L:L,'POA 2026'!$AE$10,MODIFICACIONES!D:D,'POA 2026'!A73)+'POA 2026'!AD73),2)</f>
        <v>2879.15</v>
      </c>
      <c r="AF73" s="47">
        <v>4719.79</v>
      </c>
      <c r="AG73" s="51">
        <f>+ROUND((SUMIFS(MODIFICACIONES!K:K,MODIFICACIONES!L:L,'POA 2026'!$AG$10,MODIFICACIONES!D:D,'POA 2026'!A73)+'POA 2026'!AF73),2)</f>
        <v>0</v>
      </c>
      <c r="AH73" s="47">
        <v>4719.79</v>
      </c>
      <c r="AI73" s="51">
        <f>+ROUND((SUMIFS(MODIFICACIONES!K:K,MODIFICACIONES!L:L,'POA 2026'!$AI$10,MODIFICACIONES!D:D,'POA 2026'!A73)+'POA 2026'!AH73),2)</f>
        <v>0</v>
      </c>
      <c r="AJ73" s="47">
        <v>4719.78</v>
      </c>
      <c r="AK73" s="51">
        <f>+ROUND((SUMIFS(MODIFICACIONES!K:K,MODIFICACIONES!L:L,'POA 2026'!$AK$10,MODIFICACIONES!D:D,'POA 2026'!A73)+'POA 2026'!AJ73),2)</f>
        <v>0</v>
      </c>
      <c r="AL73" s="47">
        <v>0</v>
      </c>
      <c r="AM73" s="51">
        <f>+ROUND((SUMIFS(MODIFICACIONES!K:K,MODIFICACIONES!L:L,'POA 2026'!$AM$10,MODIFICACIONES!D:D,'POA 2026'!A73)+'POA 2026'!AL73),2)</f>
        <v>0</v>
      </c>
      <c r="AN73" s="47">
        <v>0</v>
      </c>
      <c r="AO73" s="51">
        <f>+ROUND((SUMIFS(MODIFICACIONES!K:K,MODIFICACIONES!L:L,'POA 2026'!$AO$10,MODIFICACIONES!D:D,'POA 2026'!A73)+'POA 2026'!AN73),2)</f>
        <v>0</v>
      </c>
      <c r="AP73" s="47">
        <v>0</v>
      </c>
      <c r="AQ73" s="51">
        <f>+ROUND((SUMIFS(MODIFICACIONES!K:K,MODIFICACIONES!L:L,'POA 2026'!$AQ$10,MODIFICACIONES!D:D,'POA 2026'!A73)+'POA 2026'!AP73),2)</f>
        <v>0</v>
      </c>
      <c r="AR73" s="47">
        <v>0</v>
      </c>
      <c r="AS73" s="51">
        <f>+ROUND((SUMIFS(MODIFICACIONES!K:K,MODIFICACIONES!L:L,'POA 2026'!$AS$10,MODIFICACIONES!D:D,'POA 2026'!A73)+'POA 2026'!AR73),2)</f>
        <v>0</v>
      </c>
      <c r="AT73" s="47">
        <v>0</v>
      </c>
      <c r="AU73" s="51">
        <f>+ROUND((SUMIFS(MODIFICACIONES!K:K,MODIFICACIONES!L:L,'POA 2026'!$AU$10,MODIFICACIONES!D:D,'POA 2026'!A73)+'POA 2026'!AT73),2)</f>
        <v>0</v>
      </c>
      <c r="AV73" s="47">
        <v>0</v>
      </c>
      <c r="AW73" s="51">
        <f>+ROUND((SUMIFS(MODIFICACIONES!K:K,MODIFICACIONES!L:L,'POA 2026'!$AW$10,MODIFICACIONES!D:D,'POA 2026'!A73)+'POA 2026'!AV73),2)</f>
        <v>0</v>
      </c>
      <c r="AX73" s="75">
        <f t="shared" si="3"/>
        <v>0</v>
      </c>
      <c r="AY73" s="236">
        <f>SUMIFS(CERTIFICACIONES!I:I,CERTIFICACIONES!A:A,'POA 2026'!A73,CERTIFICACIONES!J:J,"ACTIVA")</f>
        <v>12318.73</v>
      </c>
      <c r="AZ73" s="279">
        <f t="shared" si="23"/>
        <v>0</v>
      </c>
      <c r="BA73" s="282">
        <v>0</v>
      </c>
      <c r="BB73" s="236">
        <v>0</v>
      </c>
      <c r="BC73" s="236">
        <v>0</v>
      </c>
      <c r="BD73" s="236">
        <f t="shared" si="4"/>
        <v>12318.73</v>
      </c>
      <c r="BE73" s="273">
        <f t="shared" si="5"/>
        <v>0</v>
      </c>
      <c r="BF73" s="283" t="s">
        <v>658</v>
      </c>
      <c r="BG73" s="282">
        <v>0</v>
      </c>
      <c r="BH73" s="236">
        <v>3013.11</v>
      </c>
      <c r="BI73" s="236">
        <v>3013.11</v>
      </c>
      <c r="BJ73" s="236">
        <f t="shared" si="25"/>
        <v>9305.619999999999</v>
      </c>
      <c r="BK73" s="273">
        <f t="shared" si="6"/>
        <v>0.63839916606459191</v>
      </c>
      <c r="BL73" s="283"/>
      <c r="BM73" s="282"/>
      <c r="BN73" s="236"/>
      <c r="BO73" s="236"/>
      <c r="BP73" s="236"/>
      <c r="BQ73" s="273" t="e">
        <f t="shared" si="7"/>
        <v>#DIV/0!</v>
      </c>
      <c r="BR73" s="283" t="s">
        <v>658</v>
      </c>
      <c r="BS73" s="282"/>
      <c r="BT73" s="236"/>
      <c r="BU73" s="236"/>
      <c r="BV73" s="236"/>
      <c r="BW73" s="273" t="e">
        <f t="shared" si="8"/>
        <v>#DIV/0!</v>
      </c>
      <c r="BX73" s="283" t="s">
        <v>658</v>
      </c>
      <c r="BY73" s="282"/>
      <c r="BZ73" s="236"/>
      <c r="CA73" s="236"/>
      <c r="CB73" s="236"/>
      <c r="CC73" s="273" t="e">
        <f t="shared" si="9"/>
        <v>#DIV/0!</v>
      </c>
      <c r="CD73" s="283" t="s">
        <v>658</v>
      </c>
      <c r="CE73" s="282"/>
      <c r="CF73" s="236"/>
      <c r="CG73" s="236"/>
      <c r="CH73" s="236"/>
      <c r="CI73" s="273" t="e">
        <f t="shared" si="10"/>
        <v>#DIV/0!</v>
      </c>
      <c r="CJ73" s="283" t="s">
        <v>658</v>
      </c>
      <c r="CK73" s="282"/>
      <c r="CL73" s="236"/>
      <c r="CM73" s="236"/>
      <c r="CN73" s="236"/>
      <c r="CO73" s="273" t="e">
        <f t="shared" si="11"/>
        <v>#DIV/0!</v>
      </c>
      <c r="CP73" s="283" t="s">
        <v>658</v>
      </c>
      <c r="CQ73" s="282"/>
      <c r="CR73" s="236"/>
      <c r="CS73" s="236"/>
      <c r="CT73" s="236"/>
      <c r="CU73" s="273" t="e">
        <f t="shared" si="12"/>
        <v>#DIV/0!</v>
      </c>
      <c r="CV73" s="283" t="s">
        <v>658</v>
      </c>
      <c r="CW73" s="282"/>
      <c r="CX73" s="236"/>
      <c r="CY73" s="236"/>
      <c r="CZ73" s="236"/>
      <c r="DA73" s="273" t="e">
        <f t="shared" si="13"/>
        <v>#DIV/0!</v>
      </c>
      <c r="DB73" s="283" t="s">
        <v>658</v>
      </c>
      <c r="DC73" s="282"/>
      <c r="DD73" s="236"/>
      <c r="DE73" s="236"/>
      <c r="DF73" s="236"/>
      <c r="DG73" s="273" t="e">
        <f t="shared" si="14"/>
        <v>#DIV/0!</v>
      </c>
      <c r="DH73" s="283" t="s">
        <v>658</v>
      </c>
      <c r="DI73" s="282"/>
      <c r="DJ73" s="236"/>
      <c r="DK73" s="236"/>
      <c r="DL73" s="236"/>
      <c r="DM73" s="273" t="e">
        <f t="shared" si="15"/>
        <v>#DIV/0!</v>
      </c>
      <c r="DN73" s="283" t="s">
        <v>658</v>
      </c>
      <c r="DO73" s="282"/>
      <c r="DP73" s="236"/>
      <c r="DQ73" s="236"/>
      <c r="DR73" s="236"/>
      <c r="DS73" s="273" t="e">
        <f t="shared" si="16"/>
        <v>#DIV/0!</v>
      </c>
      <c r="DT73" s="283"/>
      <c r="DU73" s="282">
        <f t="shared" si="17"/>
        <v>0</v>
      </c>
      <c r="DV73" s="236">
        <f t="shared" si="18"/>
        <v>3013.11</v>
      </c>
      <c r="DW73" s="236">
        <f t="shared" si="19"/>
        <v>3013.11</v>
      </c>
      <c r="DX73" s="236">
        <f t="shared" si="20"/>
        <v>9305.619999999999</v>
      </c>
      <c r="DY73" s="273">
        <f t="shared" si="21"/>
        <v>0.24459583090139975</v>
      </c>
      <c r="DZ73" s="283"/>
    </row>
    <row r="74" spans="1:130" ht="45" hidden="1" customHeight="1" x14ac:dyDescent="0.25">
      <c r="A74" s="40">
        <v>64</v>
      </c>
      <c r="B74" s="78" t="s">
        <v>67</v>
      </c>
      <c r="C74" s="78" t="s">
        <v>24</v>
      </c>
      <c r="D74" s="41" t="s">
        <v>68</v>
      </c>
      <c r="E74" s="41" t="s">
        <v>156</v>
      </c>
      <c r="F74" s="41" t="s">
        <v>157</v>
      </c>
      <c r="G74" s="41" t="s">
        <v>158</v>
      </c>
      <c r="H74" s="78" t="s">
        <v>72</v>
      </c>
      <c r="I74" s="78" t="s">
        <v>72</v>
      </c>
      <c r="J74" s="78" t="s">
        <v>73</v>
      </c>
      <c r="K74" s="78" t="s">
        <v>73</v>
      </c>
      <c r="L74" s="78" t="s">
        <v>74</v>
      </c>
      <c r="M74" s="78" t="s">
        <v>159</v>
      </c>
      <c r="N74" s="78" t="s">
        <v>164</v>
      </c>
      <c r="O74" s="80" t="s">
        <v>80</v>
      </c>
      <c r="P74" s="44" t="str">
        <f t="shared" si="24"/>
        <v>51</v>
      </c>
      <c r="Q74" s="44">
        <v>510204</v>
      </c>
      <c r="R74" s="81" t="s">
        <v>164</v>
      </c>
      <c r="S74" s="46">
        <v>1700</v>
      </c>
      <c r="T74" s="46">
        <v>1</v>
      </c>
      <c r="U74" s="45">
        <v>0</v>
      </c>
      <c r="V74" s="45">
        <v>0</v>
      </c>
      <c r="W74" s="47">
        <f t="shared" si="22"/>
        <v>8515.33</v>
      </c>
      <c r="X74" s="48">
        <v>1</v>
      </c>
      <c r="Y74" s="79" t="s">
        <v>31</v>
      </c>
      <c r="Z74" s="47">
        <v>1419.22</v>
      </c>
      <c r="AA74" s="237">
        <f>+ROUND((SUMIFS(MODIFICACIONES!K:K,MODIFICACIONES!L:L,'POA 2026'!$AA$10,MODIFICACIONES!D:D,'POA 2026'!A74)+'POA 2026'!Z74),2)</f>
        <v>1419.22</v>
      </c>
      <c r="AB74" s="47">
        <v>1419.22</v>
      </c>
      <c r="AC74" s="51">
        <f>+ROUND((SUMIFS(MODIFICACIONES!K:K,MODIFICACIONES!L:L,'POA 2026'!$AC$10,MODIFICACIONES!D:D,'POA 2026'!A74)+'POA 2026'!AB74),2)</f>
        <v>1419.22</v>
      </c>
      <c r="AD74" s="47">
        <v>1419.22</v>
      </c>
      <c r="AE74" s="51">
        <f>+ROUND((SUMIFS(MODIFICACIONES!K:K,MODIFICACIONES!L:L,'POA 2026'!$AE$10,MODIFICACIONES!D:D,'POA 2026'!A74)+'POA 2026'!AD74),2)</f>
        <v>1419.22</v>
      </c>
      <c r="AF74" s="47">
        <v>1419.22</v>
      </c>
      <c r="AG74" s="51">
        <f>+ROUND((SUMIFS(MODIFICACIONES!K:K,MODIFICACIONES!L:L,'POA 2026'!$AG$10,MODIFICACIONES!D:D,'POA 2026'!A74)+'POA 2026'!AF74),2)</f>
        <v>1419.22</v>
      </c>
      <c r="AH74" s="47">
        <v>1419.22</v>
      </c>
      <c r="AI74" s="51">
        <f>+ROUND((SUMIFS(MODIFICACIONES!K:K,MODIFICACIONES!L:L,'POA 2026'!$AI$10,MODIFICACIONES!D:D,'POA 2026'!A74)+'POA 2026'!AH74),2)</f>
        <v>1419.22</v>
      </c>
      <c r="AJ74" s="47">
        <v>1419.23</v>
      </c>
      <c r="AK74" s="51">
        <f>+ROUND((SUMIFS(MODIFICACIONES!K:K,MODIFICACIONES!L:L,'POA 2026'!$AK$10,MODIFICACIONES!D:D,'POA 2026'!A74)+'POA 2026'!AJ74),2)</f>
        <v>1419.23</v>
      </c>
      <c r="AL74" s="47">
        <v>0</v>
      </c>
      <c r="AM74" s="51">
        <f>+ROUND((SUMIFS(MODIFICACIONES!K:K,MODIFICACIONES!L:L,'POA 2026'!$AM$10,MODIFICACIONES!D:D,'POA 2026'!A74)+'POA 2026'!AL74),2)</f>
        <v>0</v>
      </c>
      <c r="AN74" s="47">
        <v>0</v>
      </c>
      <c r="AO74" s="51">
        <f>+ROUND((SUMIFS(MODIFICACIONES!K:K,MODIFICACIONES!L:L,'POA 2026'!$AO$10,MODIFICACIONES!D:D,'POA 2026'!A74)+'POA 2026'!AN74),2)</f>
        <v>0</v>
      </c>
      <c r="AP74" s="47">
        <v>0</v>
      </c>
      <c r="AQ74" s="51">
        <f>+ROUND((SUMIFS(MODIFICACIONES!K:K,MODIFICACIONES!L:L,'POA 2026'!$AQ$10,MODIFICACIONES!D:D,'POA 2026'!A74)+'POA 2026'!AP74),2)</f>
        <v>0</v>
      </c>
      <c r="AR74" s="47">
        <v>0</v>
      </c>
      <c r="AS74" s="51">
        <f>+ROUND((SUMIFS(MODIFICACIONES!K:K,MODIFICACIONES!L:L,'POA 2026'!$AS$10,MODIFICACIONES!D:D,'POA 2026'!A74)+'POA 2026'!AR74),2)</f>
        <v>0</v>
      </c>
      <c r="AT74" s="47">
        <v>0</v>
      </c>
      <c r="AU74" s="51">
        <f>+ROUND((SUMIFS(MODIFICACIONES!K:K,MODIFICACIONES!L:L,'POA 2026'!$AU$10,MODIFICACIONES!D:D,'POA 2026'!A74)+'POA 2026'!AT74),2)</f>
        <v>0</v>
      </c>
      <c r="AV74" s="47">
        <v>0</v>
      </c>
      <c r="AW74" s="51">
        <f>+ROUND((SUMIFS(MODIFICACIONES!K:K,MODIFICACIONES!L:L,'POA 2026'!$AW$10,MODIFICACIONES!D:D,'POA 2026'!A74)+'POA 2026'!AV74),2)</f>
        <v>0</v>
      </c>
      <c r="AX74" s="75">
        <f t="shared" si="3"/>
        <v>0</v>
      </c>
      <c r="AY74" s="236">
        <f>SUMIFS(CERTIFICACIONES!I:I,CERTIFICACIONES!A:A,'POA 2026'!A74,CERTIFICACIONES!J:J,"ACTIVA")</f>
        <v>8515.33</v>
      </c>
      <c r="AZ74" s="279">
        <f t="shared" si="23"/>
        <v>0</v>
      </c>
      <c r="BA74" s="282">
        <v>0</v>
      </c>
      <c r="BB74" s="236">
        <v>0</v>
      </c>
      <c r="BC74" s="236">
        <v>0</v>
      </c>
      <c r="BD74" s="236">
        <f t="shared" si="4"/>
        <v>8515.33</v>
      </c>
      <c r="BE74" s="273">
        <f t="shared" si="5"/>
        <v>0</v>
      </c>
      <c r="BF74" s="283" t="s">
        <v>658</v>
      </c>
      <c r="BG74" s="282">
        <v>0</v>
      </c>
      <c r="BH74" s="236">
        <v>1020.32</v>
      </c>
      <c r="BI74" s="236">
        <v>1020.32</v>
      </c>
      <c r="BJ74" s="236">
        <f t="shared" si="25"/>
        <v>7495.01</v>
      </c>
      <c r="BK74" s="273">
        <f t="shared" si="6"/>
        <v>0.71893011654288974</v>
      </c>
      <c r="BL74" s="283"/>
      <c r="BM74" s="282"/>
      <c r="BN74" s="236"/>
      <c r="BO74" s="236"/>
      <c r="BP74" s="236"/>
      <c r="BQ74" s="273">
        <f t="shared" si="7"/>
        <v>0</v>
      </c>
      <c r="BR74" s="283" t="s">
        <v>658</v>
      </c>
      <c r="BS74" s="282"/>
      <c r="BT74" s="236"/>
      <c r="BU74" s="236"/>
      <c r="BV74" s="236"/>
      <c r="BW74" s="273" t="e">
        <f t="shared" si="8"/>
        <v>#DIV/0!</v>
      </c>
      <c r="BX74" s="283" t="s">
        <v>658</v>
      </c>
      <c r="BY74" s="282"/>
      <c r="BZ74" s="236"/>
      <c r="CA74" s="236"/>
      <c r="CB74" s="236"/>
      <c r="CC74" s="273" t="e">
        <f t="shared" si="9"/>
        <v>#DIV/0!</v>
      </c>
      <c r="CD74" s="283" t="s">
        <v>658</v>
      </c>
      <c r="CE74" s="282"/>
      <c r="CF74" s="236"/>
      <c r="CG74" s="236"/>
      <c r="CH74" s="236"/>
      <c r="CI74" s="273" t="e">
        <f t="shared" si="10"/>
        <v>#DIV/0!</v>
      </c>
      <c r="CJ74" s="283" t="s">
        <v>658</v>
      </c>
      <c r="CK74" s="282"/>
      <c r="CL74" s="236"/>
      <c r="CM74" s="236"/>
      <c r="CN74" s="236"/>
      <c r="CO74" s="273" t="e">
        <f t="shared" si="11"/>
        <v>#DIV/0!</v>
      </c>
      <c r="CP74" s="283" t="s">
        <v>658</v>
      </c>
      <c r="CQ74" s="282"/>
      <c r="CR74" s="236"/>
      <c r="CS74" s="236"/>
      <c r="CT74" s="236"/>
      <c r="CU74" s="273" t="e">
        <f t="shared" si="12"/>
        <v>#DIV/0!</v>
      </c>
      <c r="CV74" s="283" t="s">
        <v>658</v>
      </c>
      <c r="CW74" s="282"/>
      <c r="CX74" s="236"/>
      <c r="CY74" s="236"/>
      <c r="CZ74" s="236"/>
      <c r="DA74" s="273" t="e">
        <f t="shared" si="13"/>
        <v>#DIV/0!</v>
      </c>
      <c r="DB74" s="283" t="s">
        <v>658</v>
      </c>
      <c r="DC74" s="282"/>
      <c r="DD74" s="236"/>
      <c r="DE74" s="236"/>
      <c r="DF74" s="236"/>
      <c r="DG74" s="273" t="e">
        <f t="shared" si="14"/>
        <v>#DIV/0!</v>
      </c>
      <c r="DH74" s="283" t="s">
        <v>658</v>
      </c>
      <c r="DI74" s="282"/>
      <c r="DJ74" s="236"/>
      <c r="DK74" s="236"/>
      <c r="DL74" s="236"/>
      <c r="DM74" s="273" t="e">
        <f t="shared" si="15"/>
        <v>#DIV/0!</v>
      </c>
      <c r="DN74" s="283" t="s">
        <v>658</v>
      </c>
      <c r="DO74" s="282"/>
      <c r="DP74" s="236"/>
      <c r="DQ74" s="236"/>
      <c r="DR74" s="236"/>
      <c r="DS74" s="273" t="e">
        <f t="shared" si="16"/>
        <v>#DIV/0!</v>
      </c>
      <c r="DT74" s="283"/>
      <c r="DU74" s="282">
        <f t="shared" si="17"/>
        <v>0</v>
      </c>
      <c r="DV74" s="236">
        <f t="shared" si="18"/>
        <v>1020.32</v>
      </c>
      <c r="DW74" s="236">
        <f t="shared" si="19"/>
        <v>1020.32</v>
      </c>
      <c r="DX74" s="236">
        <f t="shared" si="20"/>
        <v>7495.01</v>
      </c>
      <c r="DY74" s="273">
        <f t="shared" si="21"/>
        <v>0.11982154537757199</v>
      </c>
      <c r="DZ74" s="283"/>
    </row>
    <row r="75" spans="1:130" ht="45" hidden="1" customHeight="1" x14ac:dyDescent="0.25">
      <c r="A75" s="40">
        <v>65</v>
      </c>
      <c r="B75" s="78" t="s">
        <v>67</v>
      </c>
      <c r="C75" s="78" t="s">
        <v>24</v>
      </c>
      <c r="D75" s="41" t="s">
        <v>68</v>
      </c>
      <c r="E75" s="41" t="s">
        <v>156</v>
      </c>
      <c r="F75" s="41" t="s">
        <v>157</v>
      </c>
      <c r="G75" s="41" t="s">
        <v>158</v>
      </c>
      <c r="H75" s="78" t="s">
        <v>72</v>
      </c>
      <c r="I75" s="78" t="s">
        <v>72</v>
      </c>
      <c r="J75" s="78" t="s">
        <v>73</v>
      </c>
      <c r="K75" s="78" t="s">
        <v>73</v>
      </c>
      <c r="L75" s="78" t="s">
        <v>74</v>
      </c>
      <c r="M75" s="78" t="s">
        <v>159</v>
      </c>
      <c r="N75" s="78" t="s">
        <v>165</v>
      </c>
      <c r="O75" s="80" t="s">
        <v>80</v>
      </c>
      <c r="P75" s="44" t="str">
        <f t="shared" si="24"/>
        <v>51</v>
      </c>
      <c r="Q75" s="44">
        <v>510304</v>
      </c>
      <c r="R75" s="81" t="s">
        <v>165</v>
      </c>
      <c r="S75" s="46">
        <v>1700</v>
      </c>
      <c r="T75" s="46">
        <v>1</v>
      </c>
      <c r="U75" s="45">
        <v>0</v>
      </c>
      <c r="V75" s="45">
        <v>0</v>
      </c>
      <c r="W75" s="47">
        <f t="shared" si="22"/>
        <v>400</v>
      </c>
      <c r="X75" s="48">
        <v>1</v>
      </c>
      <c r="Y75" s="79" t="s">
        <v>31</v>
      </c>
      <c r="Z75" s="47">
        <v>66.67</v>
      </c>
      <c r="AA75" s="237">
        <f>+ROUND((SUMIFS(MODIFICACIONES!K:K,MODIFICACIONES!L:L,'POA 2026'!$AA$10,MODIFICACIONES!D:D,'POA 2026'!A75)+'POA 2026'!Z75),2)</f>
        <v>66.67</v>
      </c>
      <c r="AB75" s="47">
        <v>66.67</v>
      </c>
      <c r="AC75" s="51">
        <f>+ROUND((SUMIFS(MODIFICACIONES!K:K,MODIFICACIONES!L:L,'POA 2026'!$AC$10,MODIFICACIONES!D:D,'POA 2026'!A75)+'POA 2026'!AB75),2)</f>
        <v>66.67</v>
      </c>
      <c r="AD75" s="47">
        <v>66.67</v>
      </c>
      <c r="AE75" s="51">
        <f>+ROUND((SUMIFS(MODIFICACIONES!K:K,MODIFICACIONES!L:L,'POA 2026'!$AE$10,MODIFICACIONES!D:D,'POA 2026'!A75)+'POA 2026'!AD75),2)</f>
        <v>66.67</v>
      </c>
      <c r="AF75" s="47">
        <v>66.67</v>
      </c>
      <c r="AG75" s="51">
        <f>+ROUND((SUMIFS(MODIFICACIONES!K:K,MODIFICACIONES!L:L,'POA 2026'!$AG$10,MODIFICACIONES!D:D,'POA 2026'!A75)+'POA 2026'!AF75),2)</f>
        <v>66.67</v>
      </c>
      <c r="AH75" s="47">
        <v>66.66</v>
      </c>
      <c r="AI75" s="51">
        <f>+ROUND((SUMIFS(MODIFICACIONES!K:K,MODIFICACIONES!L:L,'POA 2026'!$AI$10,MODIFICACIONES!D:D,'POA 2026'!A75)+'POA 2026'!AH75),2)</f>
        <v>66.66</v>
      </c>
      <c r="AJ75" s="47">
        <v>66.66</v>
      </c>
      <c r="AK75" s="51">
        <f>+ROUND((SUMIFS(MODIFICACIONES!K:K,MODIFICACIONES!L:L,'POA 2026'!$AK$10,MODIFICACIONES!D:D,'POA 2026'!A75)+'POA 2026'!AJ75),2)</f>
        <v>66.66</v>
      </c>
      <c r="AL75" s="47">
        <v>0</v>
      </c>
      <c r="AM75" s="51">
        <f>+ROUND((SUMIFS(MODIFICACIONES!K:K,MODIFICACIONES!L:L,'POA 2026'!$AM$10,MODIFICACIONES!D:D,'POA 2026'!A75)+'POA 2026'!AL75),2)</f>
        <v>0</v>
      </c>
      <c r="AN75" s="47">
        <v>0</v>
      </c>
      <c r="AO75" s="51">
        <f>+ROUND((SUMIFS(MODIFICACIONES!K:K,MODIFICACIONES!L:L,'POA 2026'!$AO$10,MODIFICACIONES!D:D,'POA 2026'!A75)+'POA 2026'!AN75),2)</f>
        <v>0</v>
      </c>
      <c r="AP75" s="47">
        <v>0</v>
      </c>
      <c r="AQ75" s="51">
        <f>+ROUND((SUMIFS(MODIFICACIONES!K:K,MODIFICACIONES!L:L,'POA 2026'!$AQ$10,MODIFICACIONES!D:D,'POA 2026'!A75)+'POA 2026'!AP75),2)</f>
        <v>0</v>
      </c>
      <c r="AR75" s="47">
        <v>0</v>
      </c>
      <c r="AS75" s="51">
        <f>+ROUND((SUMIFS(MODIFICACIONES!K:K,MODIFICACIONES!L:L,'POA 2026'!$AS$10,MODIFICACIONES!D:D,'POA 2026'!A75)+'POA 2026'!AR75),2)</f>
        <v>0</v>
      </c>
      <c r="AT75" s="47">
        <v>0</v>
      </c>
      <c r="AU75" s="51">
        <f>+ROUND((SUMIFS(MODIFICACIONES!K:K,MODIFICACIONES!L:L,'POA 2026'!$AU$10,MODIFICACIONES!D:D,'POA 2026'!A75)+'POA 2026'!AT75),2)</f>
        <v>0</v>
      </c>
      <c r="AV75" s="47">
        <v>0</v>
      </c>
      <c r="AW75" s="51">
        <f>+ROUND((SUMIFS(MODIFICACIONES!K:K,MODIFICACIONES!L:L,'POA 2026'!$AW$10,MODIFICACIONES!D:D,'POA 2026'!A75)+'POA 2026'!AV75),2)</f>
        <v>0</v>
      </c>
      <c r="AX75" s="75">
        <f t="shared" si="3"/>
        <v>0</v>
      </c>
      <c r="AY75" s="236">
        <f>SUMIFS(CERTIFICACIONES!I:I,CERTIFICACIONES!A:A,'POA 2026'!A75,CERTIFICACIONES!J:J,"ACTIVA")</f>
        <v>400</v>
      </c>
      <c r="AZ75" s="279">
        <f t="shared" ref="AZ75:AZ106" si="26">+W75-AY75</f>
        <v>0</v>
      </c>
      <c r="BA75" s="282">
        <v>0</v>
      </c>
      <c r="BB75" s="236">
        <v>0</v>
      </c>
      <c r="BC75" s="236">
        <v>0</v>
      </c>
      <c r="BD75" s="236">
        <f t="shared" si="4"/>
        <v>400</v>
      </c>
      <c r="BE75" s="273">
        <f t="shared" si="5"/>
        <v>0</v>
      </c>
      <c r="BF75" s="283" t="s">
        <v>658</v>
      </c>
      <c r="BG75" s="282">
        <v>0</v>
      </c>
      <c r="BH75" s="236">
        <v>0</v>
      </c>
      <c r="BI75" s="236">
        <v>0</v>
      </c>
      <c r="BJ75" s="236">
        <f t="shared" si="25"/>
        <v>400</v>
      </c>
      <c r="BK75" s="273">
        <f t="shared" si="6"/>
        <v>0</v>
      </c>
      <c r="BL75" s="283"/>
      <c r="BM75" s="282"/>
      <c r="BN75" s="236"/>
      <c r="BO75" s="236"/>
      <c r="BP75" s="236"/>
      <c r="BQ75" s="273">
        <f t="shared" si="7"/>
        <v>0</v>
      </c>
      <c r="BR75" s="283" t="s">
        <v>658</v>
      </c>
      <c r="BS75" s="282"/>
      <c r="BT75" s="236"/>
      <c r="BU75" s="236"/>
      <c r="BV75" s="236"/>
      <c r="BW75" s="273" t="e">
        <f t="shared" si="8"/>
        <v>#DIV/0!</v>
      </c>
      <c r="BX75" s="283" t="s">
        <v>658</v>
      </c>
      <c r="BY75" s="282"/>
      <c r="BZ75" s="236"/>
      <c r="CA75" s="236"/>
      <c r="CB75" s="236"/>
      <c r="CC75" s="273" t="e">
        <f t="shared" si="9"/>
        <v>#DIV/0!</v>
      </c>
      <c r="CD75" s="283" t="s">
        <v>658</v>
      </c>
      <c r="CE75" s="282"/>
      <c r="CF75" s="236"/>
      <c r="CG75" s="236"/>
      <c r="CH75" s="236"/>
      <c r="CI75" s="273" t="e">
        <f t="shared" si="10"/>
        <v>#DIV/0!</v>
      </c>
      <c r="CJ75" s="283" t="s">
        <v>658</v>
      </c>
      <c r="CK75" s="282"/>
      <c r="CL75" s="236"/>
      <c r="CM75" s="236"/>
      <c r="CN75" s="236"/>
      <c r="CO75" s="273" t="e">
        <f t="shared" si="11"/>
        <v>#DIV/0!</v>
      </c>
      <c r="CP75" s="283" t="s">
        <v>658</v>
      </c>
      <c r="CQ75" s="282"/>
      <c r="CR75" s="236"/>
      <c r="CS75" s="236"/>
      <c r="CT75" s="236"/>
      <c r="CU75" s="273" t="e">
        <f t="shared" si="12"/>
        <v>#DIV/0!</v>
      </c>
      <c r="CV75" s="283" t="s">
        <v>658</v>
      </c>
      <c r="CW75" s="282"/>
      <c r="CX75" s="236"/>
      <c r="CY75" s="236"/>
      <c r="CZ75" s="236"/>
      <c r="DA75" s="273" t="e">
        <f t="shared" si="13"/>
        <v>#DIV/0!</v>
      </c>
      <c r="DB75" s="283" t="s">
        <v>658</v>
      </c>
      <c r="DC75" s="282"/>
      <c r="DD75" s="236"/>
      <c r="DE75" s="236"/>
      <c r="DF75" s="236"/>
      <c r="DG75" s="273" t="e">
        <f t="shared" si="14"/>
        <v>#DIV/0!</v>
      </c>
      <c r="DH75" s="283" t="s">
        <v>658</v>
      </c>
      <c r="DI75" s="282"/>
      <c r="DJ75" s="236"/>
      <c r="DK75" s="236"/>
      <c r="DL75" s="236"/>
      <c r="DM75" s="273" t="e">
        <f t="shared" si="15"/>
        <v>#DIV/0!</v>
      </c>
      <c r="DN75" s="283" t="s">
        <v>658</v>
      </c>
      <c r="DO75" s="282"/>
      <c r="DP75" s="236"/>
      <c r="DQ75" s="236"/>
      <c r="DR75" s="236"/>
      <c r="DS75" s="273" t="e">
        <f t="shared" si="16"/>
        <v>#DIV/0!</v>
      </c>
      <c r="DT75" s="283"/>
      <c r="DU75" s="282">
        <f t="shared" si="17"/>
        <v>0</v>
      </c>
      <c r="DV75" s="236">
        <f t="shared" si="18"/>
        <v>0</v>
      </c>
      <c r="DW75" s="236">
        <f t="shared" si="19"/>
        <v>0</v>
      </c>
      <c r="DX75" s="236">
        <f t="shared" si="20"/>
        <v>400</v>
      </c>
      <c r="DY75" s="273">
        <f t="shared" si="21"/>
        <v>0</v>
      </c>
      <c r="DZ75" s="283"/>
    </row>
    <row r="76" spans="1:130" ht="45" hidden="1" customHeight="1" x14ac:dyDescent="0.25">
      <c r="A76" s="40">
        <v>66</v>
      </c>
      <c r="B76" s="78" t="s">
        <v>67</v>
      </c>
      <c r="C76" s="78" t="s">
        <v>24</v>
      </c>
      <c r="D76" s="41" t="s">
        <v>68</v>
      </c>
      <c r="E76" s="41" t="s">
        <v>156</v>
      </c>
      <c r="F76" s="41" t="s">
        <v>157</v>
      </c>
      <c r="G76" s="41" t="s">
        <v>158</v>
      </c>
      <c r="H76" s="78" t="s">
        <v>72</v>
      </c>
      <c r="I76" s="78" t="s">
        <v>72</v>
      </c>
      <c r="J76" s="78" t="s">
        <v>73</v>
      </c>
      <c r="K76" s="78" t="s">
        <v>73</v>
      </c>
      <c r="L76" s="78" t="s">
        <v>74</v>
      </c>
      <c r="M76" s="78" t="s">
        <v>159</v>
      </c>
      <c r="N76" s="78" t="s">
        <v>166</v>
      </c>
      <c r="O76" s="80" t="s">
        <v>80</v>
      </c>
      <c r="P76" s="44" t="str">
        <f t="shared" si="24"/>
        <v>51</v>
      </c>
      <c r="Q76" s="44">
        <v>510306</v>
      </c>
      <c r="R76" s="81" t="s">
        <v>166</v>
      </c>
      <c r="S76" s="46">
        <v>1700</v>
      </c>
      <c r="T76" s="46">
        <v>1</v>
      </c>
      <c r="U76" s="45">
        <v>0</v>
      </c>
      <c r="V76" s="45">
        <v>0</v>
      </c>
      <c r="W76" s="47">
        <f t="shared" si="22"/>
        <v>1000</v>
      </c>
      <c r="X76" s="48">
        <v>1</v>
      </c>
      <c r="Y76" s="79" t="s">
        <v>31</v>
      </c>
      <c r="Z76" s="47">
        <v>166.67</v>
      </c>
      <c r="AA76" s="237">
        <f>+ROUND((SUMIFS(MODIFICACIONES!K:K,MODIFICACIONES!L:L,'POA 2026'!$AA$10,MODIFICACIONES!D:D,'POA 2026'!A76)+'POA 2026'!Z76),2)</f>
        <v>166.67</v>
      </c>
      <c r="AB76" s="47">
        <v>166.67</v>
      </c>
      <c r="AC76" s="51">
        <f>+ROUND((SUMIFS(MODIFICACIONES!K:K,MODIFICACIONES!L:L,'POA 2026'!$AC$10,MODIFICACIONES!D:D,'POA 2026'!A76)+'POA 2026'!AB76),2)</f>
        <v>166.67</v>
      </c>
      <c r="AD76" s="47">
        <v>166.67</v>
      </c>
      <c r="AE76" s="51">
        <f>+ROUND((SUMIFS(MODIFICACIONES!K:K,MODIFICACIONES!L:L,'POA 2026'!$AE$10,MODIFICACIONES!D:D,'POA 2026'!A76)+'POA 2026'!AD76),2)</f>
        <v>166.67</v>
      </c>
      <c r="AF76" s="47">
        <v>166.67</v>
      </c>
      <c r="AG76" s="51">
        <f>+ROUND((SUMIFS(MODIFICACIONES!K:K,MODIFICACIONES!L:L,'POA 2026'!$AG$10,MODIFICACIONES!D:D,'POA 2026'!A76)+'POA 2026'!AF76),2)</f>
        <v>166.67</v>
      </c>
      <c r="AH76" s="47">
        <v>166.66</v>
      </c>
      <c r="AI76" s="51">
        <f>+ROUND((SUMIFS(MODIFICACIONES!K:K,MODIFICACIONES!L:L,'POA 2026'!$AI$10,MODIFICACIONES!D:D,'POA 2026'!A76)+'POA 2026'!AH76),2)</f>
        <v>166.66</v>
      </c>
      <c r="AJ76" s="47">
        <v>166.66</v>
      </c>
      <c r="AK76" s="51">
        <f>+ROUND((SUMIFS(MODIFICACIONES!K:K,MODIFICACIONES!L:L,'POA 2026'!$AK$10,MODIFICACIONES!D:D,'POA 2026'!A76)+'POA 2026'!AJ76),2)</f>
        <v>166.66</v>
      </c>
      <c r="AL76" s="47">
        <v>0</v>
      </c>
      <c r="AM76" s="51">
        <f>+ROUND((SUMIFS(MODIFICACIONES!K:K,MODIFICACIONES!L:L,'POA 2026'!$AM$10,MODIFICACIONES!D:D,'POA 2026'!A76)+'POA 2026'!AL76),2)</f>
        <v>0</v>
      </c>
      <c r="AN76" s="47">
        <v>0</v>
      </c>
      <c r="AO76" s="51">
        <f>+ROUND((SUMIFS(MODIFICACIONES!K:K,MODIFICACIONES!L:L,'POA 2026'!$AO$10,MODIFICACIONES!D:D,'POA 2026'!A76)+'POA 2026'!AN76),2)</f>
        <v>0</v>
      </c>
      <c r="AP76" s="47">
        <v>0</v>
      </c>
      <c r="AQ76" s="51">
        <f>+ROUND((SUMIFS(MODIFICACIONES!K:K,MODIFICACIONES!L:L,'POA 2026'!$AQ$10,MODIFICACIONES!D:D,'POA 2026'!A76)+'POA 2026'!AP76),2)</f>
        <v>0</v>
      </c>
      <c r="AR76" s="47">
        <v>0</v>
      </c>
      <c r="AS76" s="51">
        <f>+ROUND((SUMIFS(MODIFICACIONES!K:K,MODIFICACIONES!L:L,'POA 2026'!$AS$10,MODIFICACIONES!D:D,'POA 2026'!A76)+'POA 2026'!AR76),2)</f>
        <v>0</v>
      </c>
      <c r="AT76" s="47">
        <v>0</v>
      </c>
      <c r="AU76" s="51">
        <f>+ROUND((SUMIFS(MODIFICACIONES!K:K,MODIFICACIONES!L:L,'POA 2026'!$AU$10,MODIFICACIONES!D:D,'POA 2026'!A76)+'POA 2026'!AT76),2)</f>
        <v>0</v>
      </c>
      <c r="AV76" s="47">
        <v>0</v>
      </c>
      <c r="AW76" s="51">
        <f>+ROUND((SUMIFS(MODIFICACIONES!K:K,MODIFICACIONES!L:L,'POA 2026'!$AW$10,MODIFICACIONES!D:D,'POA 2026'!A76)+'POA 2026'!AV76),2)</f>
        <v>0</v>
      </c>
      <c r="AX76" s="75">
        <f t="shared" ref="AX76:AX139" si="27">SUM(AA76+AC76+AE76+AG76+AI76+AK76+AM76+AO76+AQ76+AS76+AU76+AW76)-W76</f>
        <v>0</v>
      </c>
      <c r="AY76" s="236">
        <f>SUMIFS(CERTIFICACIONES!I:I,CERTIFICACIONES!A:A,'POA 2026'!A76,CERTIFICACIONES!J:J,"ACTIVA")</f>
        <v>1000</v>
      </c>
      <c r="AZ76" s="279">
        <f t="shared" si="26"/>
        <v>0</v>
      </c>
      <c r="BA76" s="282">
        <v>0</v>
      </c>
      <c r="BB76" s="236">
        <v>0</v>
      </c>
      <c r="BC76" s="236">
        <v>0</v>
      </c>
      <c r="BD76" s="236">
        <f t="shared" ref="BD76:BD139" si="28">+W76-BC76</f>
        <v>1000</v>
      </c>
      <c r="BE76" s="273">
        <f t="shared" ref="BE76:BE139" si="29">BC76/W76*100/100</f>
        <v>0</v>
      </c>
      <c r="BF76" s="283" t="s">
        <v>658</v>
      </c>
      <c r="BG76" s="282">
        <v>0</v>
      </c>
      <c r="BH76" s="236">
        <v>0</v>
      </c>
      <c r="BI76" s="236">
        <v>0</v>
      </c>
      <c r="BJ76" s="236">
        <f t="shared" si="25"/>
        <v>1000</v>
      </c>
      <c r="BK76" s="273">
        <f t="shared" ref="BK76:BK139" si="30">BI76/AC76*100/100</f>
        <v>0</v>
      </c>
      <c r="BL76" s="283"/>
      <c r="BM76" s="282"/>
      <c r="BN76" s="236"/>
      <c r="BO76" s="236"/>
      <c r="BP76" s="236"/>
      <c r="BQ76" s="273">
        <f t="shared" ref="BQ76:BQ139" si="31">BO76/AI76*100/100</f>
        <v>0</v>
      </c>
      <c r="BR76" s="283" t="s">
        <v>658</v>
      </c>
      <c r="BS76" s="282"/>
      <c r="BT76" s="236"/>
      <c r="BU76" s="236"/>
      <c r="BV76" s="236"/>
      <c r="BW76" s="273" t="e">
        <f t="shared" ref="BW76:BW139" si="32">BU76/AO76*100/100</f>
        <v>#DIV/0!</v>
      </c>
      <c r="BX76" s="283" t="s">
        <v>658</v>
      </c>
      <c r="BY76" s="282"/>
      <c r="BZ76" s="236"/>
      <c r="CA76" s="236"/>
      <c r="CB76" s="236"/>
      <c r="CC76" s="273" t="e">
        <f t="shared" ref="CC76:CC139" si="33">CA76/AU76*100/100</f>
        <v>#DIV/0!</v>
      </c>
      <c r="CD76" s="283" t="s">
        <v>658</v>
      </c>
      <c r="CE76" s="282"/>
      <c r="CF76" s="236"/>
      <c r="CG76" s="236"/>
      <c r="CH76" s="236"/>
      <c r="CI76" s="273" t="e">
        <f t="shared" ref="CI76:CI139" si="34">CG76/BA76*100/100</f>
        <v>#DIV/0!</v>
      </c>
      <c r="CJ76" s="283" t="s">
        <v>658</v>
      </c>
      <c r="CK76" s="282"/>
      <c r="CL76" s="236"/>
      <c r="CM76" s="236"/>
      <c r="CN76" s="236"/>
      <c r="CO76" s="273" t="e">
        <f t="shared" ref="CO76:CO139" si="35">CM76/BG76*100/100</f>
        <v>#DIV/0!</v>
      </c>
      <c r="CP76" s="283" t="s">
        <v>658</v>
      </c>
      <c r="CQ76" s="282"/>
      <c r="CR76" s="236"/>
      <c r="CS76" s="236"/>
      <c r="CT76" s="236"/>
      <c r="CU76" s="273" t="e">
        <f t="shared" ref="CU76:CU139" si="36">CS76/BM76*100/100</f>
        <v>#DIV/0!</v>
      </c>
      <c r="CV76" s="283" t="s">
        <v>658</v>
      </c>
      <c r="CW76" s="282"/>
      <c r="CX76" s="236"/>
      <c r="CY76" s="236"/>
      <c r="CZ76" s="236"/>
      <c r="DA76" s="273" t="e">
        <f t="shared" ref="DA76:DA139" si="37">CY76/BS76*100/100</f>
        <v>#DIV/0!</v>
      </c>
      <c r="DB76" s="283" t="s">
        <v>658</v>
      </c>
      <c r="DC76" s="282"/>
      <c r="DD76" s="236"/>
      <c r="DE76" s="236"/>
      <c r="DF76" s="236"/>
      <c r="DG76" s="273" t="e">
        <f t="shared" ref="DG76:DG139" si="38">DE76/BY76*100/100</f>
        <v>#DIV/0!</v>
      </c>
      <c r="DH76" s="283" t="s">
        <v>658</v>
      </c>
      <c r="DI76" s="282"/>
      <c r="DJ76" s="236"/>
      <c r="DK76" s="236"/>
      <c r="DL76" s="236"/>
      <c r="DM76" s="273" t="e">
        <f t="shared" ref="DM76:DM139" si="39">DK76/CE76*100/100</f>
        <v>#DIV/0!</v>
      </c>
      <c r="DN76" s="283" t="s">
        <v>658</v>
      </c>
      <c r="DO76" s="282"/>
      <c r="DP76" s="236"/>
      <c r="DQ76" s="236"/>
      <c r="DR76" s="236"/>
      <c r="DS76" s="273" t="e">
        <f t="shared" ref="DS76:DS139" si="40">DQ76/CK76*100/100</f>
        <v>#DIV/0!</v>
      </c>
      <c r="DT76" s="283"/>
      <c r="DU76" s="282">
        <f t="shared" ref="DU76:DU80" si="41">+BA76+BG76+BM76+BS76+BY76+CE76+CK76+CQ76+CW76+DC76+DI76+DO76</f>
        <v>0</v>
      </c>
      <c r="DV76" s="236">
        <f t="shared" ref="DV76:DV139" si="42">+BB76+BH76+BN76+BT76+BZ76+CF76+CL76+CR76+CX76+DD76+DJ76+DP76</f>
        <v>0</v>
      </c>
      <c r="DW76" s="236">
        <f t="shared" ref="DW76:DW139" si="43">+BC76+BI76+BO76+BU76+CA76+CG76+CM76+CS76+CY76+DE76+DK76+DQ76</f>
        <v>0</v>
      </c>
      <c r="DX76" s="236">
        <f t="shared" ref="DX76:DX139" si="44">+W76-BC76-BI76-BO76-BU76-CA76-CG76-CM76-CS76-CY76-DE76-DK76-DQ76</f>
        <v>1000</v>
      </c>
      <c r="DY76" s="273">
        <f t="shared" ref="DY76:DY139" si="45">+DW76/W76*100/100</f>
        <v>0</v>
      </c>
      <c r="DZ76" s="283"/>
    </row>
    <row r="77" spans="1:130" ht="45" hidden="1" customHeight="1" x14ac:dyDescent="0.25">
      <c r="A77" s="40">
        <v>67</v>
      </c>
      <c r="B77" s="78" t="s">
        <v>67</v>
      </c>
      <c r="C77" s="78" t="s">
        <v>24</v>
      </c>
      <c r="D77" s="41" t="s">
        <v>68</v>
      </c>
      <c r="E77" s="41" t="s">
        <v>156</v>
      </c>
      <c r="F77" s="41" t="s">
        <v>157</v>
      </c>
      <c r="G77" s="41" t="s">
        <v>158</v>
      </c>
      <c r="H77" s="78" t="s">
        <v>72</v>
      </c>
      <c r="I77" s="78" t="s">
        <v>72</v>
      </c>
      <c r="J77" s="78" t="s">
        <v>73</v>
      </c>
      <c r="K77" s="78" t="s">
        <v>73</v>
      </c>
      <c r="L77" s="78" t="s">
        <v>74</v>
      </c>
      <c r="M77" s="78" t="s">
        <v>159</v>
      </c>
      <c r="N77" s="78" t="s">
        <v>167</v>
      </c>
      <c r="O77" s="80" t="s">
        <v>80</v>
      </c>
      <c r="P77" s="44" t="str">
        <f t="shared" si="24"/>
        <v>51</v>
      </c>
      <c r="Q77" s="44">
        <v>510509</v>
      </c>
      <c r="R77" s="81" t="s">
        <v>167</v>
      </c>
      <c r="S77" s="46">
        <v>1700</v>
      </c>
      <c r="T77" s="46">
        <v>1</v>
      </c>
      <c r="U77" s="45">
        <v>0</v>
      </c>
      <c r="V77" s="45">
        <v>0</v>
      </c>
      <c r="W77" s="47">
        <f t="shared" si="22"/>
        <v>1000</v>
      </c>
      <c r="X77" s="48">
        <v>1</v>
      </c>
      <c r="Y77" s="79" t="s">
        <v>31</v>
      </c>
      <c r="Z77" s="47">
        <v>166.67</v>
      </c>
      <c r="AA77" s="237">
        <f>+ROUND((SUMIFS(MODIFICACIONES!K:K,MODIFICACIONES!L:L,'POA 2026'!$AA$10,MODIFICACIONES!D:D,'POA 2026'!A77)+'POA 2026'!Z77),2)</f>
        <v>166.67</v>
      </c>
      <c r="AB77" s="47">
        <v>166.67</v>
      </c>
      <c r="AC77" s="51">
        <f>+ROUND((SUMIFS(MODIFICACIONES!K:K,MODIFICACIONES!L:L,'POA 2026'!$AC$10,MODIFICACIONES!D:D,'POA 2026'!A77)+'POA 2026'!AB77),2)</f>
        <v>166.67</v>
      </c>
      <c r="AD77" s="47">
        <v>166.67</v>
      </c>
      <c r="AE77" s="51">
        <f>+ROUND((SUMIFS(MODIFICACIONES!K:K,MODIFICACIONES!L:L,'POA 2026'!$AE$10,MODIFICACIONES!D:D,'POA 2026'!A77)+'POA 2026'!AD77),2)</f>
        <v>166.67</v>
      </c>
      <c r="AF77" s="47">
        <v>166.67</v>
      </c>
      <c r="AG77" s="51">
        <f>+ROUND((SUMIFS(MODIFICACIONES!K:K,MODIFICACIONES!L:L,'POA 2026'!$AG$10,MODIFICACIONES!D:D,'POA 2026'!A77)+'POA 2026'!AF77),2)</f>
        <v>166.67</v>
      </c>
      <c r="AH77" s="47">
        <v>166.66</v>
      </c>
      <c r="AI77" s="51">
        <f>+ROUND((SUMIFS(MODIFICACIONES!K:K,MODIFICACIONES!L:L,'POA 2026'!$AI$10,MODIFICACIONES!D:D,'POA 2026'!A77)+'POA 2026'!AH77),2)</f>
        <v>166.66</v>
      </c>
      <c r="AJ77" s="47">
        <v>166.66</v>
      </c>
      <c r="AK77" s="51">
        <f>+ROUND((SUMIFS(MODIFICACIONES!K:K,MODIFICACIONES!L:L,'POA 2026'!$AK$10,MODIFICACIONES!D:D,'POA 2026'!A77)+'POA 2026'!AJ77),2)</f>
        <v>166.66</v>
      </c>
      <c r="AL77" s="47">
        <v>0</v>
      </c>
      <c r="AM77" s="51">
        <f>+ROUND((SUMIFS(MODIFICACIONES!K:K,MODIFICACIONES!L:L,'POA 2026'!$AM$10,MODIFICACIONES!D:D,'POA 2026'!A77)+'POA 2026'!AL77),2)</f>
        <v>0</v>
      </c>
      <c r="AN77" s="47">
        <v>0</v>
      </c>
      <c r="AO77" s="51">
        <f>+ROUND((SUMIFS(MODIFICACIONES!K:K,MODIFICACIONES!L:L,'POA 2026'!$AO$10,MODIFICACIONES!D:D,'POA 2026'!A77)+'POA 2026'!AN77),2)</f>
        <v>0</v>
      </c>
      <c r="AP77" s="47">
        <v>0</v>
      </c>
      <c r="AQ77" s="51">
        <f>+ROUND((SUMIFS(MODIFICACIONES!K:K,MODIFICACIONES!L:L,'POA 2026'!$AQ$10,MODIFICACIONES!D:D,'POA 2026'!A77)+'POA 2026'!AP77),2)</f>
        <v>0</v>
      </c>
      <c r="AR77" s="47">
        <v>0</v>
      </c>
      <c r="AS77" s="51">
        <f>+ROUND((SUMIFS(MODIFICACIONES!K:K,MODIFICACIONES!L:L,'POA 2026'!$AS$10,MODIFICACIONES!D:D,'POA 2026'!A77)+'POA 2026'!AR77),2)</f>
        <v>0</v>
      </c>
      <c r="AT77" s="47">
        <v>0</v>
      </c>
      <c r="AU77" s="51">
        <f>+ROUND((SUMIFS(MODIFICACIONES!K:K,MODIFICACIONES!L:L,'POA 2026'!$AU$10,MODIFICACIONES!D:D,'POA 2026'!A77)+'POA 2026'!AT77),2)</f>
        <v>0</v>
      </c>
      <c r="AV77" s="47">
        <v>0</v>
      </c>
      <c r="AW77" s="51">
        <f>+ROUND((SUMIFS(MODIFICACIONES!K:K,MODIFICACIONES!L:L,'POA 2026'!$AW$10,MODIFICACIONES!D:D,'POA 2026'!A77)+'POA 2026'!AV77),2)</f>
        <v>0</v>
      </c>
      <c r="AX77" s="75">
        <f t="shared" si="27"/>
        <v>0</v>
      </c>
      <c r="AY77" s="236">
        <f>SUMIFS(CERTIFICACIONES!I:I,CERTIFICACIONES!A:A,'POA 2026'!A77,CERTIFICACIONES!J:J,"ACTIVA")</f>
        <v>1000</v>
      </c>
      <c r="AZ77" s="279">
        <f t="shared" si="26"/>
        <v>0</v>
      </c>
      <c r="BA77" s="282">
        <v>0</v>
      </c>
      <c r="BB77" s="236">
        <v>0</v>
      </c>
      <c r="BC77" s="236">
        <v>0</v>
      </c>
      <c r="BD77" s="236">
        <f t="shared" si="28"/>
        <v>1000</v>
      </c>
      <c r="BE77" s="273">
        <f t="shared" si="29"/>
        <v>0</v>
      </c>
      <c r="BF77" s="283" t="s">
        <v>658</v>
      </c>
      <c r="BG77" s="282">
        <v>0</v>
      </c>
      <c r="BH77" s="236">
        <v>0</v>
      </c>
      <c r="BI77" s="236">
        <v>0</v>
      </c>
      <c r="BJ77" s="236">
        <f t="shared" si="25"/>
        <v>1000</v>
      </c>
      <c r="BK77" s="273">
        <f t="shared" si="30"/>
        <v>0</v>
      </c>
      <c r="BL77" s="283" t="s">
        <v>658</v>
      </c>
      <c r="BM77" s="282"/>
      <c r="BN77" s="236"/>
      <c r="BO77" s="236"/>
      <c r="BP77" s="236"/>
      <c r="BQ77" s="273">
        <f t="shared" si="31"/>
        <v>0</v>
      </c>
      <c r="BR77" s="283" t="s">
        <v>658</v>
      </c>
      <c r="BS77" s="282"/>
      <c r="BT77" s="236"/>
      <c r="BU77" s="236"/>
      <c r="BV77" s="236"/>
      <c r="BW77" s="273" t="e">
        <f t="shared" si="32"/>
        <v>#DIV/0!</v>
      </c>
      <c r="BX77" s="283" t="s">
        <v>658</v>
      </c>
      <c r="BY77" s="282"/>
      <c r="BZ77" s="236"/>
      <c r="CA77" s="236"/>
      <c r="CB77" s="236"/>
      <c r="CC77" s="273" t="e">
        <f t="shared" si="33"/>
        <v>#DIV/0!</v>
      </c>
      <c r="CD77" s="283" t="s">
        <v>658</v>
      </c>
      <c r="CE77" s="282"/>
      <c r="CF77" s="236"/>
      <c r="CG77" s="236"/>
      <c r="CH77" s="236"/>
      <c r="CI77" s="273" t="e">
        <f t="shared" si="34"/>
        <v>#DIV/0!</v>
      </c>
      <c r="CJ77" s="283" t="s">
        <v>658</v>
      </c>
      <c r="CK77" s="282"/>
      <c r="CL77" s="236"/>
      <c r="CM77" s="236"/>
      <c r="CN77" s="236"/>
      <c r="CO77" s="273" t="e">
        <f t="shared" si="35"/>
        <v>#DIV/0!</v>
      </c>
      <c r="CP77" s="283" t="s">
        <v>658</v>
      </c>
      <c r="CQ77" s="282"/>
      <c r="CR77" s="236"/>
      <c r="CS77" s="236"/>
      <c r="CT77" s="236"/>
      <c r="CU77" s="273" t="e">
        <f t="shared" si="36"/>
        <v>#DIV/0!</v>
      </c>
      <c r="CV77" s="283" t="s">
        <v>658</v>
      </c>
      <c r="CW77" s="282"/>
      <c r="CX77" s="236"/>
      <c r="CY77" s="236"/>
      <c r="CZ77" s="236"/>
      <c r="DA77" s="273" t="e">
        <f t="shared" si="37"/>
        <v>#DIV/0!</v>
      </c>
      <c r="DB77" s="283" t="s">
        <v>658</v>
      </c>
      <c r="DC77" s="282"/>
      <c r="DD77" s="236"/>
      <c r="DE77" s="236"/>
      <c r="DF77" s="236"/>
      <c r="DG77" s="273" t="e">
        <f t="shared" si="38"/>
        <v>#DIV/0!</v>
      </c>
      <c r="DH77" s="283" t="s">
        <v>658</v>
      </c>
      <c r="DI77" s="282"/>
      <c r="DJ77" s="236"/>
      <c r="DK77" s="236"/>
      <c r="DL77" s="236"/>
      <c r="DM77" s="273" t="e">
        <f t="shared" si="39"/>
        <v>#DIV/0!</v>
      </c>
      <c r="DN77" s="283" t="s">
        <v>658</v>
      </c>
      <c r="DO77" s="282"/>
      <c r="DP77" s="236"/>
      <c r="DQ77" s="236"/>
      <c r="DR77" s="236"/>
      <c r="DS77" s="273" t="e">
        <f t="shared" si="40"/>
        <v>#DIV/0!</v>
      </c>
      <c r="DT77" s="283"/>
      <c r="DU77" s="282">
        <f t="shared" si="41"/>
        <v>0</v>
      </c>
      <c r="DV77" s="236">
        <f t="shared" si="42"/>
        <v>0</v>
      </c>
      <c r="DW77" s="236">
        <f t="shared" si="43"/>
        <v>0</v>
      </c>
      <c r="DX77" s="236">
        <f t="shared" si="44"/>
        <v>1000</v>
      </c>
      <c r="DY77" s="273">
        <f t="shared" si="45"/>
        <v>0</v>
      </c>
      <c r="DZ77" s="283"/>
    </row>
    <row r="78" spans="1:130" ht="45" hidden="1" customHeight="1" x14ac:dyDescent="0.25">
      <c r="A78" s="40">
        <v>68</v>
      </c>
      <c r="B78" s="78" t="s">
        <v>67</v>
      </c>
      <c r="C78" s="78" t="s">
        <v>24</v>
      </c>
      <c r="D78" s="41" t="s">
        <v>68</v>
      </c>
      <c r="E78" s="41" t="s">
        <v>156</v>
      </c>
      <c r="F78" s="41" t="s">
        <v>157</v>
      </c>
      <c r="G78" s="41" t="s">
        <v>158</v>
      </c>
      <c r="H78" s="78" t="s">
        <v>72</v>
      </c>
      <c r="I78" s="78" t="s">
        <v>72</v>
      </c>
      <c r="J78" s="78" t="s">
        <v>73</v>
      </c>
      <c r="K78" s="78" t="s">
        <v>73</v>
      </c>
      <c r="L78" s="78" t="s">
        <v>74</v>
      </c>
      <c r="M78" s="78" t="s">
        <v>159</v>
      </c>
      <c r="N78" s="78" t="s">
        <v>168</v>
      </c>
      <c r="O78" s="80" t="s">
        <v>80</v>
      </c>
      <c r="P78" s="44" t="str">
        <f t="shared" si="24"/>
        <v>51</v>
      </c>
      <c r="Q78" s="44">
        <v>510510</v>
      </c>
      <c r="R78" s="81" t="s">
        <v>168</v>
      </c>
      <c r="S78" s="46">
        <v>1700</v>
      </c>
      <c r="T78" s="46">
        <v>1</v>
      </c>
      <c r="U78" s="45">
        <v>0</v>
      </c>
      <c r="V78" s="45">
        <v>0</v>
      </c>
      <c r="W78" s="47">
        <f t="shared" si="22"/>
        <v>48276</v>
      </c>
      <c r="X78" s="48">
        <v>1</v>
      </c>
      <c r="Y78" s="79" t="s">
        <v>31</v>
      </c>
      <c r="Z78" s="83">
        <v>12069</v>
      </c>
      <c r="AA78" s="237">
        <f>+ROUND((SUMIFS(MODIFICACIONES!K:K,MODIFICACIONES!L:L,'POA 2026'!$AA$10,MODIFICACIONES!D:D,'POA 2026'!A78)+'POA 2026'!Z78),2)</f>
        <v>12069</v>
      </c>
      <c r="AB78" s="47">
        <v>12069</v>
      </c>
      <c r="AC78" s="51">
        <f>+ROUND((SUMIFS(MODIFICACIONES!K:K,MODIFICACIONES!L:L,'POA 2026'!$AC$10,MODIFICACIONES!D:D,'POA 2026'!A78)+'POA 2026'!AB78),2)</f>
        <v>12069</v>
      </c>
      <c r="AD78" s="47">
        <v>12069</v>
      </c>
      <c r="AE78" s="51">
        <f>+ROUND((SUMIFS(MODIFICACIONES!K:K,MODIFICACIONES!L:L,'POA 2026'!$AE$10,MODIFICACIONES!D:D,'POA 2026'!A78)+'POA 2026'!AD78),2)</f>
        <v>12069</v>
      </c>
      <c r="AF78" s="47">
        <v>12069</v>
      </c>
      <c r="AG78" s="51">
        <f>+ROUND((SUMIFS(MODIFICACIONES!K:K,MODIFICACIONES!L:L,'POA 2026'!$AG$10,MODIFICACIONES!D:D,'POA 2026'!A78)+'POA 2026'!AF78),2)</f>
        <v>12069</v>
      </c>
      <c r="AH78" s="47">
        <v>0</v>
      </c>
      <c r="AI78" s="51">
        <f>+ROUND((SUMIFS(MODIFICACIONES!K:K,MODIFICACIONES!L:L,'POA 2026'!$AI$10,MODIFICACIONES!D:D,'POA 2026'!A78)+'POA 2026'!AH78),2)</f>
        <v>0</v>
      </c>
      <c r="AJ78" s="47">
        <v>0</v>
      </c>
      <c r="AK78" s="51">
        <f>+ROUND((SUMIFS(MODIFICACIONES!K:K,MODIFICACIONES!L:L,'POA 2026'!$AK$10,MODIFICACIONES!D:D,'POA 2026'!A78)+'POA 2026'!AJ78),2)</f>
        <v>0</v>
      </c>
      <c r="AL78" s="47">
        <v>0</v>
      </c>
      <c r="AM78" s="51">
        <f>+ROUND((SUMIFS(MODIFICACIONES!K:K,MODIFICACIONES!L:L,'POA 2026'!$AM$10,MODIFICACIONES!D:D,'POA 2026'!A78)+'POA 2026'!AL78),2)</f>
        <v>0</v>
      </c>
      <c r="AN78" s="47">
        <v>0</v>
      </c>
      <c r="AO78" s="51">
        <f>+ROUND((SUMIFS(MODIFICACIONES!K:K,MODIFICACIONES!L:L,'POA 2026'!$AO$10,MODIFICACIONES!D:D,'POA 2026'!A78)+'POA 2026'!AN78),2)</f>
        <v>0</v>
      </c>
      <c r="AP78" s="47">
        <v>0</v>
      </c>
      <c r="AQ78" s="51">
        <f>+ROUND((SUMIFS(MODIFICACIONES!K:K,MODIFICACIONES!L:L,'POA 2026'!$AQ$10,MODIFICACIONES!D:D,'POA 2026'!A78)+'POA 2026'!AP78),2)</f>
        <v>0</v>
      </c>
      <c r="AR78" s="47">
        <v>0</v>
      </c>
      <c r="AS78" s="51">
        <f>+ROUND((SUMIFS(MODIFICACIONES!K:K,MODIFICACIONES!L:L,'POA 2026'!$AS$10,MODIFICACIONES!D:D,'POA 2026'!A78)+'POA 2026'!AR78),2)</f>
        <v>0</v>
      </c>
      <c r="AT78" s="47">
        <v>0</v>
      </c>
      <c r="AU78" s="51">
        <f>+ROUND((SUMIFS(MODIFICACIONES!K:K,MODIFICACIONES!L:L,'POA 2026'!$AU$10,MODIFICACIONES!D:D,'POA 2026'!A78)+'POA 2026'!AT78),2)</f>
        <v>0</v>
      </c>
      <c r="AV78" s="47">
        <v>0</v>
      </c>
      <c r="AW78" s="51">
        <f>+ROUND((SUMIFS(MODIFICACIONES!K:K,MODIFICACIONES!L:L,'POA 2026'!$AW$10,MODIFICACIONES!D:D,'POA 2026'!A78)+'POA 2026'!AV78),2)</f>
        <v>0</v>
      </c>
      <c r="AX78" s="75">
        <f t="shared" si="27"/>
        <v>0</v>
      </c>
      <c r="AY78" s="236">
        <f>SUMIFS(CERTIFICACIONES!I:I,CERTIFICACIONES!A:A,'POA 2026'!A78,CERTIFICACIONES!J:J,"ACTIVA")</f>
        <v>48276</v>
      </c>
      <c r="AZ78" s="279">
        <f t="shared" si="26"/>
        <v>0</v>
      </c>
      <c r="BA78" s="282">
        <v>0</v>
      </c>
      <c r="BB78" s="236">
        <v>0</v>
      </c>
      <c r="BC78" s="236">
        <v>0</v>
      </c>
      <c r="BD78" s="236">
        <f t="shared" si="28"/>
        <v>48276</v>
      </c>
      <c r="BE78" s="273">
        <f t="shared" si="29"/>
        <v>0</v>
      </c>
      <c r="BF78" s="283" t="s">
        <v>658</v>
      </c>
      <c r="BG78" s="282">
        <v>0</v>
      </c>
      <c r="BH78" s="236">
        <v>45324.2</v>
      </c>
      <c r="BI78" s="236">
        <v>45324.2</v>
      </c>
      <c r="BJ78" s="236">
        <f t="shared" si="25"/>
        <v>2951.8000000000029</v>
      </c>
      <c r="BK78" s="273">
        <f t="shared" si="30"/>
        <v>3.7554229845057585</v>
      </c>
      <c r="BL78" s="283" t="s">
        <v>658</v>
      </c>
      <c r="BM78" s="282"/>
      <c r="BN78" s="236"/>
      <c r="BO78" s="236"/>
      <c r="BP78" s="236"/>
      <c r="BQ78" s="273" t="e">
        <f t="shared" si="31"/>
        <v>#DIV/0!</v>
      </c>
      <c r="BR78" s="283" t="s">
        <v>658</v>
      </c>
      <c r="BS78" s="282"/>
      <c r="BT78" s="236"/>
      <c r="BU78" s="236"/>
      <c r="BV78" s="236"/>
      <c r="BW78" s="273" t="e">
        <f t="shared" si="32"/>
        <v>#DIV/0!</v>
      </c>
      <c r="BX78" s="283" t="s">
        <v>658</v>
      </c>
      <c r="BY78" s="282"/>
      <c r="BZ78" s="236"/>
      <c r="CA78" s="236"/>
      <c r="CB78" s="236"/>
      <c r="CC78" s="273" t="e">
        <f t="shared" si="33"/>
        <v>#DIV/0!</v>
      </c>
      <c r="CD78" s="283" t="s">
        <v>658</v>
      </c>
      <c r="CE78" s="282"/>
      <c r="CF78" s="236"/>
      <c r="CG78" s="236"/>
      <c r="CH78" s="236"/>
      <c r="CI78" s="273" t="e">
        <f t="shared" si="34"/>
        <v>#DIV/0!</v>
      </c>
      <c r="CJ78" s="283" t="s">
        <v>658</v>
      </c>
      <c r="CK78" s="282"/>
      <c r="CL78" s="236"/>
      <c r="CM78" s="236"/>
      <c r="CN78" s="236"/>
      <c r="CO78" s="273" t="e">
        <f t="shared" si="35"/>
        <v>#DIV/0!</v>
      </c>
      <c r="CP78" s="283" t="s">
        <v>658</v>
      </c>
      <c r="CQ78" s="282"/>
      <c r="CR78" s="236"/>
      <c r="CS78" s="236"/>
      <c r="CT78" s="236"/>
      <c r="CU78" s="273" t="e">
        <f t="shared" si="36"/>
        <v>#DIV/0!</v>
      </c>
      <c r="CV78" s="283" t="s">
        <v>658</v>
      </c>
      <c r="CW78" s="282"/>
      <c r="CX78" s="236"/>
      <c r="CY78" s="236"/>
      <c r="CZ78" s="236"/>
      <c r="DA78" s="273" t="e">
        <f t="shared" si="37"/>
        <v>#DIV/0!</v>
      </c>
      <c r="DB78" s="283" t="s">
        <v>658</v>
      </c>
      <c r="DC78" s="282"/>
      <c r="DD78" s="236"/>
      <c r="DE78" s="236"/>
      <c r="DF78" s="236"/>
      <c r="DG78" s="273" t="e">
        <f t="shared" si="38"/>
        <v>#DIV/0!</v>
      </c>
      <c r="DH78" s="283" t="s">
        <v>658</v>
      </c>
      <c r="DI78" s="282"/>
      <c r="DJ78" s="236"/>
      <c r="DK78" s="236"/>
      <c r="DL78" s="236"/>
      <c r="DM78" s="273" t="e">
        <f t="shared" si="39"/>
        <v>#DIV/0!</v>
      </c>
      <c r="DN78" s="283" t="s">
        <v>658</v>
      </c>
      <c r="DO78" s="282"/>
      <c r="DP78" s="236"/>
      <c r="DQ78" s="236"/>
      <c r="DR78" s="236"/>
      <c r="DS78" s="273" t="e">
        <f t="shared" si="40"/>
        <v>#DIV/0!</v>
      </c>
      <c r="DT78" s="283"/>
      <c r="DU78" s="282">
        <f t="shared" si="41"/>
        <v>0</v>
      </c>
      <c r="DV78" s="236">
        <f t="shared" si="42"/>
        <v>45324.2</v>
      </c>
      <c r="DW78" s="236">
        <f t="shared" si="43"/>
        <v>45324.2</v>
      </c>
      <c r="DX78" s="236">
        <f t="shared" si="44"/>
        <v>2951.8000000000029</v>
      </c>
      <c r="DY78" s="273">
        <f t="shared" si="45"/>
        <v>0.93885574612643963</v>
      </c>
      <c r="DZ78" s="283"/>
    </row>
    <row r="79" spans="1:130" ht="45" hidden="1" customHeight="1" x14ac:dyDescent="0.25">
      <c r="A79" s="40">
        <v>69</v>
      </c>
      <c r="B79" s="78" t="s">
        <v>67</v>
      </c>
      <c r="C79" s="78" t="s">
        <v>24</v>
      </c>
      <c r="D79" s="41" t="s">
        <v>68</v>
      </c>
      <c r="E79" s="41" t="s">
        <v>156</v>
      </c>
      <c r="F79" s="41" t="s">
        <v>157</v>
      </c>
      <c r="G79" s="41" t="s">
        <v>158</v>
      </c>
      <c r="H79" s="78" t="s">
        <v>72</v>
      </c>
      <c r="I79" s="78" t="s">
        <v>72</v>
      </c>
      <c r="J79" s="78" t="s">
        <v>73</v>
      </c>
      <c r="K79" s="78" t="s">
        <v>73</v>
      </c>
      <c r="L79" s="78" t="s">
        <v>74</v>
      </c>
      <c r="M79" s="78" t="s">
        <v>159</v>
      </c>
      <c r="N79" s="78" t="s">
        <v>169</v>
      </c>
      <c r="O79" s="80" t="s">
        <v>80</v>
      </c>
      <c r="P79" s="44" t="str">
        <f t="shared" si="24"/>
        <v>51</v>
      </c>
      <c r="Q79" s="44">
        <v>510512</v>
      </c>
      <c r="R79" s="81" t="s">
        <v>169</v>
      </c>
      <c r="S79" s="46">
        <v>1700</v>
      </c>
      <c r="T79" s="46">
        <v>1</v>
      </c>
      <c r="U79" s="45">
        <v>0</v>
      </c>
      <c r="V79" s="45">
        <v>0</v>
      </c>
      <c r="W79" s="47">
        <f t="shared" si="22"/>
        <v>350</v>
      </c>
      <c r="X79" s="48">
        <v>1</v>
      </c>
      <c r="Y79" s="79" t="s">
        <v>31</v>
      </c>
      <c r="Z79" s="47">
        <v>58.33</v>
      </c>
      <c r="AA79" s="237">
        <f>+ROUND((SUMIFS(MODIFICACIONES!K:K,MODIFICACIONES!L:L,'POA 2026'!$AA$10,MODIFICACIONES!D:D,'POA 2026'!A79)+'POA 2026'!Z79),2)</f>
        <v>58.33</v>
      </c>
      <c r="AB79" s="47">
        <v>58.33</v>
      </c>
      <c r="AC79" s="51">
        <f>+ROUND((SUMIFS(MODIFICACIONES!K:K,MODIFICACIONES!L:L,'POA 2026'!$AC$10,MODIFICACIONES!D:D,'POA 2026'!A79)+'POA 2026'!AB79),2)</f>
        <v>58.33</v>
      </c>
      <c r="AD79" s="47">
        <v>58.33</v>
      </c>
      <c r="AE79" s="51">
        <f>+ROUND((SUMIFS(MODIFICACIONES!K:K,MODIFICACIONES!L:L,'POA 2026'!$AE$10,MODIFICACIONES!D:D,'POA 2026'!A79)+'POA 2026'!AD79),2)</f>
        <v>58.33</v>
      </c>
      <c r="AF79" s="47">
        <v>58.33</v>
      </c>
      <c r="AG79" s="51">
        <f>+ROUND((SUMIFS(MODIFICACIONES!K:K,MODIFICACIONES!L:L,'POA 2026'!$AG$10,MODIFICACIONES!D:D,'POA 2026'!A79)+'POA 2026'!AF79),2)</f>
        <v>58.33</v>
      </c>
      <c r="AH79" s="47">
        <v>58.34</v>
      </c>
      <c r="AI79" s="51">
        <f>+ROUND((SUMIFS(MODIFICACIONES!K:K,MODIFICACIONES!L:L,'POA 2026'!$AI$10,MODIFICACIONES!D:D,'POA 2026'!A79)+'POA 2026'!AH79),2)</f>
        <v>58.34</v>
      </c>
      <c r="AJ79" s="47">
        <v>58.34</v>
      </c>
      <c r="AK79" s="51">
        <f>+ROUND((SUMIFS(MODIFICACIONES!K:K,MODIFICACIONES!L:L,'POA 2026'!$AK$10,MODIFICACIONES!D:D,'POA 2026'!A79)+'POA 2026'!AJ79),2)</f>
        <v>58.34</v>
      </c>
      <c r="AL79" s="47">
        <v>0</v>
      </c>
      <c r="AM79" s="51">
        <f>+ROUND((SUMIFS(MODIFICACIONES!K:K,MODIFICACIONES!L:L,'POA 2026'!$AM$10,MODIFICACIONES!D:D,'POA 2026'!A79)+'POA 2026'!AL79),2)</f>
        <v>0</v>
      </c>
      <c r="AN79" s="47">
        <v>0</v>
      </c>
      <c r="AO79" s="51">
        <f>+ROUND((SUMIFS(MODIFICACIONES!K:K,MODIFICACIONES!L:L,'POA 2026'!$AO$10,MODIFICACIONES!D:D,'POA 2026'!A79)+'POA 2026'!AN79),2)</f>
        <v>0</v>
      </c>
      <c r="AP79" s="47">
        <v>0</v>
      </c>
      <c r="AQ79" s="51">
        <f>+ROUND((SUMIFS(MODIFICACIONES!K:K,MODIFICACIONES!L:L,'POA 2026'!$AQ$10,MODIFICACIONES!D:D,'POA 2026'!A79)+'POA 2026'!AP79),2)</f>
        <v>0</v>
      </c>
      <c r="AR79" s="47">
        <v>0</v>
      </c>
      <c r="AS79" s="51">
        <f>+ROUND((SUMIFS(MODIFICACIONES!K:K,MODIFICACIONES!L:L,'POA 2026'!$AS$10,MODIFICACIONES!D:D,'POA 2026'!A79)+'POA 2026'!AR79),2)</f>
        <v>0</v>
      </c>
      <c r="AT79" s="47">
        <v>0</v>
      </c>
      <c r="AU79" s="51">
        <f>+ROUND((SUMIFS(MODIFICACIONES!K:K,MODIFICACIONES!L:L,'POA 2026'!$AU$10,MODIFICACIONES!D:D,'POA 2026'!A79)+'POA 2026'!AT79),2)</f>
        <v>0</v>
      </c>
      <c r="AV79" s="47">
        <v>0</v>
      </c>
      <c r="AW79" s="51">
        <f>+ROUND((SUMIFS(MODIFICACIONES!K:K,MODIFICACIONES!L:L,'POA 2026'!$AW$10,MODIFICACIONES!D:D,'POA 2026'!A79)+'POA 2026'!AV79),2)</f>
        <v>0</v>
      </c>
      <c r="AX79" s="75">
        <f t="shared" si="27"/>
        <v>0</v>
      </c>
      <c r="AY79" s="236">
        <f>SUMIFS(CERTIFICACIONES!I:I,CERTIFICACIONES!A:A,'POA 2026'!A79,CERTIFICACIONES!J:J,"ACTIVA")</f>
        <v>350</v>
      </c>
      <c r="AZ79" s="279">
        <f t="shared" si="26"/>
        <v>0</v>
      </c>
      <c r="BA79" s="282">
        <v>0</v>
      </c>
      <c r="BB79" s="236">
        <v>0</v>
      </c>
      <c r="BC79" s="236">
        <v>0</v>
      </c>
      <c r="BD79" s="236">
        <f t="shared" si="28"/>
        <v>350</v>
      </c>
      <c r="BE79" s="273">
        <f t="shared" si="29"/>
        <v>0</v>
      </c>
      <c r="BF79" s="283" t="s">
        <v>658</v>
      </c>
      <c r="BG79" s="282">
        <v>0</v>
      </c>
      <c r="BH79" s="236">
        <v>0</v>
      </c>
      <c r="BI79" s="236">
        <v>0</v>
      </c>
      <c r="BJ79" s="236">
        <f t="shared" si="25"/>
        <v>350</v>
      </c>
      <c r="BK79" s="273">
        <f t="shared" si="30"/>
        <v>0</v>
      </c>
      <c r="BL79" s="283" t="s">
        <v>658</v>
      </c>
      <c r="BM79" s="282"/>
      <c r="BN79" s="236"/>
      <c r="BO79" s="236"/>
      <c r="BP79" s="236"/>
      <c r="BQ79" s="273">
        <f t="shared" si="31"/>
        <v>0</v>
      </c>
      <c r="BR79" s="283" t="s">
        <v>658</v>
      </c>
      <c r="BS79" s="282"/>
      <c r="BT79" s="236"/>
      <c r="BU79" s="236"/>
      <c r="BV79" s="236"/>
      <c r="BW79" s="273" t="e">
        <f t="shared" si="32"/>
        <v>#DIV/0!</v>
      </c>
      <c r="BX79" s="283" t="s">
        <v>658</v>
      </c>
      <c r="BY79" s="282"/>
      <c r="BZ79" s="236"/>
      <c r="CA79" s="236"/>
      <c r="CB79" s="236"/>
      <c r="CC79" s="273" t="e">
        <f t="shared" si="33"/>
        <v>#DIV/0!</v>
      </c>
      <c r="CD79" s="283" t="s">
        <v>658</v>
      </c>
      <c r="CE79" s="282"/>
      <c r="CF79" s="236"/>
      <c r="CG79" s="236"/>
      <c r="CH79" s="236"/>
      <c r="CI79" s="273" t="e">
        <f t="shared" si="34"/>
        <v>#DIV/0!</v>
      </c>
      <c r="CJ79" s="283" t="s">
        <v>658</v>
      </c>
      <c r="CK79" s="282"/>
      <c r="CL79" s="236"/>
      <c r="CM79" s="236"/>
      <c r="CN79" s="236"/>
      <c r="CO79" s="273" t="e">
        <f t="shared" si="35"/>
        <v>#DIV/0!</v>
      </c>
      <c r="CP79" s="283" t="s">
        <v>658</v>
      </c>
      <c r="CQ79" s="282"/>
      <c r="CR79" s="236"/>
      <c r="CS79" s="236"/>
      <c r="CT79" s="236"/>
      <c r="CU79" s="273" t="e">
        <f t="shared" si="36"/>
        <v>#DIV/0!</v>
      </c>
      <c r="CV79" s="283" t="s">
        <v>658</v>
      </c>
      <c r="CW79" s="282"/>
      <c r="CX79" s="236"/>
      <c r="CY79" s="236"/>
      <c r="CZ79" s="236"/>
      <c r="DA79" s="273" t="e">
        <f t="shared" si="37"/>
        <v>#DIV/0!</v>
      </c>
      <c r="DB79" s="283" t="s">
        <v>658</v>
      </c>
      <c r="DC79" s="282"/>
      <c r="DD79" s="236"/>
      <c r="DE79" s="236"/>
      <c r="DF79" s="236"/>
      <c r="DG79" s="273" t="e">
        <f t="shared" si="38"/>
        <v>#DIV/0!</v>
      </c>
      <c r="DH79" s="283" t="s">
        <v>658</v>
      </c>
      <c r="DI79" s="282"/>
      <c r="DJ79" s="236"/>
      <c r="DK79" s="236"/>
      <c r="DL79" s="236"/>
      <c r="DM79" s="273" t="e">
        <f t="shared" si="39"/>
        <v>#DIV/0!</v>
      </c>
      <c r="DN79" s="283" t="s">
        <v>658</v>
      </c>
      <c r="DO79" s="282"/>
      <c r="DP79" s="236"/>
      <c r="DQ79" s="236"/>
      <c r="DR79" s="236"/>
      <c r="DS79" s="273" t="e">
        <f t="shared" si="40"/>
        <v>#DIV/0!</v>
      </c>
      <c r="DT79" s="283"/>
      <c r="DU79" s="282">
        <f t="shared" si="41"/>
        <v>0</v>
      </c>
      <c r="DV79" s="236">
        <f t="shared" si="42"/>
        <v>0</v>
      </c>
      <c r="DW79" s="236">
        <f t="shared" si="43"/>
        <v>0</v>
      </c>
      <c r="DX79" s="236">
        <f t="shared" si="44"/>
        <v>350</v>
      </c>
      <c r="DY79" s="273">
        <f t="shared" si="45"/>
        <v>0</v>
      </c>
      <c r="DZ79" s="283"/>
    </row>
    <row r="80" spans="1:130" ht="45" hidden="1" customHeight="1" x14ac:dyDescent="0.25">
      <c r="A80" s="40">
        <v>70</v>
      </c>
      <c r="B80" s="78" t="s">
        <v>67</v>
      </c>
      <c r="C80" s="78" t="s">
        <v>24</v>
      </c>
      <c r="D80" s="41" t="s">
        <v>68</v>
      </c>
      <c r="E80" s="41" t="s">
        <v>156</v>
      </c>
      <c r="F80" s="41" t="s">
        <v>157</v>
      </c>
      <c r="G80" s="41" t="s">
        <v>158</v>
      </c>
      <c r="H80" s="78" t="s">
        <v>72</v>
      </c>
      <c r="I80" s="78" t="s">
        <v>72</v>
      </c>
      <c r="J80" s="78" t="s">
        <v>73</v>
      </c>
      <c r="K80" s="78" t="s">
        <v>73</v>
      </c>
      <c r="L80" s="78" t="s">
        <v>74</v>
      </c>
      <c r="M80" s="78" t="s">
        <v>159</v>
      </c>
      <c r="N80" s="78" t="s">
        <v>170</v>
      </c>
      <c r="O80" s="80" t="s">
        <v>80</v>
      </c>
      <c r="P80" s="44" t="str">
        <f t="shared" si="24"/>
        <v>51</v>
      </c>
      <c r="Q80" s="44">
        <v>510513</v>
      </c>
      <c r="R80" s="81" t="s">
        <v>170</v>
      </c>
      <c r="S80" s="46">
        <v>1700</v>
      </c>
      <c r="T80" s="46">
        <v>1</v>
      </c>
      <c r="U80" s="45">
        <v>0</v>
      </c>
      <c r="V80" s="45">
        <v>0</v>
      </c>
      <c r="W80" s="47">
        <f t="shared" si="22"/>
        <v>350</v>
      </c>
      <c r="X80" s="48">
        <v>1</v>
      </c>
      <c r="Y80" s="79" t="s">
        <v>31</v>
      </c>
      <c r="Z80" s="47">
        <v>58.33</v>
      </c>
      <c r="AA80" s="237">
        <f>+ROUND((SUMIFS(MODIFICACIONES!K:K,MODIFICACIONES!L:L,'POA 2026'!$AA$10,MODIFICACIONES!D:D,'POA 2026'!A80)+'POA 2026'!Z80),2)</f>
        <v>58.33</v>
      </c>
      <c r="AB80" s="47">
        <v>58.33</v>
      </c>
      <c r="AC80" s="51">
        <f>+ROUND((SUMIFS(MODIFICACIONES!K:K,MODIFICACIONES!L:L,'POA 2026'!$AC$10,MODIFICACIONES!D:D,'POA 2026'!A80)+'POA 2026'!AB80),2)</f>
        <v>58.33</v>
      </c>
      <c r="AD80" s="47">
        <v>58.33</v>
      </c>
      <c r="AE80" s="51">
        <f>+ROUND((SUMIFS(MODIFICACIONES!K:K,MODIFICACIONES!L:L,'POA 2026'!$AE$10,MODIFICACIONES!D:D,'POA 2026'!A80)+'POA 2026'!AD80),2)</f>
        <v>58.33</v>
      </c>
      <c r="AF80" s="47">
        <v>58.33</v>
      </c>
      <c r="AG80" s="51">
        <f>+ROUND((SUMIFS(MODIFICACIONES!K:K,MODIFICACIONES!L:L,'POA 2026'!$AG$10,MODIFICACIONES!D:D,'POA 2026'!A80)+'POA 2026'!AF80),2)</f>
        <v>58.33</v>
      </c>
      <c r="AH80" s="47">
        <v>58.34</v>
      </c>
      <c r="AI80" s="51">
        <f>+ROUND((SUMIFS(MODIFICACIONES!K:K,MODIFICACIONES!L:L,'POA 2026'!$AI$10,MODIFICACIONES!D:D,'POA 2026'!A80)+'POA 2026'!AH80),2)</f>
        <v>58.34</v>
      </c>
      <c r="AJ80" s="47">
        <v>58.34</v>
      </c>
      <c r="AK80" s="51">
        <f>+ROUND((SUMIFS(MODIFICACIONES!K:K,MODIFICACIONES!L:L,'POA 2026'!$AK$10,MODIFICACIONES!D:D,'POA 2026'!A80)+'POA 2026'!AJ80),2)</f>
        <v>58.34</v>
      </c>
      <c r="AL80" s="47">
        <v>0</v>
      </c>
      <c r="AM80" s="51">
        <f>+ROUND((SUMIFS(MODIFICACIONES!K:K,MODIFICACIONES!L:L,'POA 2026'!$AM$10,MODIFICACIONES!D:D,'POA 2026'!A80)+'POA 2026'!AL80),2)</f>
        <v>0</v>
      </c>
      <c r="AN80" s="47">
        <v>0</v>
      </c>
      <c r="AO80" s="51">
        <f>+ROUND((SUMIFS(MODIFICACIONES!K:K,MODIFICACIONES!L:L,'POA 2026'!$AO$10,MODIFICACIONES!D:D,'POA 2026'!A80)+'POA 2026'!AN80),2)</f>
        <v>0</v>
      </c>
      <c r="AP80" s="47">
        <v>0</v>
      </c>
      <c r="AQ80" s="51">
        <f>+ROUND((SUMIFS(MODIFICACIONES!K:K,MODIFICACIONES!L:L,'POA 2026'!$AQ$10,MODIFICACIONES!D:D,'POA 2026'!A80)+'POA 2026'!AP80),2)</f>
        <v>0</v>
      </c>
      <c r="AR80" s="47">
        <v>0</v>
      </c>
      <c r="AS80" s="51">
        <f>+ROUND((SUMIFS(MODIFICACIONES!K:K,MODIFICACIONES!L:L,'POA 2026'!$AS$10,MODIFICACIONES!D:D,'POA 2026'!A80)+'POA 2026'!AR80),2)</f>
        <v>0</v>
      </c>
      <c r="AT80" s="47">
        <v>0</v>
      </c>
      <c r="AU80" s="51">
        <f>+ROUND((SUMIFS(MODIFICACIONES!K:K,MODIFICACIONES!L:L,'POA 2026'!$AU$10,MODIFICACIONES!D:D,'POA 2026'!A80)+'POA 2026'!AT80),2)</f>
        <v>0</v>
      </c>
      <c r="AV80" s="47">
        <v>0</v>
      </c>
      <c r="AW80" s="51">
        <f>+ROUND((SUMIFS(MODIFICACIONES!K:K,MODIFICACIONES!L:L,'POA 2026'!$AW$10,MODIFICACIONES!D:D,'POA 2026'!A80)+'POA 2026'!AV80),2)</f>
        <v>0</v>
      </c>
      <c r="AX80" s="75">
        <f t="shared" si="27"/>
        <v>0</v>
      </c>
      <c r="AY80" s="236">
        <f>SUMIFS(CERTIFICACIONES!I:I,CERTIFICACIONES!A:A,'POA 2026'!A80,CERTIFICACIONES!J:J,"ACTIVA")</f>
        <v>350</v>
      </c>
      <c r="AZ80" s="279">
        <f t="shared" si="26"/>
        <v>0</v>
      </c>
      <c r="BA80" s="282">
        <v>0</v>
      </c>
      <c r="BB80" s="236">
        <v>0</v>
      </c>
      <c r="BC80" s="236">
        <v>0</v>
      </c>
      <c r="BD80" s="236">
        <f t="shared" si="28"/>
        <v>350</v>
      </c>
      <c r="BE80" s="273">
        <f t="shared" si="29"/>
        <v>0</v>
      </c>
      <c r="BF80" s="283" t="s">
        <v>658</v>
      </c>
      <c r="BG80" s="282">
        <v>0</v>
      </c>
      <c r="BH80" s="236">
        <v>0</v>
      </c>
      <c r="BI80" s="236">
        <v>0</v>
      </c>
      <c r="BJ80" s="236">
        <f t="shared" si="25"/>
        <v>350</v>
      </c>
      <c r="BK80" s="273">
        <f t="shared" si="30"/>
        <v>0</v>
      </c>
      <c r="BL80" s="283" t="s">
        <v>658</v>
      </c>
      <c r="BM80" s="282"/>
      <c r="BN80" s="236"/>
      <c r="BO80" s="236"/>
      <c r="BP80" s="236"/>
      <c r="BQ80" s="273">
        <f t="shared" si="31"/>
        <v>0</v>
      </c>
      <c r="BR80" s="283" t="s">
        <v>658</v>
      </c>
      <c r="BS80" s="282"/>
      <c r="BT80" s="236"/>
      <c r="BU80" s="236"/>
      <c r="BV80" s="236"/>
      <c r="BW80" s="273" t="e">
        <f t="shared" si="32"/>
        <v>#DIV/0!</v>
      </c>
      <c r="BX80" s="283" t="s">
        <v>658</v>
      </c>
      <c r="BY80" s="282"/>
      <c r="BZ80" s="236"/>
      <c r="CA80" s="236"/>
      <c r="CB80" s="236"/>
      <c r="CC80" s="273" t="e">
        <f t="shared" si="33"/>
        <v>#DIV/0!</v>
      </c>
      <c r="CD80" s="283" t="s">
        <v>658</v>
      </c>
      <c r="CE80" s="282"/>
      <c r="CF80" s="236"/>
      <c r="CG80" s="236"/>
      <c r="CH80" s="236"/>
      <c r="CI80" s="273" t="e">
        <f t="shared" si="34"/>
        <v>#DIV/0!</v>
      </c>
      <c r="CJ80" s="283" t="s">
        <v>658</v>
      </c>
      <c r="CK80" s="282"/>
      <c r="CL80" s="236"/>
      <c r="CM80" s="236"/>
      <c r="CN80" s="236"/>
      <c r="CO80" s="273" t="e">
        <f t="shared" si="35"/>
        <v>#DIV/0!</v>
      </c>
      <c r="CP80" s="283" t="s">
        <v>658</v>
      </c>
      <c r="CQ80" s="282"/>
      <c r="CR80" s="236"/>
      <c r="CS80" s="236"/>
      <c r="CT80" s="236"/>
      <c r="CU80" s="273" t="e">
        <f t="shared" si="36"/>
        <v>#DIV/0!</v>
      </c>
      <c r="CV80" s="283" t="s">
        <v>658</v>
      </c>
      <c r="CW80" s="282"/>
      <c r="CX80" s="236"/>
      <c r="CY80" s="236"/>
      <c r="CZ80" s="236"/>
      <c r="DA80" s="273" t="e">
        <f t="shared" si="37"/>
        <v>#DIV/0!</v>
      </c>
      <c r="DB80" s="283" t="s">
        <v>658</v>
      </c>
      <c r="DC80" s="282"/>
      <c r="DD80" s="236"/>
      <c r="DE80" s="236"/>
      <c r="DF80" s="236"/>
      <c r="DG80" s="273" t="e">
        <f t="shared" si="38"/>
        <v>#DIV/0!</v>
      </c>
      <c r="DH80" s="283" t="s">
        <v>658</v>
      </c>
      <c r="DI80" s="282"/>
      <c r="DJ80" s="236"/>
      <c r="DK80" s="236"/>
      <c r="DL80" s="236"/>
      <c r="DM80" s="273" t="e">
        <f t="shared" si="39"/>
        <v>#DIV/0!</v>
      </c>
      <c r="DN80" s="283" t="s">
        <v>658</v>
      </c>
      <c r="DO80" s="282"/>
      <c r="DP80" s="236"/>
      <c r="DQ80" s="236"/>
      <c r="DR80" s="236"/>
      <c r="DS80" s="273" t="e">
        <f t="shared" si="40"/>
        <v>#DIV/0!</v>
      </c>
      <c r="DT80" s="283"/>
      <c r="DU80" s="282">
        <f t="shared" si="41"/>
        <v>0</v>
      </c>
      <c r="DV80" s="236">
        <f t="shared" si="42"/>
        <v>0</v>
      </c>
      <c r="DW80" s="236">
        <f t="shared" si="43"/>
        <v>0</v>
      </c>
      <c r="DX80" s="236">
        <f t="shared" si="44"/>
        <v>350</v>
      </c>
      <c r="DY80" s="273">
        <f t="shared" si="45"/>
        <v>0</v>
      </c>
      <c r="DZ80" s="283"/>
    </row>
    <row r="81" spans="1:130" ht="45" hidden="1" customHeight="1" x14ac:dyDescent="0.25">
      <c r="A81" s="40">
        <v>71</v>
      </c>
      <c r="B81" s="78" t="s">
        <v>67</v>
      </c>
      <c r="C81" s="78" t="s">
        <v>24</v>
      </c>
      <c r="D81" s="41" t="s">
        <v>68</v>
      </c>
      <c r="E81" s="41" t="s">
        <v>156</v>
      </c>
      <c r="F81" s="41" t="s">
        <v>157</v>
      </c>
      <c r="G81" s="41" t="s">
        <v>158</v>
      </c>
      <c r="H81" s="78" t="s">
        <v>72</v>
      </c>
      <c r="I81" s="78" t="s">
        <v>72</v>
      </c>
      <c r="J81" s="78" t="s">
        <v>73</v>
      </c>
      <c r="K81" s="78" t="s">
        <v>73</v>
      </c>
      <c r="L81" s="78" t="s">
        <v>74</v>
      </c>
      <c r="M81" s="78" t="s">
        <v>159</v>
      </c>
      <c r="N81" s="78" t="s">
        <v>171</v>
      </c>
      <c r="O81" s="80" t="s">
        <v>80</v>
      </c>
      <c r="P81" s="44" t="str">
        <f t="shared" si="24"/>
        <v>51</v>
      </c>
      <c r="Q81" s="44">
        <v>510601</v>
      </c>
      <c r="R81" s="81" t="s">
        <v>171</v>
      </c>
      <c r="S81" s="46">
        <v>1700</v>
      </c>
      <c r="T81" s="46">
        <v>1</v>
      </c>
      <c r="U81" s="45">
        <v>0</v>
      </c>
      <c r="V81" s="45">
        <v>0</v>
      </c>
      <c r="W81" s="47">
        <f t="shared" si="22"/>
        <v>27625.08</v>
      </c>
      <c r="X81" s="48">
        <v>1</v>
      </c>
      <c r="Y81" s="79" t="s">
        <v>31</v>
      </c>
      <c r="Z81" s="83">
        <v>4604.1803250000003</v>
      </c>
      <c r="AA81" s="237">
        <f>+ROUND((SUMIFS(MODIFICACIONES!K:K,MODIFICACIONES!L:L,'POA 2026'!$AA$10,MODIFICACIONES!D:D,'POA 2026'!A81)+'POA 2026'!Z81),2)</f>
        <v>4604.18</v>
      </c>
      <c r="AB81" s="47">
        <v>4604.1803250000003</v>
      </c>
      <c r="AC81" s="51">
        <f>+ROUND((SUMIFS(MODIFICACIONES!K:K,MODIFICACIONES!L:L,'POA 2026'!$AC$10,MODIFICACIONES!D:D,'POA 2026'!A81)+'POA 2026'!AB81),2)</f>
        <v>4604.18</v>
      </c>
      <c r="AD81" s="47">
        <v>4604.1803250000003</v>
      </c>
      <c r="AE81" s="51">
        <f>+ROUND((SUMIFS(MODIFICACIONES!K:K,MODIFICACIONES!L:L,'POA 2026'!$AE$10,MODIFICACIONES!D:D,'POA 2026'!A81)+'POA 2026'!AD81),2)</f>
        <v>4604.18</v>
      </c>
      <c r="AF81" s="47">
        <v>4604.1803250000003</v>
      </c>
      <c r="AG81" s="51">
        <f>+ROUND((SUMIFS(MODIFICACIONES!K:K,MODIFICACIONES!L:L,'POA 2026'!$AG$10,MODIFICACIONES!D:D,'POA 2026'!A81)+'POA 2026'!AF81),2)</f>
        <v>4604.18</v>
      </c>
      <c r="AH81" s="47">
        <v>4604.1803250000003</v>
      </c>
      <c r="AI81" s="51">
        <f>+ROUND((SUMIFS(MODIFICACIONES!K:K,MODIFICACIONES!L:L,'POA 2026'!$AI$10,MODIFICACIONES!D:D,'POA 2026'!A81)+'POA 2026'!AH81),2)</f>
        <v>4604.18</v>
      </c>
      <c r="AJ81" s="47">
        <v>4604.1803250000003</v>
      </c>
      <c r="AK81" s="51">
        <f>+ROUND((SUMIFS(MODIFICACIONES!K:K,MODIFICACIONES!L:L,'POA 2026'!$AK$10,MODIFICACIONES!D:D,'POA 2026'!A81)+'POA 2026'!AJ81),2)</f>
        <v>4604.18</v>
      </c>
      <c r="AL81" s="47">
        <v>0</v>
      </c>
      <c r="AM81" s="51">
        <f>+ROUND((SUMIFS(MODIFICACIONES!K:K,MODIFICACIONES!L:L,'POA 2026'!$AM$10,MODIFICACIONES!D:D,'POA 2026'!A81)+'POA 2026'!AL81),2)</f>
        <v>0</v>
      </c>
      <c r="AN81" s="47">
        <v>0</v>
      </c>
      <c r="AO81" s="51">
        <f>+ROUND((SUMIFS(MODIFICACIONES!K:K,MODIFICACIONES!L:L,'POA 2026'!$AO$10,MODIFICACIONES!D:D,'POA 2026'!A81)+'POA 2026'!AN81),2)</f>
        <v>0</v>
      </c>
      <c r="AP81" s="47">
        <v>0</v>
      </c>
      <c r="AQ81" s="51">
        <f>+ROUND((SUMIFS(MODIFICACIONES!K:K,MODIFICACIONES!L:L,'POA 2026'!$AQ$10,MODIFICACIONES!D:D,'POA 2026'!A81)+'POA 2026'!AP81),2)</f>
        <v>0</v>
      </c>
      <c r="AR81" s="47">
        <v>0</v>
      </c>
      <c r="AS81" s="51">
        <f>+ROUND((SUMIFS(MODIFICACIONES!K:K,MODIFICACIONES!L:L,'POA 2026'!$AS$10,MODIFICACIONES!D:D,'POA 2026'!A81)+'POA 2026'!AR81),2)</f>
        <v>0</v>
      </c>
      <c r="AT81" s="47">
        <v>0</v>
      </c>
      <c r="AU81" s="51">
        <f>+ROUND((SUMIFS(MODIFICACIONES!K:K,MODIFICACIONES!L:L,'POA 2026'!$AU$10,MODIFICACIONES!D:D,'POA 2026'!A81)+'POA 2026'!AT81),2)</f>
        <v>0</v>
      </c>
      <c r="AV81" s="47">
        <v>0</v>
      </c>
      <c r="AW81" s="51">
        <f>+ROUND((SUMIFS(MODIFICACIONES!K:K,MODIFICACIONES!L:L,'POA 2026'!$AW$10,MODIFICACIONES!D:D,'POA 2026'!A81)+'POA 2026'!AV81),2)</f>
        <v>0</v>
      </c>
      <c r="AX81" s="75">
        <f t="shared" si="27"/>
        <v>0</v>
      </c>
      <c r="AY81" s="236">
        <f>SUMIFS(CERTIFICACIONES!I:I,CERTIFICACIONES!A:A,'POA 2026'!A81,CERTIFICACIONES!J:J,"ACTIVA")</f>
        <v>27625.08</v>
      </c>
      <c r="AZ81" s="279">
        <f t="shared" si="26"/>
        <v>0</v>
      </c>
      <c r="BA81" s="282">
        <v>0</v>
      </c>
      <c r="BB81" s="236">
        <v>0</v>
      </c>
      <c r="BC81" s="236">
        <v>0</v>
      </c>
      <c r="BD81" s="236">
        <f t="shared" si="28"/>
        <v>27625.08</v>
      </c>
      <c r="BE81" s="273">
        <f t="shared" si="29"/>
        <v>0</v>
      </c>
      <c r="BF81" s="283" t="s">
        <v>658</v>
      </c>
      <c r="BG81" s="282">
        <v>0</v>
      </c>
      <c r="BH81" s="236">
        <v>5925.92</v>
      </c>
      <c r="BI81" s="236">
        <v>5925.92</v>
      </c>
      <c r="BJ81" s="236">
        <f t="shared" si="25"/>
        <v>21699.160000000003</v>
      </c>
      <c r="BK81" s="273">
        <f t="shared" si="30"/>
        <v>1.2870739197859336</v>
      </c>
      <c r="BL81" s="283" t="s">
        <v>658</v>
      </c>
      <c r="BM81" s="282"/>
      <c r="BN81" s="236"/>
      <c r="BO81" s="236"/>
      <c r="BP81" s="236"/>
      <c r="BQ81" s="273">
        <f t="shared" si="31"/>
        <v>0</v>
      </c>
      <c r="BR81" s="283" t="s">
        <v>658</v>
      </c>
      <c r="BS81" s="282"/>
      <c r="BT81" s="236"/>
      <c r="BU81" s="236"/>
      <c r="BV81" s="236"/>
      <c r="BW81" s="273" t="e">
        <f t="shared" si="32"/>
        <v>#DIV/0!</v>
      </c>
      <c r="BX81" s="283" t="s">
        <v>658</v>
      </c>
      <c r="BY81" s="282"/>
      <c r="BZ81" s="236"/>
      <c r="CA81" s="236"/>
      <c r="CB81" s="236"/>
      <c r="CC81" s="273" t="e">
        <f t="shared" si="33"/>
        <v>#DIV/0!</v>
      </c>
      <c r="CD81" s="283" t="s">
        <v>658</v>
      </c>
      <c r="CE81" s="282"/>
      <c r="CF81" s="236"/>
      <c r="CG81" s="236"/>
      <c r="CH81" s="236"/>
      <c r="CI81" s="273" t="e">
        <f t="shared" si="34"/>
        <v>#DIV/0!</v>
      </c>
      <c r="CJ81" s="283" t="s">
        <v>658</v>
      </c>
      <c r="CK81" s="282"/>
      <c r="CL81" s="236"/>
      <c r="CM81" s="236"/>
      <c r="CN81" s="236"/>
      <c r="CO81" s="273" t="e">
        <f t="shared" si="35"/>
        <v>#DIV/0!</v>
      </c>
      <c r="CP81" s="283" t="s">
        <v>658</v>
      </c>
      <c r="CQ81" s="282"/>
      <c r="CR81" s="236"/>
      <c r="CS81" s="236"/>
      <c r="CT81" s="236"/>
      <c r="CU81" s="273" t="e">
        <f t="shared" si="36"/>
        <v>#DIV/0!</v>
      </c>
      <c r="CV81" s="283" t="s">
        <v>658</v>
      </c>
      <c r="CW81" s="282"/>
      <c r="CX81" s="236"/>
      <c r="CY81" s="236"/>
      <c r="CZ81" s="236"/>
      <c r="DA81" s="273" t="e">
        <f t="shared" si="37"/>
        <v>#DIV/0!</v>
      </c>
      <c r="DB81" s="283" t="s">
        <v>658</v>
      </c>
      <c r="DC81" s="282"/>
      <c r="DD81" s="236"/>
      <c r="DE81" s="236"/>
      <c r="DF81" s="236"/>
      <c r="DG81" s="273" t="e">
        <f t="shared" si="38"/>
        <v>#DIV/0!</v>
      </c>
      <c r="DH81" s="283" t="s">
        <v>658</v>
      </c>
      <c r="DI81" s="282"/>
      <c r="DJ81" s="236"/>
      <c r="DK81" s="236"/>
      <c r="DL81" s="236"/>
      <c r="DM81" s="273" t="e">
        <f t="shared" si="39"/>
        <v>#DIV/0!</v>
      </c>
      <c r="DN81" s="283" t="s">
        <v>658</v>
      </c>
      <c r="DO81" s="282"/>
      <c r="DP81" s="236"/>
      <c r="DQ81" s="236"/>
      <c r="DR81" s="236"/>
      <c r="DS81" s="273" t="e">
        <f t="shared" si="40"/>
        <v>#DIV/0!</v>
      </c>
      <c r="DT81" s="283"/>
      <c r="DU81" s="282">
        <v>0</v>
      </c>
      <c r="DV81" s="236">
        <f t="shared" si="42"/>
        <v>5925.92</v>
      </c>
      <c r="DW81" s="236">
        <f t="shared" si="43"/>
        <v>5925.92</v>
      </c>
      <c r="DX81" s="236">
        <f t="shared" si="44"/>
        <v>21699.160000000003</v>
      </c>
      <c r="DY81" s="273">
        <f t="shared" si="45"/>
        <v>0.21451231996432227</v>
      </c>
      <c r="DZ81" s="283"/>
    </row>
    <row r="82" spans="1:130" ht="45" hidden="1" customHeight="1" x14ac:dyDescent="0.25">
      <c r="A82" s="40">
        <v>72</v>
      </c>
      <c r="B82" s="78" t="s">
        <v>67</v>
      </c>
      <c r="C82" s="78" t="s">
        <v>24</v>
      </c>
      <c r="D82" s="41" t="s">
        <v>68</v>
      </c>
      <c r="E82" s="41" t="s">
        <v>156</v>
      </c>
      <c r="F82" s="41" t="s">
        <v>157</v>
      </c>
      <c r="G82" s="41" t="s">
        <v>158</v>
      </c>
      <c r="H82" s="78" t="s">
        <v>72</v>
      </c>
      <c r="I82" s="78" t="s">
        <v>72</v>
      </c>
      <c r="J82" s="78" t="s">
        <v>73</v>
      </c>
      <c r="K82" s="78" t="s">
        <v>73</v>
      </c>
      <c r="L82" s="78" t="s">
        <v>74</v>
      </c>
      <c r="M82" s="78" t="s">
        <v>159</v>
      </c>
      <c r="N82" s="78" t="s">
        <v>172</v>
      </c>
      <c r="O82" s="80" t="s">
        <v>80</v>
      </c>
      <c r="P82" s="44" t="str">
        <f t="shared" si="24"/>
        <v>51</v>
      </c>
      <c r="Q82" s="44">
        <v>510602</v>
      </c>
      <c r="R82" s="81" t="s">
        <v>172</v>
      </c>
      <c r="S82" s="46">
        <v>1700</v>
      </c>
      <c r="T82" s="46">
        <v>1</v>
      </c>
      <c r="U82" s="45">
        <v>0</v>
      </c>
      <c r="V82" s="45">
        <v>0</v>
      </c>
      <c r="W82" s="47">
        <f t="shared" si="22"/>
        <v>16528.689999999999</v>
      </c>
      <c r="X82" s="48">
        <v>1</v>
      </c>
      <c r="Y82" s="79" t="s">
        <v>31</v>
      </c>
      <c r="Z82" s="47">
        <v>3921.45</v>
      </c>
      <c r="AA82" s="237">
        <f>+ROUND((SUMIFS(MODIFICACIONES!K:K,MODIFICACIONES!L:L,'POA 2026'!$AA$10,MODIFICACIONES!D:D,'POA 2026'!A82)+'POA 2026'!Z82),2)</f>
        <v>3921.45</v>
      </c>
      <c r="AB82" s="47">
        <v>3921.45</v>
      </c>
      <c r="AC82" s="51">
        <f>+ROUND((SUMIFS(MODIFICACIONES!K:K,MODIFICACIONES!L:L,'POA 2026'!$AC$10,MODIFICACIONES!D:D,'POA 2026'!A82)+'POA 2026'!AB82),2)</f>
        <v>3921.45</v>
      </c>
      <c r="AD82" s="47">
        <v>3921.45</v>
      </c>
      <c r="AE82" s="51">
        <f>+ROUND((SUMIFS(MODIFICACIONES!K:K,MODIFICACIONES!L:L,'POA 2026'!$AE$10,MODIFICACIONES!D:D,'POA 2026'!A82)+'POA 2026'!AD82),2)</f>
        <v>3921.45</v>
      </c>
      <c r="AF82" s="47">
        <v>3921.45</v>
      </c>
      <c r="AG82" s="51">
        <f>+ROUND((SUMIFS(MODIFICACIONES!K:K,MODIFICACIONES!L:L,'POA 2026'!$AG$10,MODIFICACIONES!D:D,'POA 2026'!A82)+'POA 2026'!AF82),2)</f>
        <v>3921.45</v>
      </c>
      <c r="AH82" s="47">
        <v>3921.45</v>
      </c>
      <c r="AI82" s="51">
        <f>+ROUND((SUMIFS(MODIFICACIONES!K:K,MODIFICACIONES!L:L,'POA 2026'!$AI$10,MODIFICACIONES!D:D,'POA 2026'!A82)+'POA 2026'!AH82),2)</f>
        <v>842.9</v>
      </c>
      <c r="AJ82" s="47">
        <v>3921.44</v>
      </c>
      <c r="AK82" s="51">
        <f>+ROUND((SUMIFS(MODIFICACIONES!K:K,MODIFICACIONES!L:L,'POA 2026'!$AK$10,MODIFICACIONES!D:D,'POA 2026'!A82)+'POA 2026'!AJ82),2)</f>
        <v>-0.01</v>
      </c>
      <c r="AL82" s="47">
        <v>0</v>
      </c>
      <c r="AM82" s="51">
        <f>+ROUND((SUMIFS(MODIFICACIONES!K:K,MODIFICACIONES!L:L,'POA 2026'!$AM$10,MODIFICACIONES!D:D,'POA 2026'!A82)+'POA 2026'!AL82),2)</f>
        <v>0</v>
      </c>
      <c r="AN82" s="47">
        <v>0</v>
      </c>
      <c r="AO82" s="51">
        <f>+ROUND((SUMIFS(MODIFICACIONES!K:K,MODIFICACIONES!L:L,'POA 2026'!$AO$10,MODIFICACIONES!D:D,'POA 2026'!A82)+'POA 2026'!AN82),2)</f>
        <v>0</v>
      </c>
      <c r="AP82" s="47">
        <v>0</v>
      </c>
      <c r="AQ82" s="51">
        <f>+ROUND((SUMIFS(MODIFICACIONES!K:K,MODIFICACIONES!L:L,'POA 2026'!$AQ$10,MODIFICACIONES!D:D,'POA 2026'!A82)+'POA 2026'!AP82),2)</f>
        <v>0</v>
      </c>
      <c r="AR82" s="47">
        <v>0</v>
      </c>
      <c r="AS82" s="51">
        <f>+ROUND((SUMIFS(MODIFICACIONES!K:K,MODIFICACIONES!L:L,'POA 2026'!$AS$10,MODIFICACIONES!D:D,'POA 2026'!A82)+'POA 2026'!AR82),2)</f>
        <v>0</v>
      </c>
      <c r="AT82" s="47">
        <v>0</v>
      </c>
      <c r="AU82" s="51">
        <f>+ROUND((SUMIFS(MODIFICACIONES!K:K,MODIFICACIONES!L:L,'POA 2026'!$AU$10,MODIFICACIONES!D:D,'POA 2026'!A82)+'POA 2026'!AT82),2)</f>
        <v>0</v>
      </c>
      <c r="AV82" s="47">
        <v>0</v>
      </c>
      <c r="AW82" s="51">
        <f>+ROUND((SUMIFS(MODIFICACIONES!K:K,MODIFICACIONES!L:L,'POA 2026'!$AW$10,MODIFICACIONES!D:D,'POA 2026'!A82)+'POA 2026'!AV82),2)</f>
        <v>0</v>
      </c>
      <c r="AX82" s="75">
        <f t="shared" si="27"/>
        <v>0</v>
      </c>
      <c r="AY82" s="236">
        <f>SUMIFS(CERTIFICACIONES!I:I,CERTIFICACIONES!A:A,'POA 2026'!A82,CERTIFICACIONES!J:J,"ACTIVA")</f>
        <v>16528.689999999999</v>
      </c>
      <c r="AZ82" s="279">
        <f t="shared" si="26"/>
        <v>0</v>
      </c>
      <c r="BA82" s="282">
        <v>0</v>
      </c>
      <c r="BB82" s="236">
        <v>0</v>
      </c>
      <c r="BC82" s="236">
        <v>0</v>
      </c>
      <c r="BD82" s="236">
        <f t="shared" si="28"/>
        <v>16528.689999999999</v>
      </c>
      <c r="BE82" s="273">
        <f t="shared" si="29"/>
        <v>0</v>
      </c>
      <c r="BF82" s="283" t="s">
        <v>658</v>
      </c>
      <c r="BG82" s="282">
        <v>0</v>
      </c>
      <c r="BH82" s="282">
        <v>7629.62</v>
      </c>
      <c r="BI82" s="282">
        <v>7629.62</v>
      </c>
      <c r="BJ82" s="236">
        <f t="shared" si="25"/>
        <v>8899.07</v>
      </c>
      <c r="BK82" s="273">
        <f t="shared" si="30"/>
        <v>1.9456119547616317</v>
      </c>
      <c r="BL82" s="283" t="s">
        <v>658</v>
      </c>
      <c r="BM82" s="282"/>
      <c r="BN82" s="236"/>
      <c r="BO82" s="236"/>
      <c r="BP82" s="236"/>
      <c r="BQ82" s="273">
        <f t="shared" si="31"/>
        <v>0</v>
      </c>
      <c r="BR82" s="283" t="s">
        <v>658</v>
      </c>
      <c r="BS82" s="282"/>
      <c r="BT82" s="236"/>
      <c r="BU82" s="236"/>
      <c r="BV82" s="236"/>
      <c r="BW82" s="273" t="e">
        <f t="shared" si="32"/>
        <v>#DIV/0!</v>
      </c>
      <c r="BX82" s="283" t="s">
        <v>658</v>
      </c>
      <c r="BY82" s="282"/>
      <c r="BZ82" s="236"/>
      <c r="CA82" s="236"/>
      <c r="CB82" s="236"/>
      <c r="CC82" s="273" t="e">
        <f t="shared" si="33"/>
        <v>#DIV/0!</v>
      </c>
      <c r="CD82" s="283" t="s">
        <v>658</v>
      </c>
      <c r="CE82" s="282"/>
      <c r="CF82" s="236"/>
      <c r="CG82" s="236"/>
      <c r="CH82" s="236"/>
      <c r="CI82" s="273" t="e">
        <f t="shared" si="34"/>
        <v>#DIV/0!</v>
      </c>
      <c r="CJ82" s="283" t="s">
        <v>658</v>
      </c>
      <c r="CK82" s="282"/>
      <c r="CL82" s="236"/>
      <c r="CM82" s="236"/>
      <c r="CN82" s="236"/>
      <c r="CO82" s="273" t="e">
        <f t="shared" si="35"/>
        <v>#DIV/0!</v>
      </c>
      <c r="CP82" s="283" t="s">
        <v>658</v>
      </c>
      <c r="CQ82" s="282"/>
      <c r="CR82" s="236"/>
      <c r="CS82" s="236"/>
      <c r="CT82" s="236"/>
      <c r="CU82" s="273" t="e">
        <f t="shared" si="36"/>
        <v>#DIV/0!</v>
      </c>
      <c r="CV82" s="283" t="s">
        <v>658</v>
      </c>
      <c r="CW82" s="282"/>
      <c r="CX82" s="236"/>
      <c r="CY82" s="236"/>
      <c r="CZ82" s="236"/>
      <c r="DA82" s="273" t="e">
        <f t="shared" si="37"/>
        <v>#DIV/0!</v>
      </c>
      <c r="DB82" s="283" t="s">
        <v>658</v>
      </c>
      <c r="DC82" s="282"/>
      <c r="DD82" s="236"/>
      <c r="DE82" s="236"/>
      <c r="DF82" s="236"/>
      <c r="DG82" s="273" t="e">
        <f t="shared" si="38"/>
        <v>#DIV/0!</v>
      </c>
      <c r="DH82" s="283" t="s">
        <v>658</v>
      </c>
      <c r="DI82" s="282"/>
      <c r="DJ82" s="236"/>
      <c r="DK82" s="236"/>
      <c r="DL82" s="236"/>
      <c r="DM82" s="273" t="e">
        <f t="shared" si="39"/>
        <v>#DIV/0!</v>
      </c>
      <c r="DN82" s="283" t="s">
        <v>658</v>
      </c>
      <c r="DO82" s="282"/>
      <c r="DP82" s="236"/>
      <c r="DQ82" s="236"/>
      <c r="DR82" s="236"/>
      <c r="DS82" s="273" t="e">
        <f t="shared" si="40"/>
        <v>#DIV/0!</v>
      </c>
      <c r="DT82" s="283"/>
      <c r="DU82" s="282"/>
      <c r="DV82" s="236">
        <f t="shared" si="42"/>
        <v>7629.62</v>
      </c>
      <c r="DW82" s="236">
        <f t="shared" si="43"/>
        <v>7629.62</v>
      </c>
      <c r="DX82" s="236">
        <f t="shared" si="44"/>
        <v>8899.07</v>
      </c>
      <c r="DY82" s="273">
        <f t="shared" si="45"/>
        <v>0.46159859008790172</v>
      </c>
      <c r="DZ82" s="283"/>
    </row>
    <row r="83" spans="1:130" ht="45" hidden="1" customHeight="1" x14ac:dyDescent="0.25">
      <c r="A83" s="40">
        <v>73</v>
      </c>
      <c r="B83" s="78" t="s">
        <v>67</v>
      </c>
      <c r="C83" s="78" t="s">
        <v>24</v>
      </c>
      <c r="D83" s="41" t="s">
        <v>68</v>
      </c>
      <c r="E83" s="41" t="s">
        <v>156</v>
      </c>
      <c r="F83" s="41" t="s">
        <v>157</v>
      </c>
      <c r="G83" s="41" t="s">
        <v>158</v>
      </c>
      <c r="H83" s="78" t="s">
        <v>72</v>
      </c>
      <c r="I83" s="78" t="s">
        <v>72</v>
      </c>
      <c r="J83" s="78" t="s">
        <v>73</v>
      </c>
      <c r="K83" s="78" t="s">
        <v>73</v>
      </c>
      <c r="L83" s="78" t="s">
        <v>74</v>
      </c>
      <c r="M83" s="78" t="s">
        <v>159</v>
      </c>
      <c r="N83" s="78" t="s">
        <v>173</v>
      </c>
      <c r="O83" s="80" t="s">
        <v>80</v>
      </c>
      <c r="P83" s="44" t="str">
        <f t="shared" si="24"/>
        <v>51</v>
      </c>
      <c r="Q83" s="44">
        <v>510602</v>
      </c>
      <c r="R83" s="81" t="s">
        <v>172</v>
      </c>
      <c r="S83" s="46">
        <v>1700</v>
      </c>
      <c r="T83" s="46">
        <v>1</v>
      </c>
      <c r="U83" s="45">
        <v>0</v>
      </c>
      <c r="V83" s="45">
        <v>0</v>
      </c>
      <c r="W83" s="47">
        <f t="shared" si="22"/>
        <v>1006.29</v>
      </c>
      <c r="X83" s="48">
        <v>1</v>
      </c>
      <c r="Y83" s="79" t="s">
        <v>31</v>
      </c>
      <c r="Z83" s="47">
        <v>167.72</v>
      </c>
      <c r="AA83" s="237">
        <f>+ROUND((SUMIFS(MODIFICACIONES!K:K,MODIFICACIONES!L:L,'POA 2026'!$AA$10,MODIFICACIONES!D:D,'POA 2026'!A83)+'POA 2026'!Z83),2)</f>
        <v>167.72</v>
      </c>
      <c r="AB83" s="47">
        <v>167.72</v>
      </c>
      <c r="AC83" s="51">
        <f>+ROUND((SUMIFS(MODIFICACIONES!K:K,MODIFICACIONES!L:L,'POA 2026'!$AC$10,MODIFICACIONES!D:D,'POA 2026'!A83)+'POA 2026'!AB83),2)</f>
        <v>167.72</v>
      </c>
      <c r="AD83" s="47">
        <v>167.72</v>
      </c>
      <c r="AE83" s="51">
        <f>+ROUND((SUMIFS(MODIFICACIONES!K:K,MODIFICACIONES!L:L,'POA 2026'!$AE$10,MODIFICACIONES!D:D,'POA 2026'!A83)+'POA 2026'!AD83),2)</f>
        <v>167.72</v>
      </c>
      <c r="AF83" s="47">
        <v>167.71</v>
      </c>
      <c r="AG83" s="51">
        <f>+ROUND((SUMIFS(MODIFICACIONES!K:K,MODIFICACIONES!L:L,'POA 2026'!$AG$10,MODIFICACIONES!D:D,'POA 2026'!A83)+'POA 2026'!AF83),2)</f>
        <v>167.71</v>
      </c>
      <c r="AH83" s="47">
        <v>167.71</v>
      </c>
      <c r="AI83" s="51">
        <f>+ROUND((SUMIFS(MODIFICACIONES!K:K,MODIFICACIONES!L:L,'POA 2026'!$AI$10,MODIFICACIONES!D:D,'POA 2026'!A83)+'POA 2026'!AH83),2)</f>
        <v>167.71</v>
      </c>
      <c r="AJ83" s="47">
        <v>167.71</v>
      </c>
      <c r="AK83" s="51">
        <f>+ROUND((SUMIFS(MODIFICACIONES!K:K,MODIFICACIONES!L:L,'POA 2026'!$AK$10,MODIFICACIONES!D:D,'POA 2026'!A83)+'POA 2026'!AJ83),2)</f>
        <v>167.71</v>
      </c>
      <c r="AL83" s="47">
        <v>0</v>
      </c>
      <c r="AM83" s="51">
        <f>+ROUND((SUMIFS(MODIFICACIONES!K:K,MODIFICACIONES!L:L,'POA 2026'!$AM$10,MODIFICACIONES!D:D,'POA 2026'!A83)+'POA 2026'!AL83),2)</f>
        <v>0</v>
      </c>
      <c r="AN83" s="47">
        <v>0</v>
      </c>
      <c r="AO83" s="51">
        <f>+ROUND((SUMIFS(MODIFICACIONES!K:K,MODIFICACIONES!L:L,'POA 2026'!$AO$10,MODIFICACIONES!D:D,'POA 2026'!A83)+'POA 2026'!AN83),2)</f>
        <v>0</v>
      </c>
      <c r="AP83" s="47">
        <v>0</v>
      </c>
      <c r="AQ83" s="51">
        <f>+ROUND((SUMIFS(MODIFICACIONES!K:K,MODIFICACIONES!L:L,'POA 2026'!$AQ$10,MODIFICACIONES!D:D,'POA 2026'!A83)+'POA 2026'!AP83),2)</f>
        <v>0</v>
      </c>
      <c r="AR83" s="47">
        <v>0</v>
      </c>
      <c r="AS83" s="51">
        <f>+ROUND((SUMIFS(MODIFICACIONES!K:K,MODIFICACIONES!L:L,'POA 2026'!$AS$10,MODIFICACIONES!D:D,'POA 2026'!A83)+'POA 2026'!AR83),2)</f>
        <v>0</v>
      </c>
      <c r="AT83" s="47">
        <v>0</v>
      </c>
      <c r="AU83" s="51">
        <f>+ROUND((SUMIFS(MODIFICACIONES!K:K,MODIFICACIONES!L:L,'POA 2026'!$AU$10,MODIFICACIONES!D:D,'POA 2026'!A83)+'POA 2026'!AT83),2)</f>
        <v>0</v>
      </c>
      <c r="AV83" s="47">
        <v>0</v>
      </c>
      <c r="AW83" s="51">
        <f>+ROUND((SUMIFS(MODIFICACIONES!K:K,MODIFICACIONES!L:L,'POA 2026'!$AW$10,MODIFICACIONES!D:D,'POA 2026'!A83)+'POA 2026'!AV83),2)</f>
        <v>0</v>
      </c>
      <c r="AX83" s="75">
        <f t="shared" si="27"/>
        <v>0</v>
      </c>
      <c r="AY83" s="236">
        <f>SUMIFS(CERTIFICACIONES!I:I,CERTIFICACIONES!A:A,'POA 2026'!A83,CERTIFICACIONES!J:J,"ACTIVA")</f>
        <v>1006.29</v>
      </c>
      <c r="AZ83" s="279">
        <f t="shared" si="26"/>
        <v>0</v>
      </c>
      <c r="BA83" s="282">
        <v>0</v>
      </c>
      <c r="BB83" s="236">
        <v>0</v>
      </c>
      <c r="BC83" s="236">
        <v>0</v>
      </c>
      <c r="BD83" s="236">
        <f t="shared" si="28"/>
        <v>1006.29</v>
      </c>
      <c r="BE83" s="273">
        <f t="shared" si="29"/>
        <v>0</v>
      </c>
      <c r="BF83" s="283" t="s">
        <v>658</v>
      </c>
      <c r="BG83" s="282">
        <v>0</v>
      </c>
      <c r="BH83" s="236">
        <v>0</v>
      </c>
      <c r="BI83" s="236">
        <v>0</v>
      </c>
      <c r="BJ83" s="236">
        <f t="shared" si="25"/>
        <v>1006.29</v>
      </c>
      <c r="BK83" s="273">
        <f t="shared" si="30"/>
        <v>0</v>
      </c>
      <c r="BL83" s="283" t="s">
        <v>658</v>
      </c>
      <c r="BM83" s="282"/>
      <c r="BN83" s="236"/>
      <c r="BO83" s="236"/>
      <c r="BP83" s="236"/>
      <c r="BQ83" s="273">
        <f t="shared" si="31"/>
        <v>0</v>
      </c>
      <c r="BR83" s="283" t="s">
        <v>658</v>
      </c>
      <c r="BS83" s="282"/>
      <c r="BT83" s="236"/>
      <c r="BU83" s="236"/>
      <c r="BV83" s="236"/>
      <c r="BW83" s="273" t="e">
        <f t="shared" si="32"/>
        <v>#DIV/0!</v>
      </c>
      <c r="BX83" s="283" t="s">
        <v>658</v>
      </c>
      <c r="BY83" s="282"/>
      <c r="BZ83" s="236"/>
      <c r="CA83" s="236"/>
      <c r="CB83" s="236"/>
      <c r="CC83" s="273" t="e">
        <f t="shared" si="33"/>
        <v>#DIV/0!</v>
      </c>
      <c r="CD83" s="283" t="s">
        <v>658</v>
      </c>
      <c r="CE83" s="282"/>
      <c r="CF83" s="236"/>
      <c r="CG83" s="236"/>
      <c r="CH83" s="236"/>
      <c r="CI83" s="273" t="e">
        <f t="shared" si="34"/>
        <v>#DIV/0!</v>
      </c>
      <c r="CJ83" s="283" t="s">
        <v>658</v>
      </c>
      <c r="CK83" s="282"/>
      <c r="CL83" s="236"/>
      <c r="CM83" s="236"/>
      <c r="CN83" s="236"/>
      <c r="CO83" s="273" t="e">
        <f t="shared" si="35"/>
        <v>#DIV/0!</v>
      </c>
      <c r="CP83" s="283" t="s">
        <v>658</v>
      </c>
      <c r="CQ83" s="282"/>
      <c r="CR83" s="236"/>
      <c r="CS83" s="236"/>
      <c r="CT83" s="236"/>
      <c r="CU83" s="273" t="e">
        <f t="shared" si="36"/>
        <v>#DIV/0!</v>
      </c>
      <c r="CV83" s="283" t="s">
        <v>658</v>
      </c>
      <c r="CW83" s="282"/>
      <c r="CX83" s="236"/>
      <c r="CY83" s="236"/>
      <c r="CZ83" s="236"/>
      <c r="DA83" s="273" t="e">
        <f t="shared" si="37"/>
        <v>#DIV/0!</v>
      </c>
      <c r="DB83" s="283" t="s">
        <v>658</v>
      </c>
      <c r="DC83" s="282"/>
      <c r="DD83" s="236"/>
      <c r="DE83" s="236"/>
      <c r="DF83" s="236"/>
      <c r="DG83" s="273" t="e">
        <f t="shared" si="38"/>
        <v>#DIV/0!</v>
      </c>
      <c r="DH83" s="283" t="s">
        <v>658</v>
      </c>
      <c r="DI83" s="282"/>
      <c r="DJ83" s="236"/>
      <c r="DK83" s="236"/>
      <c r="DL83" s="236"/>
      <c r="DM83" s="273" t="e">
        <f t="shared" si="39"/>
        <v>#DIV/0!</v>
      </c>
      <c r="DN83" s="283" t="s">
        <v>658</v>
      </c>
      <c r="DO83" s="282"/>
      <c r="DP83" s="236"/>
      <c r="DQ83" s="236"/>
      <c r="DR83" s="236"/>
      <c r="DS83" s="273" t="e">
        <f t="shared" si="40"/>
        <v>#DIV/0!</v>
      </c>
      <c r="DT83" s="283"/>
      <c r="DU83" s="282"/>
      <c r="DV83" s="236">
        <f t="shared" si="42"/>
        <v>0</v>
      </c>
      <c r="DW83" s="236">
        <f t="shared" si="43"/>
        <v>0</v>
      </c>
      <c r="DX83" s="236">
        <f t="shared" si="44"/>
        <v>1006.29</v>
      </c>
      <c r="DY83" s="273">
        <f t="shared" si="45"/>
        <v>0</v>
      </c>
      <c r="DZ83" s="283"/>
    </row>
    <row r="84" spans="1:130" ht="45" hidden="1" customHeight="1" x14ac:dyDescent="0.25">
      <c r="A84" s="40">
        <v>74</v>
      </c>
      <c r="B84" s="78" t="s">
        <v>67</v>
      </c>
      <c r="C84" s="78" t="s">
        <v>24</v>
      </c>
      <c r="D84" s="41" t="s">
        <v>68</v>
      </c>
      <c r="E84" s="41" t="s">
        <v>156</v>
      </c>
      <c r="F84" s="41" t="s">
        <v>157</v>
      </c>
      <c r="G84" s="41" t="s">
        <v>158</v>
      </c>
      <c r="H84" s="78" t="s">
        <v>88</v>
      </c>
      <c r="I84" s="78" t="s">
        <v>458</v>
      </c>
      <c r="J84" s="78" t="s">
        <v>73</v>
      </c>
      <c r="K84" s="78" t="s">
        <v>73</v>
      </c>
      <c r="L84" s="78" t="s">
        <v>74</v>
      </c>
      <c r="M84" s="78" t="s">
        <v>159</v>
      </c>
      <c r="N84" s="96" t="s">
        <v>162</v>
      </c>
      <c r="O84" s="80" t="s">
        <v>80</v>
      </c>
      <c r="P84" s="44" t="str">
        <f t="shared" si="24"/>
        <v>51</v>
      </c>
      <c r="Q84" s="44">
        <v>510108</v>
      </c>
      <c r="R84" s="81" t="s">
        <v>162</v>
      </c>
      <c r="S84" s="46">
        <v>1700</v>
      </c>
      <c r="T84" s="46">
        <v>1</v>
      </c>
      <c r="U84" s="45">
        <v>0</v>
      </c>
      <c r="V84" s="45">
        <v>0</v>
      </c>
      <c r="W84" s="47">
        <f t="shared" si="22"/>
        <v>270468</v>
      </c>
      <c r="X84" s="48">
        <v>1</v>
      </c>
      <c r="Y84" s="79" t="s">
        <v>31</v>
      </c>
      <c r="Z84" s="47">
        <v>22539</v>
      </c>
      <c r="AA84" s="237">
        <f>+ROUND((SUMIFS(MODIFICACIONES!K:K,MODIFICACIONES!L:L,'POA 2026'!$AA$10,MODIFICACIONES!D:D,'POA 2026'!A84)+'POA 2026'!Z84),2)</f>
        <v>22539</v>
      </c>
      <c r="AB84" s="47">
        <v>22539</v>
      </c>
      <c r="AC84" s="51">
        <f>+ROUND((SUMIFS(MODIFICACIONES!K:K,MODIFICACIONES!L:L,'POA 2026'!$AC$10,MODIFICACIONES!D:D,'POA 2026'!A84)+'POA 2026'!AB84),2)</f>
        <v>22539</v>
      </c>
      <c r="AD84" s="47">
        <v>22539</v>
      </c>
      <c r="AE84" s="51">
        <f>+ROUND((SUMIFS(MODIFICACIONES!K:K,MODIFICACIONES!L:L,'POA 2026'!$AE$10,MODIFICACIONES!D:D,'POA 2026'!A84)+'POA 2026'!AD84),2)</f>
        <v>22539</v>
      </c>
      <c r="AF84" s="47">
        <v>22539</v>
      </c>
      <c r="AG84" s="51">
        <f>+ROUND((SUMIFS(MODIFICACIONES!K:K,MODIFICACIONES!L:L,'POA 2026'!$AG$10,MODIFICACIONES!D:D,'POA 2026'!A84)+'POA 2026'!AF84),2)</f>
        <v>22539</v>
      </c>
      <c r="AH84" s="47">
        <v>22539</v>
      </c>
      <c r="AI84" s="51">
        <f>+ROUND((SUMIFS(MODIFICACIONES!K:K,MODIFICACIONES!L:L,'POA 2026'!$AI$10,MODIFICACIONES!D:D,'POA 2026'!A84)+'POA 2026'!AH84),2)</f>
        <v>22539</v>
      </c>
      <c r="AJ84" s="47">
        <v>22539</v>
      </c>
      <c r="AK84" s="51">
        <f>+ROUND((SUMIFS(MODIFICACIONES!K:K,MODIFICACIONES!L:L,'POA 2026'!$AK$10,MODIFICACIONES!D:D,'POA 2026'!A84)+'POA 2026'!AJ84),2)</f>
        <v>22539</v>
      </c>
      <c r="AL84" s="47">
        <v>22539</v>
      </c>
      <c r="AM84" s="51">
        <f>+ROUND((SUMIFS(MODIFICACIONES!K:K,MODIFICACIONES!L:L,'POA 2026'!$AM$10,MODIFICACIONES!D:D,'POA 2026'!A84)+'POA 2026'!AL84),2)</f>
        <v>22539</v>
      </c>
      <c r="AN84" s="47">
        <v>22539</v>
      </c>
      <c r="AO84" s="51">
        <f>+ROUND((SUMIFS(MODIFICACIONES!K:K,MODIFICACIONES!L:L,'POA 2026'!$AO$10,MODIFICACIONES!D:D,'POA 2026'!A84)+'POA 2026'!AN84),2)</f>
        <v>22539</v>
      </c>
      <c r="AP84" s="47">
        <v>22539</v>
      </c>
      <c r="AQ84" s="51">
        <f>+ROUND((SUMIFS(MODIFICACIONES!K:K,MODIFICACIONES!L:L,'POA 2026'!$AQ$10,MODIFICACIONES!D:D,'POA 2026'!A84)+'POA 2026'!AP84),2)</f>
        <v>22539</v>
      </c>
      <c r="AR84" s="47">
        <v>22539</v>
      </c>
      <c r="AS84" s="51">
        <f>+ROUND((SUMIFS(MODIFICACIONES!K:K,MODIFICACIONES!L:L,'POA 2026'!$AS$10,MODIFICACIONES!D:D,'POA 2026'!A84)+'POA 2026'!AR84),2)</f>
        <v>22539</v>
      </c>
      <c r="AT84" s="47">
        <v>22539</v>
      </c>
      <c r="AU84" s="51">
        <f>+ROUND((SUMIFS(MODIFICACIONES!K:K,MODIFICACIONES!L:L,'POA 2026'!$AU$10,MODIFICACIONES!D:D,'POA 2026'!A84)+'POA 2026'!AT84),2)</f>
        <v>22539</v>
      </c>
      <c r="AV84" s="47">
        <v>22539</v>
      </c>
      <c r="AW84" s="51">
        <f>+ROUND((SUMIFS(MODIFICACIONES!K:K,MODIFICACIONES!L:L,'POA 2026'!$AW$10,MODIFICACIONES!D:D,'POA 2026'!A84)+'POA 2026'!AV84),2)</f>
        <v>22539</v>
      </c>
      <c r="AX84" s="75">
        <f t="shared" si="27"/>
        <v>0</v>
      </c>
      <c r="AY84" s="236">
        <f>SUMIFS(CERTIFICACIONES!I:I,CERTIFICACIONES!A:A,'POA 2026'!A84,CERTIFICACIONES!J:J,"ACTIVA")</f>
        <v>270468</v>
      </c>
      <c r="AZ84" s="279">
        <f t="shared" si="26"/>
        <v>0</v>
      </c>
      <c r="BA84" s="282">
        <v>0</v>
      </c>
      <c r="BB84" s="236">
        <v>0</v>
      </c>
      <c r="BC84" s="236">
        <v>0</v>
      </c>
      <c r="BD84" s="236">
        <f t="shared" si="28"/>
        <v>270468</v>
      </c>
      <c r="BE84" s="273">
        <f t="shared" si="29"/>
        <v>0</v>
      </c>
      <c r="BF84" s="283" t="s">
        <v>658</v>
      </c>
      <c r="BG84" s="282">
        <v>0</v>
      </c>
      <c r="BH84" s="236">
        <v>21086.47</v>
      </c>
      <c r="BI84" s="236">
        <v>21086.47</v>
      </c>
      <c r="BJ84" s="236">
        <f t="shared" si="25"/>
        <v>249381.53</v>
      </c>
      <c r="BK84" s="273">
        <f t="shared" si="30"/>
        <v>0.93555481609654378</v>
      </c>
      <c r="BL84" s="290" t="s">
        <v>691</v>
      </c>
      <c r="BM84" s="282"/>
      <c r="BN84" s="236"/>
      <c r="BO84" s="236"/>
      <c r="BP84" s="236"/>
      <c r="BQ84" s="273">
        <f t="shared" si="31"/>
        <v>0</v>
      </c>
      <c r="BR84" s="283" t="s">
        <v>658</v>
      </c>
      <c r="BS84" s="282"/>
      <c r="BT84" s="236"/>
      <c r="BU84" s="236"/>
      <c r="BV84" s="236"/>
      <c r="BW84" s="273">
        <f t="shared" si="32"/>
        <v>0</v>
      </c>
      <c r="BX84" s="283" t="s">
        <v>658</v>
      </c>
      <c r="BY84" s="282"/>
      <c r="BZ84" s="236"/>
      <c r="CA84" s="236"/>
      <c r="CB84" s="236"/>
      <c r="CC84" s="273">
        <f t="shared" si="33"/>
        <v>0</v>
      </c>
      <c r="CD84" s="283" t="s">
        <v>658</v>
      </c>
      <c r="CE84" s="282"/>
      <c r="CF84" s="236"/>
      <c r="CG84" s="236"/>
      <c r="CH84" s="236"/>
      <c r="CI84" s="273" t="e">
        <f t="shared" si="34"/>
        <v>#DIV/0!</v>
      </c>
      <c r="CJ84" s="283" t="s">
        <v>658</v>
      </c>
      <c r="CK84" s="282"/>
      <c r="CL84" s="236"/>
      <c r="CM84" s="236"/>
      <c r="CN84" s="236"/>
      <c r="CO84" s="273" t="e">
        <f t="shared" si="35"/>
        <v>#DIV/0!</v>
      </c>
      <c r="CP84" s="283" t="s">
        <v>658</v>
      </c>
      <c r="CQ84" s="282"/>
      <c r="CR84" s="236"/>
      <c r="CS84" s="236"/>
      <c r="CT84" s="236"/>
      <c r="CU84" s="273" t="e">
        <f t="shared" si="36"/>
        <v>#DIV/0!</v>
      </c>
      <c r="CV84" s="283" t="s">
        <v>658</v>
      </c>
      <c r="CW84" s="282"/>
      <c r="CX84" s="236"/>
      <c r="CY84" s="236"/>
      <c r="CZ84" s="236"/>
      <c r="DA84" s="273" t="e">
        <f t="shared" si="37"/>
        <v>#DIV/0!</v>
      </c>
      <c r="DB84" s="283" t="s">
        <v>658</v>
      </c>
      <c r="DC84" s="282"/>
      <c r="DD84" s="236"/>
      <c r="DE84" s="236"/>
      <c r="DF84" s="236"/>
      <c r="DG84" s="273" t="e">
        <f t="shared" si="38"/>
        <v>#DIV/0!</v>
      </c>
      <c r="DH84" s="283" t="s">
        <v>658</v>
      </c>
      <c r="DI84" s="282"/>
      <c r="DJ84" s="236"/>
      <c r="DK84" s="236"/>
      <c r="DL84" s="236"/>
      <c r="DM84" s="273" t="e">
        <f t="shared" si="39"/>
        <v>#DIV/0!</v>
      </c>
      <c r="DN84" s="283" t="s">
        <v>658</v>
      </c>
      <c r="DO84" s="282"/>
      <c r="DP84" s="236"/>
      <c r="DQ84" s="236"/>
      <c r="DR84" s="236"/>
      <c r="DS84" s="273" t="e">
        <f t="shared" si="40"/>
        <v>#DIV/0!</v>
      </c>
      <c r="DT84" s="283"/>
      <c r="DU84" s="282"/>
      <c r="DV84" s="236">
        <f t="shared" si="42"/>
        <v>21086.47</v>
      </c>
      <c r="DW84" s="236">
        <f t="shared" si="43"/>
        <v>21086.47</v>
      </c>
      <c r="DX84" s="236">
        <f t="shared" si="44"/>
        <v>249381.53</v>
      </c>
      <c r="DY84" s="273">
        <f t="shared" si="45"/>
        <v>7.7962901341378649E-2</v>
      </c>
      <c r="DZ84" s="283"/>
    </row>
    <row r="85" spans="1:130" ht="45" hidden="1" customHeight="1" x14ac:dyDescent="0.25">
      <c r="A85" s="40">
        <v>75</v>
      </c>
      <c r="B85" s="78" t="s">
        <v>67</v>
      </c>
      <c r="C85" s="78" t="s">
        <v>24</v>
      </c>
      <c r="D85" s="41" t="s">
        <v>68</v>
      </c>
      <c r="E85" s="41" t="s">
        <v>156</v>
      </c>
      <c r="F85" s="41" t="s">
        <v>157</v>
      </c>
      <c r="G85" s="41" t="s">
        <v>158</v>
      </c>
      <c r="H85" s="78" t="s">
        <v>88</v>
      </c>
      <c r="I85" s="78" t="s">
        <v>458</v>
      </c>
      <c r="J85" s="78" t="s">
        <v>73</v>
      </c>
      <c r="K85" s="78" t="s">
        <v>73</v>
      </c>
      <c r="L85" s="78" t="s">
        <v>74</v>
      </c>
      <c r="M85" s="78" t="s">
        <v>159</v>
      </c>
      <c r="N85" s="96" t="s">
        <v>163</v>
      </c>
      <c r="O85" s="80" t="s">
        <v>80</v>
      </c>
      <c r="P85" s="44" t="str">
        <f t="shared" si="24"/>
        <v>51</v>
      </c>
      <c r="Q85" s="44">
        <v>510203</v>
      </c>
      <c r="R85" s="81" t="s">
        <v>163</v>
      </c>
      <c r="S85" s="46">
        <v>1700</v>
      </c>
      <c r="T85" s="46">
        <v>1</v>
      </c>
      <c r="U85" s="45">
        <v>0</v>
      </c>
      <c r="V85" s="45">
        <v>0</v>
      </c>
      <c r="W85" s="47">
        <f t="shared" si="22"/>
        <v>6539</v>
      </c>
      <c r="X85" s="48">
        <v>1</v>
      </c>
      <c r="Y85" s="79" t="s">
        <v>31</v>
      </c>
      <c r="Z85" s="47">
        <v>1878.25</v>
      </c>
      <c r="AA85" s="237">
        <f>+ROUND((SUMIFS(MODIFICACIONES!K:K,MODIFICACIONES!L:L,'POA 2026'!$AA$10,MODIFICACIONES!D:D,'POA 2026'!A85)+'POA 2026'!Z85),2)</f>
        <v>1878.25</v>
      </c>
      <c r="AB85" s="47">
        <v>1878.25</v>
      </c>
      <c r="AC85" s="51">
        <f>+ROUND((SUMIFS(MODIFICACIONES!K:K,MODIFICACIONES!L:L,'POA 2026'!$AC$10,MODIFICACIONES!D:D,'POA 2026'!A85)+'POA 2026'!AB85),2)</f>
        <v>1878.25</v>
      </c>
      <c r="AD85" s="47">
        <v>1878.25</v>
      </c>
      <c r="AE85" s="51">
        <f>+ROUND((SUMIFS(MODIFICACIONES!K:K,MODIFICACIONES!L:L,'POA 2026'!$AE$10,MODIFICACIONES!D:D,'POA 2026'!A85)+'POA 2026'!AD85),2)</f>
        <v>1878.25</v>
      </c>
      <c r="AF85" s="47">
        <v>1878.25</v>
      </c>
      <c r="AG85" s="51">
        <f>+ROUND((SUMIFS(MODIFICACIONES!K:K,MODIFICACIONES!L:L,'POA 2026'!$AG$10,MODIFICACIONES!D:D,'POA 2026'!A85)+'POA 2026'!AF85),2)</f>
        <v>904.25</v>
      </c>
      <c r="AH85" s="47">
        <v>1878.25</v>
      </c>
      <c r="AI85" s="51">
        <f>+ROUND((SUMIFS(MODIFICACIONES!K:K,MODIFICACIONES!L:L,'POA 2026'!$AI$10,MODIFICACIONES!D:D,'POA 2026'!A85)+'POA 2026'!AH85),2)</f>
        <v>0</v>
      </c>
      <c r="AJ85" s="47">
        <v>1878.25</v>
      </c>
      <c r="AK85" s="51">
        <f>+ROUND((SUMIFS(MODIFICACIONES!K:K,MODIFICACIONES!L:L,'POA 2026'!$AK$10,MODIFICACIONES!D:D,'POA 2026'!A85)+'POA 2026'!AJ85),2)</f>
        <v>0</v>
      </c>
      <c r="AL85" s="47">
        <v>1878.25</v>
      </c>
      <c r="AM85" s="51">
        <f>+ROUND((SUMIFS(MODIFICACIONES!K:K,MODIFICACIONES!L:L,'POA 2026'!$AM$10,MODIFICACIONES!D:D,'POA 2026'!A85)+'POA 2026'!AL85),2)</f>
        <v>0</v>
      </c>
      <c r="AN85" s="47">
        <v>1878.25</v>
      </c>
      <c r="AO85" s="51">
        <f>+ROUND((SUMIFS(MODIFICACIONES!K:K,MODIFICACIONES!L:L,'POA 2026'!$AO$10,MODIFICACIONES!D:D,'POA 2026'!A85)+'POA 2026'!AN85),2)</f>
        <v>0</v>
      </c>
      <c r="AP85" s="47">
        <v>1878.25</v>
      </c>
      <c r="AQ85" s="51">
        <f>+ROUND((SUMIFS(MODIFICACIONES!K:K,MODIFICACIONES!L:L,'POA 2026'!$AQ$10,MODIFICACIONES!D:D,'POA 2026'!A85)+'POA 2026'!AP85),2)</f>
        <v>0</v>
      </c>
      <c r="AR85" s="47">
        <v>1878.25</v>
      </c>
      <c r="AS85" s="51">
        <f>+ROUND((SUMIFS(MODIFICACIONES!K:K,MODIFICACIONES!L:L,'POA 2026'!$AS$10,MODIFICACIONES!D:D,'POA 2026'!A85)+'POA 2026'!AR85),2)</f>
        <v>0</v>
      </c>
      <c r="AT85" s="47">
        <v>1878.25</v>
      </c>
      <c r="AU85" s="51">
        <f>+ROUND((SUMIFS(MODIFICACIONES!K:K,MODIFICACIONES!L:L,'POA 2026'!$AU$10,MODIFICACIONES!D:D,'POA 2026'!A85)+'POA 2026'!AT85),2)</f>
        <v>0</v>
      </c>
      <c r="AV85" s="47">
        <v>1878.25</v>
      </c>
      <c r="AW85" s="51">
        <f>+ROUND((SUMIFS(MODIFICACIONES!K:K,MODIFICACIONES!L:L,'POA 2026'!$AW$10,MODIFICACIONES!D:D,'POA 2026'!A85)+'POA 2026'!AV85),2)</f>
        <v>0</v>
      </c>
      <c r="AX85" s="75">
        <f t="shared" si="27"/>
        <v>0</v>
      </c>
      <c r="AY85" s="236">
        <f>SUMIFS(CERTIFICACIONES!I:I,CERTIFICACIONES!A:A,'POA 2026'!A85,CERTIFICACIONES!J:J,"ACTIVA")</f>
        <v>6539</v>
      </c>
      <c r="AZ85" s="279">
        <f t="shared" si="26"/>
        <v>0</v>
      </c>
      <c r="BA85" s="282">
        <v>0</v>
      </c>
      <c r="BB85" s="236">
        <v>0</v>
      </c>
      <c r="BC85" s="236">
        <v>0</v>
      </c>
      <c r="BD85" s="236">
        <f t="shared" si="28"/>
        <v>6539</v>
      </c>
      <c r="BE85" s="273">
        <f t="shared" si="29"/>
        <v>0</v>
      </c>
      <c r="BF85" s="283" t="s">
        <v>658</v>
      </c>
      <c r="BG85" s="282">
        <v>0</v>
      </c>
      <c r="BH85" s="236">
        <v>6372.22</v>
      </c>
      <c r="BI85" s="236">
        <v>6372.22</v>
      </c>
      <c r="BJ85" s="236">
        <f t="shared" si="25"/>
        <v>166.77999999999975</v>
      </c>
      <c r="BK85" s="273">
        <f t="shared" si="30"/>
        <v>3.39263676294423</v>
      </c>
      <c r="BL85" s="283"/>
      <c r="BM85" s="282"/>
      <c r="BN85" s="236"/>
      <c r="BO85" s="236"/>
      <c r="BP85" s="236"/>
      <c r="BQ85" s="273" t="e">
        <f t="shared" si="31"/>
        <v>#DIV/0!</v>
      </c>
      <c r="BR85" s="283" t="s">
        <v>658</v>
      </c>
      <c r="BS85" s="282"/>
      <c r="BT85" s="236"/>
      <c r="BU85" s="236"/>
      <c r="BV85" s="236"/>
      <c r="BW85" s="273" t="e">
        <f t="shared" si="32"/>
        <v>#DIV/0!</v>
      </c>
      <c r="BX85" s="283" t="s">
        <v>658</v>
      </c>
      <c r="BY85" s="282"/>
      <c r="BZ85" s="236"/>
      <c r="CA85" s="236"/>
      <c r="CB85" s="236"/>
      <c r="CC85" s="273" t="e">
        <f t="shared" si="33"/>
        <v>#DIV/0!</v>
      </c>
      <c r="CD85" s="283" t="s">
        <v>658</v>
      </c>
      <c r="CE85" s="282"/>
      <c r="CF85" s="236"/>
      <c r="CG85" s="236"/>
      <c r="CH85" s="236"/>
      <c r="CI85" s="273" t="e">
        <f t="shared" si="34"/>
        <v>#DIV/0!</v>
      </c>
      <c r="CJ85" s="283" t="s">
        <v>658</v>
      </c>
      <c r="CK85" s="282"/>
      <c r="CL85" s="236"/>
      <c r="CM85" s="236"/>
      <c r="CN85" s="236"/>
      <c r="CO85" s="273" t="e">
        <f t="shared" si="35"/>
        <v>#DIV/0!</v>
      </c>
      <c r="CP85" s="283" t="s">
        <v>658</v>
      </c>
      <c r="CQ85" s="282"/>
      <c r="CR85" s="236"/>
      <c r="CS85" s="236"/>
      <c r="CT85" s="236"/>
      <c r="CU85" s="273" t="e">
        <f t="shared" si="36"/>
        <v>#DIV/0!</v>
      </c>
      <c r="CV85" s="283" t="s">
        <v>658</v>
      </c>
      <c r="CW85" s="282"/>
      <c r="CX85" s="236"/>
      <c r="CY85" s="236"/>
      <c r="CZ85" s="236"/>
      <c r="DA85" s="273" t="e">
        <f t="shared" si="37"/>
        <v>#DIV/0!</v>
      </c>
      <c r="DB85" s="283" t="s">
        <v>658</v>
      </c>
      <c r="DC85" s="282"/>
      <c r="DD85" s="236"/>
      <c r="DE85" s="236"/>
      <c r="DF85" s="236"/>
      <c r="DG85" s="273" t="e">
        <f t="shared" si="38"/>
        <v>#DIV/0!</v>
      </c>
      <c r="DH85" s="283" t="s">
        <v>658</v>
      </c>
      <c r="DI85" s="282"/>
      <c r="DJ85" s="236"/>
      <c r="DK85" s="236"/>
      <c r="DL85" s="236"/>
      <c r="DM85" s="273" t="e">
        <f t="shared" si="39"/>
        <v>#DIV/0!</v>
      </c>
      <c r="DN85" s="283" t="s">
        <v>658</v>
      </c>
      <c r="DO85" s="282"/>
      <c r="DP85" s="236"/>
      <c r="DQ85" s="236"/>
      <c r="DR85" s="236"/>
      <c r="DS85" s="273" t="e">
        <f t="shared" si="40"/>
        <v>#DIV/0!</v>
      </c>
      <c r="DT85" s="283"/>
      <c r="DU85" s="282"/>
      <c r="DV85" s="236">
        <f t="shared" si="42"/>
        <v>6372.22</v>
      </c>
      <c r="DW85" s="236">
        <f t="shared" si="43"/>
        <v>6372.22</v>
      </c>
      <c r="DX85" s="236">
        <f t="shared" si="44"/>
        <v>166.77999999999975</v>
      </c>
      <c r="DY85" s="273">
        <f t="shared" si="45"/>
        <v>0.97449457103532655</v>
      </c>
      <c r="DZ85" s="283"/>
    </row>
    <row r="86" spans="1:130" ht="45" hidden="1" customHeight="1" x14ac:dyDescent="0.25">
      <c r="A86" s="40">
        <v>76</v>
      </c>
      <c r="B86" s="78" t="s">
        <v>67</v>
      </c>
      <c r="C86" s="78" t="s">
        <v>24</v>
      </c>
      <c r="D86" s="41" t="s">
        <v>68</v>
      </c>
      <c r="E86" s="41" t="s">
        <v>156</v>
      </c>
      <c r="F86" s="41" t="s">
        <v>157</v>
      </c>
      <c r="G86" s="41" t="s">
        <v>158</v>
      </c>
      <c r="H86" s="78" t="s">
        <v>88</v>
      </c>
      <c r="I86" s="78" t="s">
        <v>458</v>
      </c>
      <c r="J86" s="78" t="s">
        <v>73</v>
      </c>
      <c r="K86" s="78" t="s">
        <v>73</v>
      </c>
      <c r="L86" s="78" t="s">
        <v>74</v>
      </c>
      <c r="M86" s="78" t="s">
        <v>159</v>
      </c>
      <c r="N86" s="96" t="s">
        <v>164</v>
      </c>
      <c r="O86" s="80" t="s">
        <v>80</v>
      </c>
      <c r="P86" s="44" t="str">
        <f t="shared" si="24"/>
        <v>51</v>
      </c>
      <c r="Q86" s="44">
        <v>510204</v>
      </c>
      <c r="R86" s="81" t="s">
        <v>164</v>
      </c>
      <c r="S86" s="46">
        <v>1700</v>
      </c>
      <c r="T86" s="46">
        <v>1</v>
      </c>
      <c r="U86" s="45">
        <v>0</v>
      </c>
      <c r="V86" s="45">
        <v>0</v>
      </c>
      <c r="W86" s="47">
        <f t="shared" si="22"/>
        <v>5302</v>
      </c>
      <c r="X86" s="48">
        <v>1</v>
      </c>
      <c r="Y86" s="79" t="s">
        <v>31</v>
      </c>
      <c r="Z86" s="47">
        <v>441.83</v>
      </c>
      <c r="AA86" s="237">
        <f>+ROUND((SUMIFS(MODIFICACIONES!K:K,MODIFICACIONES!L:L,'POA 2026'!$AA$10,MODIFICACIONES!D:D,'POA 2026'!A86)+'POA 2026'!Z86),2)</f>
        <v>441.83</v>
      </c>
      <c r="AB86" s="47">
        <v>441.83</v>
      </c>
      <c r="AC86" s="51">
        <f>+ROUND((SUMIFS(MODIFICACIONES!K:K,MODIFICACIONES!L:L,'POA 2026'!$AC$10,MODIFICACIONES!D:D,'POA 2026'!A86)+'POA 2026'!AB86),2)</f>
        <v>441.83</v>
      </c>
      <c r="AD86" s="47">
        <v>441.83</v>
      </c>
      <c r="AE86" s="51">
        <f>+ROUND((SUMIFS(MODIFICACIONES!K:K,MODIFICACIONES!L:L,'POA 2026'!$AE$10,MODIFICACIONES!D:D,'POA 2026'!A86)+'POA 2026'!AD86),2)</f>
        <v>441.83</v>
      </c>
      <c r="AF86" s="47">
        <v>441.83</v>
      </c>
      <c r="AG86" s="51">
        <f>+ROUND((SUMIFS(MODIFICACIONES!K:K,MODIFICACIONES!L:L,'POA 2026'!$AG$10,MODIFICACIONES!D:D,'POA 2026'!A86)+'POA 2026'!AF86),2)</f>
        <v>441.83</v>
      </c>
      <c r="AH86" s="47">
        <v>441.83</v>
      </c>
      <c r="AI86" s="51">
        <f>+ROUND((SUMIFS(MODIFICACIONES!K:K,MODIFICACIONES!L:L,'POA 2026'!$AI$10,MODIFICACIONES!D:D,'POA 2026'!A86)+'POA 2026'!AH86),2)</f>
        <v>441.83</v>
      </c>
      <c r="AJ86" s="47">
        <v>441.83</v>
      </c>
      <c r="AK86" s="51">
        <f>+ROUND((SUMIFS(MODIFICACIONES!K:K,MODIFICACIONES!L:L,'POA 2026'!$AK$10,MODIFICACIONES!D:D,'POA 2026'!A86)+'POA 2026'!AJ86),2)</f>
        <v>441.83</v>
      </c>
      <c r="AL86" s="47">
        <v>441.83</v>
      </c>
      <c r="AM86" s="51">
        <f>+ROUND((SUMIFS(MODIFICACIONES!K:K,MODIFICACIONES!L:L,'POA 2026'!$AM$10,MODIFICACIONES!D:D,'POA 2026'!A86)+'POA 2026'!AL86),2)</f>
        <v>441.83</v>
      </c>
      <c r="AN86" s="47">
        <v>441.83</v>
      </c>
      <c r="AO86" s="51">
        <f>+ROUND((SUMIFS(MODIFICACIONES!K:K,MODIFICACIONES!L:L,'POA 2026'!$AO$10,MODIFICACIONES!D:D,'POA 2026'!A86)+'POA 2026'!AN86),2)</f>
        <v>441.83</v>
      </c>
      <c r="AP86" s="47">
        <v>441.84</v>
      </c>
      <c r="AQ86" s="51">
        <f>+ROUND((SUMIFS(MODIFICACIONES!K:K,MODIFICACIONES!L:L,'POA 2026'!$AQ$10,MODIFICACIONES!D:D,'POA 2026'!A86)+'POA 2026'!AP86),2)</f>
        <v>441.84</v>
      </c>
      <c r="AR86" s="47">
        <v>441.84</v>
      </c>
      <c r="AS86" s="51">
        <f>+ROUND((SUMIFS(MODIFICACIONES!K:K,MODIFICACIONES!L:L,'POA 2026'!$AS$10,MODIFICACIONES!D:D,'POA 2026'!A86)+'POA 2026'!AR86),2)</f>
        <v>441.84</v>
      </c>
      <c r="AT86" s="47">
        <v>441.84</v>
      </c>
      <c r="AU86" s="51">
        <f>+ROUND((SUMIFS(MODIFICACIONES!K:K,MODIFICACIONES!L:L,'POA 2026'!$AU$10,MODIFICACIONES!D:D,'POA 2026'!A86)+'POA 2026'!AT86),2)</f>
        <v>441.84</v>
      </c>
      <c r="AV86" s="47">
        <v>441.84</v>
      </c>
      <c r="AW86" s="51">
        <f>+ROUND((SUMIFS(MODIFICACIONES!K:K,MODIFICACIONES!L:L,'POA 2026'!$AW$10,MODIFICACIONES!D:D,'POA 2026'!A86)+'POA 2026'!AV86),2)</f>
        <v>441.84</v>
      </c>
      <c r="AX86" s="75">
        <f t="shared" si="27"/>
        <v>0</v>
      </c>
      <c r="AY86" s="236">
        <f>SUMIFS(CERTIFICACIONES!I:I,CERTIFICACIONES!A:A,'POA 2026'!A86,CERTIFICACIONES!J:J,"ACTIVA")</f>
        <v>5302</v>
      </c>
      <c r="AZ86" s="279">
        <f t="shared" si="26"/>
        <v>0</v>
      </c>
      <c r="BA86" s="282">
        <v>0</v>
      </c>
      <c r="BB86" s="236">
        <v>0</v>
      </c>
      <c r="BC86" s="236">
        <v>0</v>
      </c>
      <c r="BD86" s="236">
        <f t="shared" si="28"/>
        <v>5302</v>
      </c>
      <c r="BE86" s="273">
        <f t="shared" si="29"/>
        <v>0</v>
      </c>
      <c r="BF86" s="283" t="s">
        <v>658</v>
      </c>
      <c r="BG86" s="282">
        <v>0</v>
      </c>
      <c r="BH86" s="236">
        <v>2083.48</v>
      </c>
      <c r="BI86" s="236">
        <v>2083.48</v>
      </c>
      <c r="BJ86" s="236">
        <f t="shared" si="25"/>
        <v>3218.52</v>
      </c>
      <c r="BK86" s="273">
        <f t="shared" si="30"/>
        <v>4.715569336622683</v>
      </c>
      <c r="BL86" s="283"/>
      <c r="BM86" s="282"/>
      <c r="BN86" s="236"/>
      <c r="BO86" s="236"/>
      <c r="BP86" s="236"/>
      <c r="BQ86" s="273">
        <f t="shared" si="31"/>
        <v>0</v>
      </c>
      <c r="BR86" s="283" t="s">
        <v>658</v>
      </c>
      <c r="BS86" s="282"/>
      <c r="BT86" s="236"/>
      <c r="BU86" s="236"/>
      <c r="BV86" s="236"/>
      <c r="BW86" s="273">
        <f t="shared" si="32"/>
        <v>0</v>
      </c>
      <c r="BX86" s="283" t="s">
        <v>658</v>
      </c>
      <c r="BY86" s="282"/>
      <c r="BZ86" s="236"/>
      <c r="CA86" s="236"/>
      <c r="CB86" s="236"/>
      <c r="CC86" s="273">
        <f t="shared" si="33"/>
        <v>0</v>
      </c>
      <c r="CD86" s="283" t="s">
        <v>658</v>
      </c>
      <c r="CE86" s="282"/>
      <c r="CF86" s="236"/>
      <c r="CG86" s="236"/>
      <c r="CH86" s="236"/>
      <c r="CI86" s="273" t="e">
        <f t="shared" si="34"/>
        <v>#DIV/0!</v>
      </c>
      <c r="CJ86" s="283" t="s">
        <v>658</v>
      </c>
      <c r="CK86" s="282"/>
      <c r="CL86" s="236"/>
      <c r="CM86" s="236"/>
      <c r="CN86" s="236"/>
      <c r="CO86" s="273" t="e">
        <f t="shared" si="35"/>
        <v>#DIV/0!</v>
      </c>
      <c r="CP86" s="283" t="s">
        <v>658</v>
      </c>
      <c r="CQ86" s="282"/>
      <c r="CR86" s="236"/>
      <c r="CS86" s="236"/>
      <c r="CT86" s="236"/>
      <c r="CU86" s="273" t="e">
        <f t="shared" si="36"/>
        <v>#DIV/0!</v>
      </c>
      <c r="CV86" s="283" t="s">
        <v>658</v>
      </c>
      <c r="CW86" s="282"/>
      <c r="CX86" s="236"/>
      <c r="CY86" s="236"/>
      <c r="CZ86" s="236"/>
      <c r="DA86" s="273" t="e">
        <f t="shared" si="37"/>
        <v>#DIV/0!</v>
      </c>
      <c r="DB86" s="283" t="s">
        <v>658</v>
      </c>
      <c r="DC86" s="282"/>
      <c r="DD86" s="236"/>
      <c r="DE86" s="236"/>
      <c r="DF86" s="236"/>
      <c r="DG86" s="273" t="e">
        <f t="shared" si="38"/>
        <v>#DIV/0!</v>
      </c>
      <c r="DH86" s="283" t="s">
        <v>658</v>
      </c>
      <c r="DI86" s="282"/>
      <c r="DJ86" s="236"/>
      <c r="DK86" s="236"/>
      <c r="DL86" s="236"/>
      <c r="DM86" s="273" t="e">
        <f t="shared" si="39"/>
        <v>#DIV/0!</v>
      </c>
      <c r="DN86" s="283" t="s">
        <v>658</v>
      </c>
      <c r="DO86" s="282"/>
      <c r="DP86" s="236"/>
      <c r="DQ86" s="236"/>
      <c r="DR86" s="236"/>
      <c r="DS86" s="273" t="e">
        <f t="shared" si="40"/>
        <v>#DIV/0!</v>
      </c>
      <c r="DT86" s="283"/>
      <c r="DU86" s="282"/>
      <c r="DV86" s="236">
        <f t="shared" si="42"/>
        <v>2083.48</v>
      </c>
      <c r="DW86" s="236">
        <f t="shared" si="43"/>
        <v>2083.48</v>
      </c>
      <c r="DX86" s="236">
        <f t="shared" si="44"/>
        <v>3218.52</v>
      </c>
      <c r="DY86" s="273">
        <f t="shared" si="45"/>
        <v>0.39296114673708032</v>
      </c>
      <c r="DZ86" s="283"/>
    </row>
    <row r="87" spans="1:130" ht="45" hidden="1" customHeight="1" x14ac:dyDescent="0.25">
      <c r="A87" s="40">
        <v>77</v>
      </c>
      <c r="B87" s="78" t="s">
        <v>67</v>
      </c>
      <c r="C87" s="78" t="s">
        <v>24</v>
      </c>
      <c r="D87" s="41" t="s">
        <v>68</v>
      </c>
      <c r="E87" s="41" t="s">
        <v>156</v>
      </c>
      <c r="F87" s="41" t="s">
        <v>157</v>
      </c>
      <c r="G87" s="41" t="s">
        <v>158</v>
      </c>
      <c r="H87" s="78" t="s">
        <v>88</v>
      </c>
      <c r="I87" s="78" t="s">
        <v>458</v>
      </c>
      <c r="J87" s="78" t="s">
        <v>73</v>
      </c>
      <c r="K87" s="78" t="s">
        <v>73</v>
      </c>
      <c r="L87" s="78" t="s">
        <v>74</v>
      </c>
      <c r="M87" s="78" t="s">
        <v>159</v>
      </c>
      <c r="N87" s="96" t="s">
        <v>171</v>
      </c>
      <c r="O87" s="80" t="s">
        <v>80</v>
      </c>
      <c r="P87" s="44" t="str">
        <f t="shared" si="24"/>
        <v>51</v>
      </c>
      <c r="Q87" s="44">
        <v>510601</v>
      </c>
      <c r="R87" s="81" t="s">
        <v>171</v>
      </c>
      <c r="S87" s="46">
        <v>1700</v>
      </c>
      <c r="T87" s="46">
        <v>1</v>
      </c>
      <c r="U87" s="45">
        <v>0</v>
      </c>
      <c r="V87" s="45">
        <v>0</v>
      </c>
      <c r="W87" s="47">
        <f t="shared" si="22"/>
        <v>24747.82</v>
      </c>
      <c r="X87" s="48">
        <v>1</v>
      </c>
      <c r="Y87" s="79" t="s">
        <v>31</v>
      </c>
      <c r="Z87" s="47">
        <v>2062.3200000000002</v>
      </c>
      <c r="AA87" s="237">
        <f>+ROUND((SUMIFS(MODIFICACIONES!K:K,MODIFICACIONES!L:L,'POA 2026'!$AA$10,MODIFICACIONES!D:D,'POA 2026'!A87)+'POA 2026'!Z87),2)</f>
        <v>2062.3200000000002</v>
      </c>
      <c r="AB87" s="47">
        <v>2062.3200000000002</v>
      </c>
      <c r="AC87" s="51">
        <f>+ROUND((SUMIFS(MODIFICACIONES!K:K,MODIFICACIONES!L:L,'POA 2026'!$AC$10,MODIFICACIONES!D:D,'POA 2026'!A87)+'POA 2026'!AB87),2)</f>
        <v>2062.3200000000002</v>
      </c>
      <c r="AD87" s="47">
        <v>2062.3200000000002</v>
      </c>
      <c r="AE87" s="51">
        <f>+ROUND((SUMIFS(MODIFICACIONES!K:K,MODIFICACIONES!L:L,'POA 2026'!$AE$10,MODIFICACIONES!D:D,'POA 2026'!A87)+'POA 2026'!AD87),2)</f>
        <v>2062.3200000000002</v>
      </c>
      <c r="AF87" s="47">
        <v>2062.3200000000002</v>
      </c>
      <c r="AG87" s="51">
        <f>+ROUND((SUMIFS(MODIFICACIONES!K:K,MODIFICACIONES!L:L,'POA 2026'!$AG$10,MODIFICACIONES!D:D,'POA 2026'!A87)+'POA 2026'!AF87),2)</f>
        <v>2062.3200000000002</v>
      </c>
      <c r="AH87" s="47">
        <v>2062.3200000000002</v>
      </c>
      <c r="AI87" s="51">
        <f>+ROUND((SUMIFS(MODIFICACIONES!K:K,MODIFICACIONES!L:L,'POA 2026'!$AI$10,MODIFICACIONES!D:D,'POA 2026'!A87)+'POA 2026'!AH87),2)</f>
        <v>2062.3200000000002</v>
      </c>
      <c r="AJ87" s="47">
        <v>2062.3200000000002</v>
      </c>
      <c r="AK87" s="51">
        <f>+ROUND((SUMIFS(MODIFICACIONES!K:K,MODIFICACIONES!L:L,'POA 2026'!$AK$10,MODIFICACIONES!D:D,'POA 2026'!A87)+'POA 2026'!AJ87),2)</f>
        <v>2062.3200000000002</v>
      </c>
      <c r="AL87" s="47">
        <v>2062.3200000000002</v>
      </c>
      <c r="AM87" s="51">
        <f>+ROUND((SUMIFS(MODIFICACIONES!K:K,MODIFICACIONES!L:L,'POA 2026'!$AM$10,MODIFICACIONES!D:D,'POA 2026'!A87)+'POA 2026'!AL87),2)</f>
        <v>2062.3200000000002</v>
      </c>
      <c r="AN87" s="47">
        <v>2062.3200000000002</v>
      </c>
      <c r="AO87" s="51">
        <f>+ROUND((SUMIFS(MODIFICACIONES!K:K,MODIFICACIONES!L:L,'POA 2026'!$AO$10,MODIFICACIONES!D:D,'POA 2026'!A87)+'POA 2026'!AN87),2)</f>
        <v>2062.3200000000002</v>
      </c>
      <c r="AP87" s="47">
        <v>2062.3200000000002</v>
      </c>
      <c r="AQ87" s="51">
        <f>+ROUND((SUMIFS(MODIFICACIONES!K:K,MODIFICACIONES!L:L,'POA 2026'!$AQ$10,MODIFICACIONES!D:D,'POA 2026'!A87)+'POA 2026'!AP87),2)</f>
        <v>2062.3200000000002</v>
      </c>
      <c r="AR87" s="47">
        <v>2062.3200000000002</v>
      </c>
      <c r="AS87" s="51">
        <f>+ROUND((SUMIFS(MODIFICACIONES!K:K,MODIFICACIONES!L:L,'POA 2026'!$AS$10,MODIFICACIONES!D:D,'POA 2026'!A87)+'POA 2026'!AR87),2)</f>
        <v>2062.3200000000002</v>
      </c>
      <c r="AT87" s="47">
        <v>2062.31</v>
      </c>
      <c r="AU87" s="51">
        <f>+ROUND((SUMIFS(MODIFICACIONES!K:K,MODIFICACIONES!L:L,'POA 2026'!$AU$10,MODIFICACIONES!D:D,'POA 2026'!A87)+'POA 2026'!AT87),2)</f>
        <v>2062.31</v>
      </c>
      <c r="AV87" s="47">
        <v>2062.31</v>
      </c>
      <c r="AW87" s="51">
        <f>+ROUND((SUMIFS(MODIFICACIONES!K:K,MODIFICACIONES!L:L,'POA 2026'!$AW$10,MODIFICACIONES!D:D,'POA 2026'!A87)+'POA 2026'!AV87),2)</f>
        <v>2062.31</v>
      </c>
      <c r="AX87" s="75">
        <f t="shared" si="27"/>
        <v>0</v>
      </c>
      <c r="AY87" s="236">
        <f>SUMIFS(CERTIFICACIONES!I:I,CERTIFICACIONES!A:A,'POA 2026'!A87,CERTIFICACIONES!J:J,"ACTIVA")</f>
        <v>24747.82</v>
      </c>
      <c r="AZ87" s="279">
        <f t="shared" si="26"/>
        <v>0</v>
      </c>
      <c r="BA87" s="282">
        <v>0</v>
      </c>
      <c r="BB87" s="236">
        <v>0</v>
      </c>
      <c r="BC87" s="236">
        <v>0</v>
      </c>
      <c r="BD87" s="236">
        <f t="shared" si="28"/>
        <v>24747.82</v>
      </c>
      <c r="BE87" s="273">
        <f t="shared" si="29"/>
        <v>0</v>
      </c>
      <c r="BF87" s="283" t="s">
        <v>658</v>
      </c>
      <c r="BG87" s="282">
        <v>0</v>
      </c>
      <c r="BH87" s="236">
        <v>5215.97</v>
      </c>
      <c r="BI87" s="236">
        <v>5215.97</v>
      </c>
      <c r="BJ87" s="236">
        <f t="shared" si="25"/>
        <v>19531.849999999999</v>
      </c>
      <c r="BK87" s="273">
        <f t="shared" si="30"/>
        <v>2.5291758795919157</v>
      </c>
      <c r="BL87" s="283" t="s">
        <v>658</v>
      </c>
      <c r="BM87" s="282"/>
      <c r="BN87" s="236"/>
      <c r="BO87" s="236"/>
      <c r="BP87" s="236"/>
      <c r="BQ87" s="273">
        <f t="shared" si="31"/>
        <v>0</v>
      </c>
      <c r="BR87" s="283" t="s">
        <v>658</v>
      </c>
      <c r="BS87" s="282"/>
      <c r="BT87" s="236"/>
      <c r="BU87" s="236"/>
      <c r="BV87" s="236"/>
      <c r="BW87" s="273">
        <f t="shared" si="32"/>
        <v>0</v>
      </c>
      <c r="BX87" s="283" t="s">
        <v>658</v>
      </c>
      <c r="BY87" s="282"/>
      <c r="BZ87" s="236"/>
      <c r="CA87" s="236"/>
      <c r="CB87" s="236"/>
      <c r="CC87" s="273">
        <f t="shared" si="33"/>
        <v>0</v>
      </c>
      <c r="CD87" s="283" t="s">
        <v>658</v>
      </c>
      <c r="CE87" s="282"/>
      <c r="CF87" s="236"/>
      <c r="CG87" s="236"/>
      <c r="CH87" s="236"/>
      <c r="CI87" s="273" t="e">
        <f t="shared" si="34"/>
        <v>#DIV/0!</v>
      </c>
      <c r="CJ87" s="283" t="s">
        <v>658</v>
      </c>
      <c r="CK87" s="282"/>
      <c r="CL87" s="236"/>
      <c r="CM87" s="236"/>
      <c r="CN87" s="236"/>
      <c r="CO87" s="273" t="e">
        <f t="shared" si="35"/>
        <v>#DIV/0!</v>
      </c>
      <c r="CP87" s="283" t="s">
        <v>658</v>
      </c>
      <c r="CQ87" s="282"/>
      <c r="CR87" s="236"/>
      <c r="CS87" s="236"/>
      <c r="CT87" s="236"/>
      <c r="CU87" s="273" t="e">
        <f t="shared" si="36"/>
        <v>#DIV/0!</v>
      </c>
      <c r="CV87" s="283" t="s">
        <v>658</v>
      </c>
      <c r="CW87" s="282"/>
      <c r="CX87" s="236"/>
      <c r="CY87" s="236"/>
      <c r="CZ87" s="236"/>
      <c r="DA87" s="273" t="e">
        <f t="shared" si="37"/>
        <v>#DIV/0!</v>
      </c>
      <c r="DB87" s="283" t="s">
        <v>658</v>
      </c>
      <c r="DC87" s="282"/>
      <c r="DD87" s="236"/>
      <c r="DE87" s="236"/>
      <c r="DF87" s="236"/>
      <c r="DG87" s="273" t="e">
        <f t="shared" si="38"/>
        <v>#DIV/0!</v>
      </c>
      <c r="DH87" s="283" t="s">
        <v>658</v>
      </c>
      <c r="DI87" s="282"/>
      <c r="DJ87" s="236"/>
      <c r="DK87" s="236"/>
      <c r="DL87" s="236"/>
      <c r="DM87" s="273" t="e">
        <f t="shared" si="39"/>
        <v>#DIV/0!</v>
      </c>
      <c r="DN87" s="283" t="s">
        <v>658</v>
      </c>
      <c r="DO87" s="282"/>
      <c r="DP87" s="236"/>
      <c r="DQ87" s="236"/>
      <c r="DR87" s="236"/>
      <c r="DS87" s="273" t="e">
        <f t="shared" si="40"/>
        <v>#DIV/0!</v>
      </c>
      <c r="DT87" s="283"/>
      <c r="DU87" s="282">
        <v>0</v>
      </c>
      <c r="DV87" s="236">
        <f t="shared" si="42"/>
        <v>5215.97</v>
      </c>
      <c r="DW87" s="236">
        <f t="shared" si="43"/>
        <v>5215.97</v>
      </c>
      <c r="DX87" s="236">
        <f t="shared" si="44"/>
        <v>19531.849999999999</v>
      </c>
      <c r="DY87" s="273">
        <f t="shared" si="45"/>
        <v>0.21076482696253651</v>
      </c>
      <c r="DZ87" s="283"/>
    </row>
    <row r="88" spans="1:130" ht="45" hidden="1" customHeight="1" x14ac:dyDescent="0.25">
      <c r="A88" s="40">
        <v>78</v>
      </c>
      <c r="B88" s="78" t="s">
        <v>67</v>
      </c>
      <c r="C88" s="78" t="s">
        <v>24</v>
      </c>
      <c r="D88" s="41" t="s">
        <v>68</v>
      </c>
      <c r="E88" s="41" t="s">
        <v>156</v>
      </c>
      <c r="F88" s="41" t="s">
        <v>157</v>
      </c>
      <c r="G88" s="41" t="s">
        <v>158</v>
      </c>
      <c r="H88" s="78" t="s">
        <v>88</v>
      </c>
      <c r="I88" s="78" t="s">
        <v>458</v>
      </c>
      <c r="J88" s="78" t="s">
        <v>73</v>
      </c>
      <c r="K88" s="78" t="s">
        <v>73</v>
      </c>
      <c r="L88" s="78" t="s">
        <v>74</v>
      </c>
      <c r="M88" s="78" t="s">
        <v>159</v>
      </c>
      <c r="N88" s="96" t="s">
        <v>172</v>
      </c>
      <c r="O88" s="80" t="s">
        <v>80</v>
      </c>
      <c r="P88" s="44" t="str">
        <f t="shared" si="24"/>
        <v>51</v>
      </c>
      <c r="Q88" s="44">
        <v>510602</v>
      </c>
      <c r="R88" s="81" t="s">
        <v>172</v>
      </c>
      <c r="S88" s="46">
        <v>1700</v>
      </c>
      <c r="T88" s="46">
        <v>1</v>
      </c>
      <c r="U88" s="45">
        <v>0</v>
      </c>
      <c r="V88" s="45">
        <v>0</v>
      </c>
      <c r="W88" s="47">
        <f t="shared" si="22"/>
        <v>22529.98</v>
      </c>
      <c r="X88" s="48">
        <v>1</v>
      </c>
      <c r="Y88" s="79" t="s">
        <v>31</v>
      </c>
      <c r="Z88" s="47">
        <v>1877.5</v>
      </c>
      <c r="AA88" s="237">
        <f>+ROUND((SUMIFS(MODIFICACIONES!K:K,MODIFICACIONES!L:L,'POA 2026'!$AA$10,MODIFICACIONES!D:D,'POA 2026'!A88)+'POA 2026'!Z88),2)</f>
        <v>1877.5</v>
      </c>
      <c r="AB88" s="47">
        <v>1877.5</v>
      </c>
      <c r="AC88" s="51">
        <f>+ROUND((SUMIFS(MODIFICACIONES!K:K,MODIFICACIONES!L:L,'POA 2026'!$AC$10,MODIFICACIONES!D:D,'POA 2026'!A88)+'POA 2026'!AB88),2)</f>
        <v>1877.5</v>
      </c>
      <c r="AD88" s="47">
        <v>1877.5</v>
      </c>
      <c r="AE88" s="51">
        <f>+ROUND((SUMIFS(MODIFICACIONES!K:K,MODIFICACIONES!L:L,'POA 2026'!$AE$10,MODIFICACIONES!D:D,'POA 2026'!A88)+'POA 2026'!AD88),2)</f>
        <v>1877.5</v>
      </c>
      <c r="AF88" s="47">
        <v>1877.5</v>
      </c>
      <c r="AG88" s="51">
        <f>+ROUND((SUMIFS(MODIFICACIONES!K:K,MODIFICACIONES!L:L,'POA 2026'!$AG$10,MODIFICACIONES!D:D,'POA 2026'!A88)+'POA 2026'!AF88),2)</f>
        <v>1877.5</v>
      </c>
      <c r="AH88" s="47">
        <v>1877.5</v>
      </c>
      <c r="AI88" s="51">
        <f>+ROUND((SUMIFS(MODIFICACIONES!K:K,MODIFICACIONES!L:L,'POA 2026'!$AI$10,MODIFICACIONES!D:D,'POA 2026'!A88)+'POA 2026'!AH88),2)</f>
        <v>1877.5</v>
      </c>
      <c r="AJ88" s="47">
        <v>1877.5</v>
      </c>
      <c r="AK88" s="51">
        <f>+ROUND((SUMIFS(MODIFICACIONES!K:K,MODIFICACIONES!L:L,'POA 2026'!$AK$10,MODIFICACIONES!D:D,'POA 2026'!A88)+'POA 2026'!AJ88),2)</f>
        <v>1877.5</v>
      </c>
      <c r="AL88" s="47">
        <v>1877.5</v>
      </c>
      <c r="AM88" s="51">
        <f>+ROUND((SUMIFS(MODIFICACIONES!K:K,MODIFICACIONES!L:L,'POA 2026'!$AM$10,MODIFICACIONES!D:D,'POA 2026'!A88)+'POA 2026'!AL88),2)</f>
        <v>1877.5</v>
      </c>
      <c r="AN88" s="47">
        <v>1877.5</v>
      </c>
      <c r="AO88" s="51">
        <f>+ROUND((SUMIFS(MODIFICACIONES!K:K,MODIFICACIONES!L:L,'POA 2026'!$AO$10,MODIFICACIONES!D:D,'POA 2026'!A88)+'POA 2026'!AN88),2)</f>
        <v>1877.5</v>
      </c>
      <c r="AP88" s="47">
        <v>1877.5</v>
      </c>
      <c r="AQ88" s="51">
        <f>+ROUND((SUMIFS(MODIFICACIONES!K:K,MODIFICACIONES!L:L,'POA 2026'!$AQ$10,MODIFICACIONES!D:D,'POA 2026'!A88)+'POA 2026'!AP88),2)</f>
        <v>1877.5</v>
      </c>
      <c r="AR88" s="47">
        <v>1877.5</v>
      </c>
      <c r="AS88" s="51">
        <f>+ROUND((SUMIFS(MODIFICACIONES!K:K,MODIFICACIONES!L:L,'POA 2026'!$AS$10,MODIFICACIONES!D:D,'POA 2026'!A88)+'POA 2026'!AR88),2)</f>
        <v>1877.5</v>
      </c>
      <c r="AT88" s="47">
        <v>1877.49</v>
      </c>
      <c r="AU88" s="51">
        <f>+ROUND((SUMIFS(MODIFICACIONES!K:K,MODIFICACIONES!L:L,'POA 2026'!$AU$10,MODIFICACIONES!D:D,'POA 2026'!A88)+'POA 2026'!AT88),2)</f>
        <v>1877.49</v>
      </c>
      <c r="AV88" s="47">
        <v>1877.49</v>
      </c>
      <c r="AW88" s="51">
        <f>+ROUND((SUMIFS(MODIFICACIONES!K:K,MODIFICACIONES!L:L,'POA 2026'!$AW$10,MODIFICACIONES!D:D,'POA 2026'!A88)+'POA 2026'!AV88),2)</f>
        <v>1877.49</v>
      </c>
      <c r="AX88" s="75">
        <f t="shared" si="27"/>
        <v>0</v>
      </c>
      <c r="AY88" s="236">
        <f>SUMIFS(CERTIFICACIONES!I:I,CERTIFICACIONES!A:A,'POA 2026'!A88,CERTIFICACIONES!J:J,"ACTIVA")</f>
        <v>22529.98</v>
      </c>
      <c r="AZ88" s="279">
        <f t="shared" si="26"/>
        <v>0</v>
      </c>
      <c r="BA88" s="282">
        <v>0</v>
      </c>
      <c r="BB88" s="236">
        <v>0</v>
      </c>
      <c r="BC88" s="236">
        <v>0</v>
      </c>
      <c r="BD88" s="236">
        <f t="shared" si="28"/>
        <v>22529.98</v>
      </c>
      <c r="BE88" s="273">
        <f t="shared" si="29"/>
        <v>0</v>
      </c>
      <c r="BF88" s="283" t="s">
        <v>658</v>
      </c>
      <c r="BG88" s="282">
        <v>0</v>
      </c>
      <c r="BH88" s="236">
        <v>12935.94</v>
      </c>
      <c r="BI88" s="236">
        <v>12935.94</v>
      </c>
      <c r="BJ88" s="236">
        <f t="shared" si="25"/>
        <v>9594.0399999999991</v>
      </c>
      <c r="BK88" s="273">
        <f t="shared" si="30"/>
        <v>6.8899813581890816</v>
      </c>
      <c r="BL88" s="283" t="s">
        <v>658</v>
      </c>
      <c r="BM88" s="282"/>
      <c r="BN88" s="236"/>
      <c r="BO88" s="236"/>
      <c r="BP88" s="236"/>
      <c r="BQ88" s="273">
        <f t="shared" si="31"/>
        <v>0</v>
      </c>
      <c r="BR88" s="283" t="s">
        <v>658</v>
      </c>
      <c r="BS88" s="282"/>
      <c r="BT88" s="236"/>
      <c r="BU88" s="236"/>
      <c r="BV88" s="236"/>
      <c r="BW88" s="273">
        <f t="shared" si="32"/>
        <v>0</v>
      </c>
      <c r="BX88" s="283" t="s">
        <v>658</v>
      </c>
      <c r="BY88" s="282"/>
      <c r="BZ88" s="236"/>
      <c r="CA88" s="236"/>
      <c r="CB88" s="236"/>
      <c r="CC88" s="273">
        <f t="shared" si="33"/>
        <v>0</v>
      </c>
      <c r="CD88" s="283" t="s">
        <v>658</v>
      </c>
      <c r="CE88" s="282"/>
      <c r="CF88" s="236"/>
      <c r="CG88" s="236"/>
      <c r="CH88" s="236"/>
      <c r="CI88" s="273" t="e">
        <f t="shared" si="34"/>
        <v>#DIV/0!</v>
      </c>
      <c r="CJ88" s="283" t="s">
        <v>658</v>
      </c>
      <c r="CK88" s="282"/>
      <c r="CL88" s="236"/>
      <c r="CM88" s="236"/>
      <c r="CN88" s="236"/>
      <c r="CO88" s="273" t="e">
        <f t="shared" si="35"/>
        <v>#DIV/0!</v>
      </c>
      <c r="CP88" s="283" t="s">
        <v>658</v>
      </c>
      <c r="CQ88" s="282"/>
      <c r="CR88" s="236"/>
      <c r="CS88" s="236"/>
      <c r="CT88" s="236"/>
      <c r="CU88" s="273" t="e">
        <f t="shared" si="36"/>
        <v>#DIV/0!</v>
      </c>
      <c r="CV88" s="283" t="s">
        <v>658</v>
      </c>
      <c r="CW88" s="282"/>
      <c r="CX88" s="236"/>
      <c r="CY88" s="236"/>
      <c r="CZ88" s="236"/>
      <c r="DA88" s="273" t="e">
        <f t="shared" si="37"/>
        <v>#DIV/0!</v>
      </c>
      <c r="DB88" s="283" t="s">
        <v>658</v>
      </c>
      <c r="DC88" s="282"/>
      <c r="DD88" s="236"/>
      <c r="DE88" s="236"/>
      <c r="DF88" s="236"/>
      <c r="DG88" s="273" t="e">
        <f t="shared" si="38"/>
        <v>#DIV/0!</v>
      </c>
      <c r="DH88" s="283" t="s">
        <v>658</v>
      </c>
      <c r="DI88" s="282"/>
      <c r="DJ88" s="236"/>
      <c r="DK88" s="236"/>
      <c r="DL88" s="236"/>
      <c r="DM88" s="273" t="e">
        <f t="shared" si="39"/>
        <v>#DIV/0!</v>
      </c>
      <c r="DN88" s="283" t="s">
        <v>658</v>
      </c>
      <c r="DO88" s="282"/>
      <c r="DP88" s="236"/>
      <c r="DQ88" s="236"/>
      <c r="DR88" s="236"/>
      <c r="DS88" s="273" t="e">
        <f t="shared" si="40"/>
        <v>#DIV/0!</v>
      </c>
      <c r="DT88" s="283"/>
      <c r="DU88" s="282"/>
      <c r="DV88" s="236">
        <f t="shared" si="42"/>
        <v>12935.94</v>
      </c>
      <c r="DW88" s="236">
        <f t="shared" si="43"/>
        <v>12935.94</v>
      </c>
      <c r="DX88" s="236">
        <f t="shared" si="44"/>
        <v>9594.0399999999991</v>
      </c>
      <c r="DY88" s="273">
        <f t="shared" si="45"/>
        <v>0.57416562287227957</v>
      </c>
      <c r="DZ88" s="283"/>
    </row>
    <row r="89" spans="1:130" ht="45" hidden="1" customHeight="1" x14ac:dyDescent="0.25">
      <c r="A89" s="40">
        <v>79</v>
      </c>
      <c r="B89" s="78" t="s">
        <v>67</v>
      </c>
      <c r="C89" s="78" t="s">
        <v>24</v>
      </c>
      <c r="D89" s="41" t="s">
        <v>68</v>
      </c>
      <c r="E89" s="41" t="s">
        <v>156</v>
      </c>
      <c r="F89" s="41" t="s">
        <v>157</v>
      </c>
      <c r="G89" s="41" t="s">
        <v>158</v>
      </c>
      <c r="H89" s="78" t="s">
        <v>88</v>
      </c>
      <c r="I89" s="78" t="s">
        <v>458</v>
      </c>
      <c r="J89" s="78" t="s">
        <v>73</v>
      </c>
      <c r="K89" s="78" t="s">
        <v>73</v>
      </c>
      <c r="L89" s="78" t="s">
        <v>74</v>
      </c>
      <c r="M89" s="78" t="s">
        <v>159</v>
      </c>
      <c r="N89" s="96" t="s">
        <v>162</v>
      </c>
      <c r="O89" s="80" t="s">
        <v>80</v>
      </c>
      <c r="P89" s="44" t="str">
        <f t="shared" si="24"/>
        <v>51</v>
      </c>
      <c r="Q89" s="44">
        <v>510108</v>
      </c>
      <c r="R89" s="81" t="s">
        <v>162</v>
      </c>
      <c r="S89" s="46">
        <v>1700</v>
      </c>
      <c r="T89" s="46">
        <v>1</v>
      </c>
      <c r="U89" s="45">
        <v>0</v>
      </c>
      <c r="V89" s="45">
        <v>0</v>
      </c>
      <c r="W89" s="47">
        <f t="shared" si="22"/>
        <v>52164</v>
      </c>
      <c r="X89" s="48">
        <v>1</v>
      </c>
      <c r="Y89" s="79" t="s">
        <v>31</v>
      </c>
      <c r="Z89" s="47">
        <v>4347</v>
      </c>
      <c r="AA89" s="237">
        <f>+ROUND((SUMIFS(MODIFICACIONES!K:K,MODIFICACIONES!L:L,'POA 2026'!$AA$10,MODIFICACIONES!D:D,'POA 2026'!A89)+'POA 2026'!Z89),2)</f>
        <v>4347</v>
      </c>
      <c r="AB89" s="47">
        <v>4347</v>
      </c>
      <c r="AC89" s="51">
        <f>+ROUND((SUMIFS(MODIFICACIONES!K:K,MODIFICACIONES!L:L,'POA 2026'!$AC$10,MODIFICACIONES!D:D,'POA 2026'!A89)+'POA 2026'!AB89),2)</f>
        <v>4347</v>
      </c>
      <c r="AD89" s="47">
        <v>4347</v>
      </c>
      <c r="AE89" s="51">
        <f>+ROUND((SUMIFS(MODIFICACIONES!K:K,MODIFICACIONES!L:L,'POA 2026'!$AE$10,MODIFICACIONES!D:D,'POA 2026'!A89)+'POA 2026'!AD89),2)</f>
        <v>4347</v>
      </c>
      <c r="AF89" s="47">
        <v>4347</v>
      </c>
      <c r="AG89" s="51">
        <f>+ROUND((SUMIFS(MODIFICACIONES!K:K,MODIFICACIONES!L:L,'POA 2026'!$AG$10,MODIFICACIONES!D:D,'POA 2026'!A89)+'POA 2026'!AF89),2)</f>
        <v>4347</v>
      </c>
      <c r="AH89" s="47">
        <v>4347</v>
      </c>
      <c r="AI89" s="51">
        <f>+ROUND((SUMIFS(MODIFICACIONES!K:K,MODIFICACIONES!L:L,'POA 2026'!$AI$10,MODIFICACIONES!D:D,'POA 2026'!A89)+'POA 2026'!AH89),2)</f>
        <v>4347</v>
      </c>
      <c r="AJ89" s="47">
        <v>4347</v>
      </c>
      <c r="AK89" s="51">
        <f>+ROUND((SUMIFS(MODIFICACIONES!K:K,MODIFICACIONES!L:L,'POA 2026'!$AK$10,MODIFICACIONES!D:D,'POA 2026'!A89)+'POA 2026'!AJ89),2)</f>
        <v>4347</v>
      </c>
      <c r="AL89" s="47">
        <v>4347</v>
      </c>
      <c r="AM89" s="51">
        <f>+ROUND((SUMIFS(MODIFICACIONES!K:K,MODIFICACIONES!L:L,'POA 2026'!$AM$10,MODIFICACIONES!D:D,'POA 2026'!A89)+'POA 2026'!AL89),2)</f>
        <v>4347</v>
      </c>
      <c r="AN89" s="47">
        <v>4347</v>
      </c>
      <c r="AO89" s="51">
        <f>+ROUND((SUMIFS(MODIFICACIONES!K:K,MODIFICACIONES!L:L,'POA 2026'!$AO$10,MODIFICACIONES!D:D,'POA 2026'!A89)+'POA 2026'!AN89),2)</f>
        <v>4347</v>
      </c>
      <c r="AP89" s="47">
        <v>4347</v>
      </c>
      <c r="AQ89" s="51">
        <f>+ROUND((SUMIFS(MODIFICACIONES!K:K,MODIFICACIONES!L:L,'POA 2026'!$AQ$10,MODIFICACIONES!D:D,'POA 2026'!A89)+'POA 2026'!AP89),2)</f>
        <v>4347</v>
      </c>
      <c r="AR89" s="47">
        <v>4347</v>
      </c>
      <c r="AS89" s="51">
        <f>+ROUND((SUMIFS(MODIFICACIONES!K:K,MODIFICACIONES!L:L,'POA 2026'!$AS$10,MODIFICACIONES!D:D,'POA 2026'!A89)+'POA 2026'!AR89),2)</f>
        <v>4347</v>
      </c>
      <c r="AT89" s="47">
        <v>4347</v>
      </c>
      <c r="AU89" s="51">
        <f>+ROUND((SUMIFS(MODIFICACIONES!K:K,MODIFICACIONES!L:L,'POA 2026'!$AU$10,MODIFICACIONES!D:D,'POA 2026'!A89)+'POA 2026'!AT89),2)</f>
        <v>4347</v>
      </c>
      <c r="AV89" s="47">
        <v>4347</v>
      </c>
      <c r="AW89" s="51">
        <f>+ROUND((SUMIFS(MODIFICACIONES!K:K,MODIFICACIONES!L:L,'POA 2026'!$AW$10,MODIFICACIONES!D:D,'POA 2026'!A89)+'POA 2026'!AV89),2)</f>
        <v>4347</v>
      </c>
      <c r="AX89" s="75">
        <f t="shared" si="27"/>
        <v>0</v>
      </c>
      <c r="AY89" s="236">
        <f>SUMIFS(CERTIFICACIONES!I:I,CERTIFICACIONES!A:A,'POA 2026'!A89,CERTIFICACIONES!J:J,"ACTIVA")</f>
        <v>52164</v>
      </c>
      <c r="AZ89" s="279">
        <f t="shared" si="26"/>
        <v>0</v>
      </c>
      <c r="BA89" s="282">
        <v>0</v>
      </c>
      <c r="BB89" s="236">
        <v>0</v>
      </c>
      <c r="BC89" s="236">
        <v>0</v>
      </c>
      <c r="BD89" s="236">
        <f t="shared" si="28"/>
        <v>52164</v>
      </c>
      <c r="BE89" s="273">
        <f t="shared" si="29"/>
        <v>0</v>
      </c>
      <c r="BF89" s="283" t="s">
        <v>658</v>
      </c>
      <c r="BG89" s="282">
        <v>0</v>
      </c>
      <c r="BH89" s="236">
        <v>0</v>
      </c>
      <c r="BI89" s="236">
        <v>0</v>
      </c>
      <c r="BJ89" s="236">
        <f t="shared" si="25"/>
        <v>52164</v>
      </c>
      <c r="BK89" s="273">
        <f t="shared" si="30"/>
        <v>0</v>
      </c>
      <c r="BL89" s="283" t="s">
        <v>658</v>
      </c>
      <c r="BM89" s="282"/>
      <c r="BN89" s="236"/>
      <c r="BO89" s="236"/>
      <c r="BP89" s="236"/>
      <c r="BQ89" s="273">
        <f t="shared" si="31"/>
        <v>0</v>
      </c>
      <c r="BR89" s="283" t="s">
        <v>658</v>
      </c>
      <c r="BS89" s="282"/>
      <c r="BT89" s="236"/>
      <c r="BU89" s="236"/>
      <c r="BV89" s="236"/>
      <c r="BW89" s="273">
        <f t="shared" si="32"/>
        <v>0</v>
      </c>
      <c r="BX89" s="283" t="s">
        <v>658</v>
      </c>
      <c r="BY89" s="282"/>
      <c r="BZ89" s="236"/>
      <c r="CA89" s="236"/>
      <c r="CB89" s="236"/>
      <c r="CC89" s="273">
        <f t="shared" si="33"/>
        <v>0</v>
      </c>
      <c r="CD89" s="283" t="s">
        <v>658</v>
      </c>
      <c r="CE89" s="282"/>
      <c r="CF89" s="236"/>
      <c r="CG89" s="236"/>
      <c r="CH89" s="236"/>
      <c r="CI89" s="273" t="e">
        <f t="shared" si="34"/>
        <v>#DIV/0!</v>
      </c>
      <c r="CJ89" s="283" t="s">
        <v>658</v>
      </c>
      <c r="CK89" s="282"/>
      <c r="CL89" s="236"/>
      <c r="CM89" s="236"/>
      <c r="CN89" s="236"/>
      <c r="CO89" s="273" t="e">
        <f t="shared" si="35"/>
        <v>#DIV/0!</v>
      </c>
      <c r="CP89" s="283" t="s">
        <v>658</v>
      </c>
      <c r="CQ89" s="282"/>
      <c r="CR89" s="236"/>
      <c r="CS89" s="236"/>
      <c r="CT89" s="236"/>
      <c r="CU89" s="273" t="e">
        <f t="shared" si="36"/>
        <v>#DIV/0!</v>
      </c>
      <c r="CV89" s="283" t="s">
        <v>658</v>
      </c>
      <c r="CW89" s="282"/>
      <c r="CX89" s="236"/>
      <c r="CY89" s="236"/>
      <c r="CZ89" s="236"/>
      <c r="DA89" s="273" t="e">
        <f t="shared" si="37"/>
        <v>#DIV/0!</v>
      </c>
      <c r="DB89" s="283" t="s">
        <v>658</v>
      </c>
      <c r="DC89" s="282"/>
      <c r="DD89" s="236"/>
      <c r="DE89" s="236"/>
      <c r="DF89" s="236"/>
      <c r="DG89" s="273" t="e">
        <f t="shared" si="38"/>
        <v>#DIV/0!</v>
      </c>
      <c r="DH89" s="283" t="s">
        <v>658</v>
      </c>
      <c r="DI89" s="282"/>
      <c r="DJ89" s="236"/>
      <c r="DK89" s="236"/>
      <c r="DL89" s="236"/>
      <c r="DM89" s="273" t="e">
        <f t="shared" si="39"/>
        <v>#DIV/0!</v>
      </c>
      <c r="DN89" s="283" t="s">
        <v>658</v>
      </c>
      <c r="DO89" s="282"/>
      <c r="DP89" s="236"/>
      <c r="DQ89" s="236"/>
      <c r="DR89" s="236"/>
      <c r="DS89" s="273" t="e">
        <f t="shared" si="40"/>
        <v>#DIV/0!</v>
      </c>
      <c r="DT89" s="283"/>
      <c r="DU89" s="282"/>
      <c r="DV89" s="236">
        <f t="shared" si="42"/>
        <v>0</v>
      </c>
      <c r="DW89" s="236">
        <f t="shared" si="43"/>
        <v>0</v>
      </c>
      <c r="DX89" s="236">
        <f t="shared" si="44"/>
        <v>52164</v>
      </c>
      <c r="DY89" s="273">
        <f t="shared" si="45"/>
        <v>0</v>
      </c>
      <c r="DZ89" s="283"/>
    </row>
    <row r="90" spans="1:130" ht="45" hidden="1" customHeight="1" x14ac:dyDescent="0.25">
      <c r="A90" s="40">
        <v>80</v>
      </c>
      <c r="B90" s="78" t="s">
        <v>67</v>
      </c>
      <c r="C90" s="78" t="s">
        <v>24</v>
      </c>
      <c r="D90" s="41" t="s">
        <v>68</v>
      </c>
      <c r="E90" s="41" t="s">
        <v>156</v>
      </c>
      <c r="F90" s="41" t="s">
        <v>157</v>
      </c>
      <c r="G90" s="41" t="s">
        <v>158</v>
      </c>
      <c r="H90" s="78" t="s">
        <v>140</v>
      </c>
      <c r="I90" s="78" t="s">
        <v>474</v>
      </c>
      <c r="J90" s="78" t="s">
        <v>73</v>
      </c>
      <c r="K90" s="78" t="s">
        <v>73</v>
      </c>
      <c r="L90" s="78" t="s">
        <v>74</v>
      </c>
      <c r="M90" s="78" t="s">
        <v>159</v>
      </c>
      <c r="N90" s="96" t="s">
        <v>163</v>
      </c>
      <c r="O90" s="80" t="s">
        <v>80</v>
      </c>
      <c r="P90" s="44" t="str">
        <f t="shared" si="24"/>
        <v>51</v>
      </c>
      <c r="Q90" s="44">
        <v>510203</v>
      </c>
      <c r="R90" s="81" t="s">
        <v>163</v>
      </c>
      <c r="S90" s="46">
        <v>1700</v>
      </c>
      <c r="T90" s="46">
        <v>1</v>
      </c>
      <c r="U90" s="45">
        <v>0</v>
      </c>
      <c r="V90" s="45">
        <v>0</v>
      </c>
      <c r="W90" s="47">
        <f t="shared" ref="W90:W153" si="46">+ROUND((AA90+AC90+AE90+AG90+AI90+AK90+AM90+AO90+AQ90+AS90+AU90+AW90),2)</f>
        <v>4347</v>
      </c>
      <c r="X90" s="48">
        <v>1</v>
      </c>
      <c r="Y90" s="79" t="s">
        <v>31</v>
      </c>
      <c r="Z90" s="47">
        <v>362.25</v>
      </c>
      <c r="AA90" s="237">
        <f>+ROUND((SUMIFS(MODIFICACIONES!K:K,MODIFICACIONES!L:L,'POA 2026'!$AA$10,MODIFICACIONES!D:D,'POA 2026'!A90)+'POA 2026'!Z90),2)</f>
        <v>362.25</v>
      </c>
      <c r="AB90" s="47">
        <v>362.25</v>
      </c>
      <c r="AC90" s="51">
        <f>+ROUND((SUMIFS(MODIFICACIONES!K:K,MODIFICACIONES!L:L,'POA 2026'!$AC$10,MODIFICACIONES!D:D,'POA 2026'!A90)+'POA 2026'!AB90),2)</f>
        <v>362.25</v>
      </c>
      <c r="AD90" s="47">
        <v>362.25</v>
      </c>
      <c r="AE90" s="51">
        <f>+ROUND((SUMIFS(MODIFICACIONES!K:K,MODIFICACIONES!L:L,'POA 2026'!$AE$10,MODIFICACIONES!D:D,'POA 2026'!A90)+'POA 2026'!AD90),2)</f>
        <v>362.25</v>
      </c>
      <c r="AF90" s="47">
        <v>362.25</v>
      </c>
      <c r="AG90" s="51">
        <f>+ROUND((SUMIFS(MODIFICACIONES!K:K,MODIFICACIONES!L:L,'POA 2026'!$AG$10,MODIFICACIONES!D:D,'POA 2026'!A90)+'POA 2026'!AF90),2)</f>
        <v>362.25</v>
      </c>
      <c r="AH90" s="47">
        <v>362.25</v>
      </c>
      <c r="AI90" s="51">
        <f>+ROUND((SUMIFS(MODIFICACIONES!K:K,MODIFICACIONES!L:L,'POA 2026'!$AI$10,MODIFICACIONES!D:D,'POA 2026'!A90)+'POA 2026'!AH90),2)</f>
        <v>362.25</v>
      </c>
      <c r="AJ90" s="47">
        <v>362.25</v>
      </c>
      <c r="AK90" s="51">
        <f>+ROUND((SUMIFS(MODIFICACIONES!K:K,MODIFICACIONES!L:L,'POA 2026'!$AK$10,MODIFICACIONES!D:D,'POA 2026'!A90)+'POA 2026'!AJ90),2)</f>
        <v>362.25</v>
      </c>
      <c r="AL90" s="47">
        <v>362.25</v>
      </c>
      <c r="AM90" s="51">
        <f>+ROUND((SUMIFS(MODIFICACIONES!K:K,MODIFICACIONES!L:L,'POA 2026'!$AM$10,MODIFICACIONES!D:D,'POA 2026'!A90)+'POA 2026'!AL90),2)</f>
        <v>362.25</v>
      </c>
      <c r="AN90" s="47">
        <v>362.25</v>
      </c>
      <c r="AO90" s="51">
        <f>+ROUND((SUMIFS(MODIFICACIONES!K:K,MODIFICACIONES!L:L,'POA 2026'!$AO$10,MODIFICACIONES!D:D,'POA 2026'!A90)+'POA 2026'!AN90),2)</f>
        <v>362.25</v>
      </c>
      <c r="AP90" s="47">
        <v>362.25</v>
      </c>
      <c r="AQ90" s="51">
        <f>+ROUND((SUMIFS(MODIFICACIONES!K:K,MODIFICACIONES!L:L,'POA 2026'!$AQ$10,MODIFICACIONES!D:D,'POA 2026'!A90)+'POA 2026'!AP90),2)</f>
        <v>362.25</v>
      </c>
      <c r="AR90" s="47">
        <v>362.25</v>
      </c>
      <c r="AS90" s="51">
        <f>+ROUND((SUMIFS(MODIFICACIONES!K:K,MODIFICACIONES!L:L,'POA 2026'!$AS$10,MODIFICACIONES!D:D,'POA 2026'!A90)+'POA 2026'!AR90),2)</f>
        <v>362.25</v>
      </c>
      <c r="AT90" s="47">
        <v>362.25</v>
      </c>
      <c r="AU90" s="51">
        <f>+ROUND((SUMIFS(MODIFICACIONES!K:K,MODIFICACIONES!L:L,'POA 2026'!$AU$10,MODIFICACIONES!D:D,'POA 2026'!A90)+'POA 2026'!AT90),2)</f>
        <v>362.25</v>
      </c>
      <c r="AV90" s="47">
        <v>362.25</v>
      </c>
      <c r="AW90" s="51">
        <f>+ROUND((SUMIFS(MODIFICACIONES!K:K,MODIFICACIONES!L:L,'POA 2026'!$AW$10,MODIFICACIONES!D:D,'POA 2026'!A90)+'POA 2026'!AV90),2)</f>
        <v>362.25</v>
      </c>
      <c r="AX90" s="75">
        <f t="shared" si="27"/>
        <v>0</v>
      </c>
      <c r="AY90" s="236">
        <f>SUMIFS(CERTIFICACIONES!I:I,CERTIFICACIONES!A:A,'POA 2026'!A90,CERTIFICACIONES!J:J,"ACTIVA")</f>
        <v>4347</v>
      </c>
      <c r="AZ90" s="279">
        <f t="shared" si="26"/>
        <v>0</v>
      </c>
      <c r="BA90" s="282">
        <v>0</v>
      </c>
      <c r="BB90" s="236">
        <v>0</v>
      </c>
      <c r="BC90" s="236">
        <v>0</v>
      </c>
      <c r="BD90" s="236">
        <f t="shared" si="28"/>
        <v>4347</v>
      </c>
      <c r="BE90" s="273">
        <f t="shared" si="29"/>
        <v>0</v>
      </c>
      <c r="BF90" s="283" t="s">
        <v>658</v>
      </c>
      <c r="BG90" s="282">
        <v>0</v>
      </c>
      <c r="BH90" s="236">
        <v>0</v>
      </c>
      <c r="BI90" s="236">
        <v>0</v>
      </c>
      <c r="BJ90" s="236">
        <f t="shared" si="25"/>
        <v>4347</v>
      </c>
      <c r="BK90" s="273">
        <f t="shared" si="30"/>
        <v>0</v>
      </c>
      <c r="BL90" s="283"/>
      <c r="BM90" s="282"/>
      <c r="BN90" s="236"/>
      <c r="BO90" s="236"/>
      <c r="BP90" s="236"/>
      <c r="BQ90" s="273">
        <f t="shared" si="31"/>
        <v>0</v>
      </c>
      <c r="BR90" s="283" t="s">
        <v>658</v>
      </c>
      <c r="BS90" s="282"/>
      <c r="BT90" s="236"/>
      <c r="BU90" s="236"/>
      <c r="BV90" s="236"/>
      <c r="BW90" s="273">
        <f t="shared" si="32"/>
        <v>0</v>
      </c>
      <c r="BX90" s="283" t="s">
        <v>658</v>
      </c>
      <c r="BY90" s="282"/>
      <c r="BZ90" s="236"/>
      <c r="CA90" s="236"/>
      <c r="CB90" s="236"/>
      <c r="CC90" s="273">
        <f t="shared" si="33"/>
        <v>0</v>
      </c>
      <c r="CD90" s="283" t="s">
        <v>658</v>
      </c>
      <c r="CE90" s="282"/>
      <c r="CF90" s="236"/>
      <c r="CG90" s="236"/>
      <c r="CH90" s="236"/>
      <c r="CI90" s="273" t="e">
        <f t="shared" si="34"/>
        <v>#DIV/0!</v>
      </c>
      <c r="CJ90" s="283" t="s">
        <v>658</v>
      </c>
      <c r="CK90" s="282"/>
      <c r="CL90" s="236"/>
      <c r="CM90" s="236"/>
      <c r="CN90" s="236"/>
      <c r="CO90" s="273" t="e">
        <f t="shared" si="35"/>
        <v>#DIV/0!</v>
      </c>
      <c r="CP90" s="283" t="s">
        <v>658</v>
      </c>
      <c r="CQ90" s="282"/>
      <c r="CR90" s="236"/>
      <c r="CS90" s="236"/>
      <c r="CT90" s="236"/>
      <c r="CU90" s="273" t="e">
        <f t="shared" si="36"/>
        <v>#DIV/0!</v>
      </c>
      <c r="CV90" s="283" t="s">
        <v>658</v>
      </c>
      <c r="CW90" s="282"/>
      <c r="CX90" s="236"/>
      <c r="CY90" s="236"/>
      <c r="CZ90" s="236"/>
      <c r="DA90" s="273" t="e">
        <f t="shared" si="37"/>
        <v>#DIV/0!</v>
      </c>
      <c r="DB90" s="283" t="s">
        <v>658</v>
      </c>
      <c r="DC90" s="282"/>
      <c r="DD90" s="236"/>
      <c r="DE90" s="236"/>
      <c r="DF90" s="236"/>
      <c r="DG90" s="273" t="e">
        <f t="shared" si="38"/>
        <v>#DIV/0!</v>
      </c>
      <c r="DH90" s="283" t="s">
        <v>658</v>
      </c>
      <c r="DI90" s="282"/>
      <c r="DJ90" s="236"/>
      <c r="DK90" s="236"/>
      <c r="DL90" s="236"/>
      <c r="DM90" s="273" t="e">
        <f t="shared" si="39"/>
        <v>#DIV/0!</v>
      </c>
      <c r="DN90" s="283" t="s">
        <v>658</v>
      </c>
      <c r="DO90" s="282"/>
      <c r="DP90" s="236"/>
      <c r="DQ90" s="236"/>
      <c r="DR90" s="236"/>
      <c r="DS90" s="273" t="e">
        <f t="shared" si="40"/>
        <v>#DIV/0!</v>
      </c>
      <c r="DT90" s="283"/>
      <c r="DU90" s="282"/>
      <c r="DV90" s="236">
        <f t="shared" si="42"/>
        <v>0</v>
      </c>
      <c r="DW90" s="236">
        <f t="shared" si="43"/>
        <v>0</v>
      </c>
      <c r="DX90" s="236">
        <f t="shared" si="44"/>
        <v>4347</v>
      </c>
      <c r="DY90" s="273">
        <f t="shared" si="45"/>
        <v>0</v>
      </c>
      <c r="DZ90" s="283"/>
    </row>
    <row r="91" spans="1:130" ht="45" hidden="1" customHeight="1" x14ac:dyDescent="0.25">
      <c r="A91" s="40">
        <v>81</v>
      </c>
      <c r="B91" s="78" t="s">
        <v>67</v>
      </c>
      <c r="C91" s="78" t="s">
        <v>24</v>
      </c>
      <c r="D91" s="41" t="s">
        <v>68</v>
      </c>
      <c r="E91" s="41" t="s">
        <v>156</v>
      </c>
      <c r="F91" s="41" t="s">
        <v>157</v>
      </c>
      <c r="G91" s="41" t="s">
        <v>158</v>
      </c>
      <c r="H91" s="78" t="s">
        <v>140</v>
      </c>
      <c r="I91" s="78" t="s">
        <v>474</v>
      </c>
      <c r="J91" s="78" t="s">
        <v>73</v>
      </c>
      <c r="K91" s="78" t="s">
        <v>73</v>
      </c>
      <c r="L91" s="78" t="s">
        <v>74</v>
      </c>
      <c r="M91" s="78" t="s">
        <v>159</v>
      </c>
      <c r="N91" s="96" t="s">
        <v>164</v>
      </c>
      <c r="O91" s="80" t="s">
        <v>80</v>
      </c>
      <c r="P91" s="44" t="str">
        <f t="shared" si="24"/>
        <v>51</v>
      </c>
      <c r="Q91" s="44">
        <v>510204</v>
      </c>
      <c r="R91" s="81" t="s">
        <v>164</v>
      </c>
      <c r="S91" s="46">
        <v>1700</v>
      </c>
      <c r="T91" s="46">
        <v>1</v>
      </c>
      <c r="U91" s="45">
        <v>0</v>
      </c>
      <c r="V91" s="45">
        <v>0</v>
      </c>
      <c r="W91" s="47">
        <f t="shared" si="46"/>
        <v>482</v>
      </c>
      <c r="X91" s="48">
        <v>1</v>
      </c>
      <c r="Y91" s="79" t="s">
        <v>31</v>
      </c>
      <c r="Z91" s="47">
        <v>40.17</v>
      </c>
      <c r="AA91" s="237">
        <f>+ROUND((SUMIFS(MODIFICACIONES!K:K,MODIFICACIONES!L:L,'POA 2026'!$AA$10,MODIFICACIONES!D:D,'POA 2026'!A91)+'POA 2026'!Z91),2)</f>
        <v>40.17</v>
      </c>
      <c r="AB91" s="47">
        <v>40.17</v>
      </c>
      <c r="AC91" s="51">
        <f>+ROUND((SUMIFS(MODIFICACIONES!K:K,MODIFICACIONES!L:L,'POA 2026'!$AC$10,MODIFICACIONES!D:D,'POA 2026'!A91)+'POA 2026'!AB91),2)</f>
        <v>40.17</v>
      </c>
      <c r="AD91" s="47">
        <v>40.17</v>
      </c>
      <c r="AE91" s="51">
        <f>+ROUND((SUMIFS(MODIFICACIONES!K:K,MODIFICACIONES!L:L,'POA 2026'!$AE$10,MODIFICACIONES!D:D,'POA 2026'!A91)+'POA 2026'!AD91),2)</f>
        <v>40.17</v>
      </c>
      <c r="AF91" s="47">
        <v>40.17</v>
      </c>
      <c r="AG91" s="51">
        <f>+ROUND((SUMIFS(MODIFICACIONES!K:K,MODIFICACIONES!L:L,'POA 2026'!$AG$10,MODIFICACIONES!D:D,'POA 2026'!A91)+'POA 2026'!AF91),2)</f>
        <v>40.17</v>
      </c>
      <c r="AH91" s="47">
        <v>40.17</v>
      </c>
      <c r="AI91" s="51">
        <f>+ROUND((SUMIFS(MODIFICACIONES!K:K,MODIFICACIONES!L:L,'POA 2026'!$AI$10,MODIFICACIONES!D:D,'POA 2026'!A91)+'POA 2026'!AH91),2)</f>
        <v>40.17</v>
      </c>
      <c r="AJ91" s="47">
        <v>40.17</v>
      </c>
      <c r="AK91" s="51">
        <f>+ROUND((SUMIFS(MODIFICACIONES!K:K,MODIFICACIONES!L:L,'POA 2026'!$AK$10,MODIFICACIONES!D:D,'POA 2026'!A91)+'POA 2026'!AJ91),2)</f>
        <v>40.17</v>
      </c>
      <c r="AL91" s="47">
        <v>40.17</v>
      </c>
      <c r="AM91" s="51">
        <f>+ROUND((SUMIFS(MODIFICACIONES!K:K,MODIFICACIONES!L:L,'POA 2026'!$AM$10,MODIFICACIONES!D:D,'POA 2026'!A91)+'POA 2026'!AL91),2)</f>
        <v>40.17</v>
      </c>
      <c r="AN91" s="47">
        <v>40.17</v>
      </c>
      <c r="AO91" s="51">
        <f>+ROUND((SUMIFS(MODIFICACIONES!K:K,MODIFICACIONES!L:L,'POA 2026'!$AO$10,MODIFICACIONES!D:D,'POA 2026'!A91)+'POA 2026'!AN91),2)</f>
        <v>40.17</v>
      </c>
      <c r="AP91" s="47">
        <v>40.159999999999997</v>
      </c>
      <c r="AQ91" s="51">
        <f>+ROUND((SUMIFS(MODIFICACIONES!K:K,MODIFICACIONES!L:L,'POA 2026'!$AQ$10,MODIFICACIONES!D:D,'POA 2026'!A91)+'POA 2026'!AP91),2)</f>
        <v>40.159999999999997</v>
      </c>
      <c r="AR91" s="47">
        <v>40.159999999999997</v>
      </c>
      <c r="AS91" s="51">
        <f>+ROUND((SUMIFS(MODIFICACIONES!K:K,MODIFICACIONES!L:L,'POA 2026'!$AS$10,MODIFICACIONES!D:D,'POA 2026'!A91)+'POA 2026'!AR91),2)</f>
        <v>40.159999999999997</v>
      </c>
      <c r="AT91" s="47">
        <v>40.159999999999997</v>
      </c>
      <c r="AU91" s="51">
        <f>+ROUND((SUMIFS(MODIFICACIONES!K:K,MODIFICACIONES!L:L,'POA 2026'!$AU$10,MODIFICACIONES!D:D,'POA 2026'!A91)+'POA 2026'!AT91),2)</f>
        <v>40.159999999999997</v>
      </c>
      <c r="AV91" s="47">
        <v>40.159999999999997</v>
      </c>
      <c r="AW91" s="51">
        <f>+ROUND((SUMIFS(MODIFICACIONES!K:K,MODIFICACIONES!L:L,'POA 2026'!$AW$10,MODIFICACIONES!D:D,'POA 2026'!A91)+'POA 2026'!AV91),2)</f>
        <v>40.159999999999997</v>
      </c>
      <c r="AX91" s="75">
        <f t="shared" si="27"/>
        <v>0</v>
      </c>
      <c r="AY91" s="236">
        <f>SUMIFS(CERTIFICACIONES!I:I,CERTIFICACIONES!A:A,'POA 2026'!A91,CERTIFICACIONES!J:J,"ACTIVA")</f>
        <v>482</v>
      </c>
      <c r="AZ91" s="279">
        <f t="shared" si="26"/>
        <v>0</v>
      </c>
      <c r="BA91" s="282">
        <v>0</v>
      </c>
      <c r="BB91" s="236">
        <v>0</v>
      </c>
      <c r="BC91" s="236">
        <v>0</v>
      </c>
      <c r="BD91" s="236">
        <f t="shared" si="28"/>
        <v>482</v>
      </c>
      <c r="BE91" s="273">
        <f t="shared" si="29"/>
        <v>0</v>
      </c>
      <c r="BF91" s="283" t="s">
        <v>658</v>
      </c>
      <c r="BG91" s="282">
        <v>0</v>
      </c>
      <c r="BH91" s="236">
        <v>0</v>
      </c>
      <c r="BI91" s="236">
        <v>0</v>
      </c>
      <c r="BJ91" s="236">
        <f t="shared" si="25"/>
        <v>482</v>
      </c>
      <c r="BK91" s="273">
        <f t="shared" si="30"/>
        <v>0</v>
      </c>
      <c r="BL91" s="283"/>
      <c r="BM91" s="282"/>
      <c r="BN91" s="236"/>
      <c r="BO91" s="236"/>
      <c r="BP91" s="236"/>
      <c r="BQ91" s="273">
        <f t="shared" si="31"/>
        <v>0</v>
      </c>
      <c r="BR91" s="283" t="s">
        <v>658</v>
      </c>
      <c r="BS91" s="282"/>
      <c r="BT91" s="236"/>
      <c r="BU91" s="236"/>
      <c r="BV91" s="236"/>
      <c r="BW91" s="273">
        <f t="shared" si="32"/>
        <v>0</v>
      </c>
      <c r="BX91" s="283" t="s">
        <v>658</v>
      </c>
      <c r="BY91" s="282"/>
      <c r="BZ91" s="236"/>
      <c r="CA91" s="236"/>
      <c r="CB91" s="236"/>
      <c r="CC91" s="273">
        <f t="shared" si="33"/>
        <v>0</v>
      </c>
      <c r="CD91" s="283" t="s">
        <v>658</v>
      </c>
      <c r="CE91" s="282"/>
      <c r="CF91" s="236"/>
      <c r="CG91" s="236"/>
      <c r="CH91" s="236"/>
      <c r="CI91" s="273" t="e">
        <f t="shared" si="34"/>
        <v>#DIV/0!</v>
      </c>
      <c r="CJ91" s="283" t="s">
        <v>658</v>
      </c>
      <c r="CK91" s="282"/>
      <c r="CL91" s="236"/>
      <c r="CM91" s="236"/>
      <c r="CN91" s="236"/>
      <c r="CO91" s="273" t="e">
        <f t="shared" si="35"/>
        <v>#DIV/0!</v>
      </c>
      <c r="CP91" s="283" t="s">
        <v>658</v>
      </c>
      <c r="CQ91" s="282"/>
      <c r="CR91" s="236"/>
      <c r="CS91" s="236"/>
      <c r="CT91" s="236"/>
      <c r="CU91" s="273" t="e">
        <f t="shared" si="36"/>
        <v>#DIV/0!</v>
      </c>
      <c r="CV91" s="283" t="s">
        <v>658</v>
      </c>
      <c r="CW91" s="282"/>
      <c r="CX91" s="236"/>
      <c r="CY91" s="236"/>
      <c r="CZ91" s="236"/>
      <c r="DA91" s="273" t="e">
        <f t="shared" si="37"/>
        <v>#DIV/0!</v>
      </c>
      <c r="DB91" s="283" t="s">
        <v>658</v>
      </c>
      <c r="DC91" s="282"/>
      <c r="DD91" s="236"/>
      <c r="DE91" s="236"/>
      <c r="DF91" s="236"/>
      <c r="DG91" s="273" t="e">
        <f t="shared" si="38"/>
        <v>#DIV/0!</v>
      </c>
      <c r="DH91" s="283" t="s">
        <v>658</v>
      </c>
      <c r="DI91" s="282"/>
      <c r="DJ91" s="236"/>
      <c r="DK91" s="236"/>
      <c r="DL91" s="236"/>
      <c r="DM91" s="273" t="e">
        <f t="shared" si="39"/>
        <v>#DIV/0!</v>
      </c>
      <c r="DN91" s="283" t="s">
        <v>658</v>
      </c>
      <c r="DO91" s="282"/>
      <c r="DP91" s="236"/>
      <c r="DQ91" s="236"/>
      <c r="DR91" s="236"/>
      <c r="DS91" s="273" t="e">
        <f t="shared" si="40"/>
        <v>#DIV/0!</v>
      </c>
      <c r="DT91" s="283"/>
      <c r="DU91" s="282"/>
      <c r="DV91" s="236">
        <f t="shared" si="42"/>
        <v>0</v>
      </c>
      <c r="DW91" s="236">
        <f t="shared" si="43"/>
        <v>0</v>
      </c>
      <c r="DX91" s="236">
        <f t="shared" si="44"/>
        <v>482</v>
      </c>
      <c r="DY91" s="273">
        <f t="shared" si="45"/>
        <v>0</v>
      </c>
      <c r="DZ91" s="283"/>
    </row>
    <row r="92" spans="1:130" ht="45" hidden="1" customHeight="1" x14ac:dyDescent="0.25">
      <c r="A92" s="40">
        <v>82</v>
      </c>
      <c r="B92" s="78" t="s">
        <v>67</v>
      </c>
      <c r="C92" s="78" t="s">
        <v>24</v>
      </c>
      <c r="D92" s="41" t="s">
        <v>68</v>
      </c>
      <c r="E92" s="41" t="s">
        <v>156</v>
      </c>
      <c r="F92" s="41" t="s">
        <v>157</v>
      </c>
      <c r="G92" s="41" t="s">
        <v>158</v>
      </c>
      <c r="H92" s="78" t="s">
        <v>140</v>
      </c>
      <c r="I92" s="78" t="s">
        <v>474</v>
      </c>
      <c r="J92" s="78" t="s">
        <v>73</v>
      </c>
      <c r="K92" s="78" t="s">
        <v>73</v>
      </c>
      <c r="L92" s="78" t="s">
        <v>74</v>
      </c>
      <c r="M92" s="78" t="s">
        <v>159</v>
      </c>
      <c r="N92" s="96" t="s">
        <v>171</v>
      </c>
      <c r="O92" s="80" t="s">
        <v>80</v>
      </c>
      <c r="P92" s="44" t="str">
        <f t="shared" si="24"/>
        <v>51</v>
      </c>
      <c r="Q92" s="44">
        <v>510601</v>
      </c>
      <c r="R92" s="81" t="s">
        <v>171</v>
      </c>
      <c r="S92" s="46">
        <v>1700</v>
      </c>
      <c r="T92" s="46">
        <v>1</v>
      </c>
      <c r="U92" s="45">
        <v>0</v>
      </c>
      <c r="V92" s="45">
        <v>0</v>
      </c>
      <c r="W92" s="47">
        <f t="shared" si="46"/>
        <v>4773.01</v>
      </c>
      <c r="X92" s="48">
        <v>1</v>
      </c>
      <c r="Y92" s="79" t="s">
        <v>31</v>
      </c>
      <c r="Z92" s="47">
        <v>397.75</v>
      </c>
      <c r="AA92" s="237">
        <f>+ROUND((SUMIFS(MODIFICACIONES!K:K,MODIFICACIONES!L:L,'POA 2026'!$AA$10,MODIFICACIONES!D:D,'POA 2026'!A92)+'POA 2026'!Z92),2)</f>
        <v>397.75</v>
      </c>
      <c r="AB92" s="47">
        <v>397.75</v>
      </c>
      <c r="AC92" s="51">
        <f>+ROUND((SUMIFS(MODIFICACIONES!K:K,MODIFICACIONES!L:L,'POA 2026'!$AC$10,MODIFICACIONES!D:D,'POA 2026'!A92)+'POA 2026'!AB92),2)</f>
        <v>397.75</v>
      </c>
      <c r="AD92" s="47">
        <v>397.75</v>
      </c>
      <c r="AE92" s="51">
        <f>+ROUND((SUMIFS(MODIFICACIONES!K:K,MODIFICACIONES!L:L,'POA 2026'!$AE$10,MODIFICACIONES!D:D,'POA 2026'!A92)+'POA 2026'!AD92),2)</f>
        <v>397.75</v>
      </c>
      <c r="AF92" s="47">
        <v>397.75</v>
      </c>
      <c r="AG92" s="51">
        <f>+ROUND((SUMIFS(MODIFICACIONES!K:K,MODIFICACIONES!L:L,'POA 2026'!$AG$10,MODIFICACIONES!D:D,'POA 2026'!A92)+'POA 2026'!AF92),2)</f>
        <v>397.75</v>
      </c>
      <c r="AH92" s="47">
        <v>397.75</v>
      </c>
      <c r="AI92" s="51">
        <f>+ROUND((SUMIFS(MODIFICACIONES!K:K,MODIFICACIONES!L:L,'POA 2026'!$AI$10,MODIFICACIONES!D:D,'POA 2026'!A92)+'POA 2026'!AH92),2)</f>
        <v>397.75</v>
      </c>
      <c r="AJ92" s="47">
        <v>397.75</v>
      </c>
      <c r="AK92" s="51">
        <f>+ROUND((SUMIFS(MODIFICACIONES!K:K,MODIFICACIONES!L:L,'POA 2026'!$AK$10,MODIFICACIONES!D:D,'POA 2026'!A92)+'POA 2026'!AJ92),2)</f>
        <v>397.75</v>
      </c>
      <c r="AL92" s="47">
        <v>397.75</v>
      </c>
      <c r="AM92" s="51">
        <f>+ROUND((SUMIFS(MODIFICACIONES!K:K,MODIFICACIONES!L:L,'POA 2026'!$AM$10,MODIFICACIONES!D:D,'POA 2026'!A92)+'POA 2026'!AL92),2)</f>
        <v>397.75</v>
      </c>
      <c r="AN92" s="47">
        <v>397.75</v>
      </c>
      <c r="AO92" s="51">
        <f>+ROUND((SUMIFS(MODIFICACIONES!K:K,MODIFICACIONES!L:L,'POA 2026'!$AO$10,MODIFICACIONES!D:D,'POA 2026'!A92)+'POA 2026'!AN92),2)</f>
        <v>397.75</v>
      </c>
      <c r="AP92" s="47">
        <v>397.75</v>
      </c>
      <c r="AQ92" s="51">
        <f>+ROUND((SUMIFS(MODIFICACIONES!K:K,MODIFICACIONES!L:L,'POA 2026'!$AQ$10,MODIFICACIONES!D:D,'POA 2026'!A92)+'POA 2026'!AP92),2)</f>
        <v>397.75</v>
      </c>
      <c r="AR92" s="47">
        <v>397.75</v>
      </c>
      <c r="AS92" s="51">
        <f>+ROUND((SUMIFS(MODIFICACIONES!K:K,MODIFICACIONES!L:L,'POA 2026'!$AS$10,MODIFICACIONES!D:D,'POA 2026'!A92)+'POA 2026'!AR92),2)</f>
        <v>397.75</v>
      </c>
      <c r="AT92" s="47">
        <v>397.75</v>
      </c>
      <c r="AU92" s="51">
        <f>+ROUND((SUMIFS(MODIFICACIONES!K:K,MODIFICACIONES!L:L,'POA 2026'!$AU$10,MODIFICACIONES!D:D,'POA 2026'!A92)+'POA 2026'!AT92),2)</f>
        <v>397.75</v>
      </c>
      <c r="AV92" s="47">
        <v>397.76</v>
      </c>
      <c r="AW92" s="51">
        <f>+ROUND((SUMIFS(MODIFICACIONES!K:K,MODIFICACIONES!L:L,'POA 2026'!$AW$10,MODIFICACIONES!D:D,'POA 2026'!A92)+'POA 2026'!AV92),2)</f>
        <v>397.76</v>
      </c>
      <c r="AX92" s="75">
        <f t="shared" si="27"/>
        <v>0</v>
      </c>
      <c r="AY92" s="236">
        <f>SUMIFS(CERTIFICACIONES!I:I,CERTIFICACIONES!A:A,'POA 2026'!A92,CERTIFICACIONES!J:J,"ACTIVA")</f>
        <v>4773.01</v>
      </c>
      <c r="AZ92" s="279">
        <f t="shared" si="26"/>
        <v>0</v>
      </c>
      <c r="BA92" s="282">
        <v>0</v>
      </c>
      <c r="BB92" s="236">
        <v>0</v>
      </c>
      <c r="BC92" s="236">
        <v>0</v>
      </c>
      <c r="BD92" s="236">
        <f t="shared" si="28"/>
        <v>4773.01</v>
      </c>
      <c r="BE92" s="273">
        <f t="shared" si="29"/>
        <v>0</v>
      </c>
      <c r="BF92" s="283" t="s">
        <v>658</v>
      </c>
      <c r="BG92" s="282">
        <v>0</v>
      </c>
      <c r="BH92" s="236">
        <v>0</v>
      </c>
      <c r="BI92" s="236">
        <v>0</v>
      </c>
      <c r="BJ92" s="236">
        <f t="shared" si="25"/>
        <v>4773.01</v>
      </c>
      <c r="BK92" s="273">
        <f t="shared" si="30"/>
        <v>0</v>
      </c>
      <c r="BL92" s="283" t="s">
        <v>658</v>
      </c>
      <c r="BM92" s="282"/>
      <c r="BN92" s="236"/>
      <c r="BO92" s="236"/>
      <c r="BP92" s="236"/>
      <c r="BQ92" s="273">
        <f t="shared" si="31"/>
        <v>0</v>
      </c>
      <c r="BR92" s="283" t="s">
        <v>658</v>
      </c>
      <c r="BS92" s="282"/>
      <c r="BT92" s="236"/>
      <c r="BU92" s="236"/>
      <c r="BV92" s="236"/>
      <c r="BW92" s="273">
        <f t="shared" si="32"/>
        <v>0</v>
      </c>
      <c r="BX92" s="283" t="s">
        <v>658</v>
      </c>
      <c r="BY92" s="282"/>
      <c r="BZ92" s="236"/>
      <c r="CA92" s="236"/>
      <c r="CB92" s="236"/>
      <c r="CC92" s="273">
        <f t="shared" si="33"/>
        <v>0</v>
      </c>
      <c r="CD92" s="283" t="s">
        <v>658</v>
      </c>
      <c r="CE92" s="282"/>
      <c r="CF92" s="236"/>
      <c r="CG92" s="236"/>
      <c r="CH92" s="236"/>
      <c r="CI92" s="273" t="e">
        <f t="shared" si="34"/>
        <v>#DIV/0!</v>
      </c>
      <c r="CJ92" s="283" t="s">
        <v>658</v>
      </c>
      <c r="CK92" s="282"/>
      <c r="CL92" s="236"/>
      <c r="CM92" s="236"/>
      <c r="CN92" s="236"/>
      <c r="CO92" s="273" t="e">
        <f t="shared" si="35"/>
        <v>#DIV/0!</v>
      </c>
      <c r="CP92" s="283" t="s">
        <v>658</v>
      </c>
      <c r="CQ92" s="282"/>
      <c r="CR92" s="236"/>
      <c r="CS92" s="236"/>
      <c r="CT92" s="236"/>
      <c r="CU92" s="273" t="e">
        <f t="shared" si="36"/>
        <v>#DIV/0!</v>
      </c>
      <c r="CV92" s="283" t="s">
        <v>658</v>
      </c>
      <c r="CW92" s="282"/>
      <c r="CX92" s="236"/>
      <c r="CY92" s="236"/>
      <c r="CZ92" s="236"/>
      <c r="DA92" s="273" t="e">
        <f t="shared" si="37"/>
        <v>#DIV/0!</v>
      </c>
      <c r="DB92" s="283" t="s">
        <v>658</v>
      </c>
      <c r="DC92" s="282"/>
      <c r="DD92" s="236"/>
      <c r="DE92" s="236"/>
      <c r="DF92" s="236"/>
      <c r="DG92" s="273" t="e">
        <f t="shared" si="38"/>
        <v>#DIV/0!</v>
      </c>
      <c r="DH92" s="283" t="s">
        <v>658</v>
      </c>
      <c r="DI92" s="282"/>
      <c r="DJ92" s="236"/>
      <c r="DK92" s="236"/>
      <c r="DL92" s="236"/>
      <c r="DM92" s="273" t="e">
        <f t="shared" si="39"/>
        <v>#DIV/0!</v>
      </c>
      <c r="DN92" s="283" t="s">
        <v>658</v>
      </c>
      <c r="DO92" s="282"/>
      <c r="DP92" s="236"/>
      <c r="DQ92" s="236"/>
      <c r="DR92" s="236"/>
      <c r="DS92" s="273" t="e">
        <f t="shared" si="40"/>
        <v>#DIV/0!</v>
      </c>
      <c r="DT92" s="283"/>
      <c r="DU92" s="282">
        <v>0</v>
      </c>
      <c r="DV92" s="236">
        <f t="shared" si="42"/>
        <v>0</v>
      </c>
      <c r="DW92" s="236">
        <f t="shared" si="43"/>
        <v>0</v>
      </c>
      <c r="DX92" s="236">
        <f t="shared" si="44"/>
        <v>4773.01</v>
      </c>
      <c r="DY92" s="273">
        <f t="shared" si="45"/>
        <v>0</v>
      </c>
      <c r="DZ92" s="283"/>
    </row>
    <row r="93" spans="1:130" ht="45" hidden="1" customHeight="1" x14ac:dyDescent="0.25">
      <c r="A93" s="40">
        <v>83</v>
      </c>
      <c r="B93" s="78" t="s">
        <v>67</v>
      </c>
      <c r="C93" s="78" t="s">
        <v>24</v>
      </c>
      <c r="D93" s="41" t="s">
        <v>68</v>
      </c>
      <c r="E93" s="41" t="s">
        <v>156</v>
      </c>
      <c r="F93" s="41" t="s">
        <v>157</v>
      </c>
      <c r="G93" s="41" t="s">
        <v>158</v>
      </c>
      <c r="H93" s="78" t="s">
        <v>140</v>
      </c>
      <c r="I93" s="78" t="s">
        <v>474</v>
      </c>
      <c r="J93" s="78" t="s">
        <v>73</v>
      </c>
      <c r="K93" s="78" t="s">
        <v>73</v>
      </c>
      <c r="L93" s="78" t="s">
        <v>74</v>
      </c>
      <c r="M93" s="78" t="s">
        <v>159</v>
      </c>
      <c r="N93" s="96" t="s">
        <v>172</v>
      </c>
      <c r="O93" s="80" t="s">
        <v>80</v>
      </c>
      <c r="P93" s="44" t="str">
        <f>LEFT(Q93,2)</f>
        <v>51</v>
      </c>
      <c r="Q93" s="44">
        <v>510602</v>
      </c>
      <c r="R93" s="81" t="s">
        <v>172</v>
      </c>
      <c r="S93" s="46">
        <v>1700</v>
      </c>
      <c r="T93" s="46">
        <v>1</v>
      </c>
      <c r="U93" s="45">
        <v>0</v>
      </c>
      <c r="V93" s="45">
        <v>0</v>
      </c>
      <c r="W93" s="47">
        <f t="shared" si="46"/>
        <v>4345.2700000000004</v>
      </c>
      <c r="X93" s="84">
        <v>1</v>
      </c>
      <c r="Y93" s="79" t="s">
        <v>31</v>
      </c>
      <c r="Z93" s="47">
        <v>362.11</v>
      </c>
      <c r="AA93" s="237">
        <f>+ROUND((SUMIFS(MODIFICACIONES!K:K,MODIFICACIONES!L:L,'POA 2026'!$AA$10,MODIFICACIONES!D:D,'POA 2026'!A93)+'POA 2026'!Z93),2)</f>
        <v>362.11</v>
      </c>
      <c r="AB93" s="47">
        <v>362.11</v>
      </c>
      <c r="AC93" s="51">
        <f>+ROUND((SUMIFS(MODIFICACIONES!K:K,MODIFICACIONES!L:L,'POA 2026'!$AC$10,MODIFICACIONES!D:D,'POA 2026'!A93)+'POA 2026'!AB93),2)</f>
        <v>362.11</v>
      </c>
      <c r="AD93" s="47">
        <v>362.11</v>
      </c>
      <c r="AE93" s="51">
        <f>+ROUND((SUMIFS(MODIFICACIONES!K:K,MODIFICACIONES!L:L,'POA 2026'!$AE$10,MODIFICACIONES!D:D,'POA 2026'!A93)+'POA 2026'!AD93),2)</f>
        <v>362.11</v>
      </c>
      <c r="AF93" s="47">
        <v>362.11</v>
      </c>
      <c r="AG93" s="51">
        <f>+ROUND((SUMIFS(MODIFICACIONES!K:K,MODIFICACIONES!L:L,'POA 2026'!$AG$10,MODIFICACIONES!D:D,'POA 2026'!A93)+'POA 2026'!AF93),2)</f>
        <v>362.11</v>
      </c>
      <c r="AH93" s="47">
        <v>362.11</v>
      </c>
      <c r="AI93" s="51">
        <f>+ROUND((SUMIFS(MODIFICACIONES!K:K,MODIFICACIONES!L:L,'POA 2026'!$AI$10,MODIFICACIONES!D:D,'POA 2026'!A93)+'POA 2026'!AH93),2)</f>
        <v>362.11</v>
      </c>
      <c r="AJ93" s="47">
        <v>362.11</v>
      </c>
      <c r="AK93" s="51">
        <f>+ROUND((SUMIFS(MODIFICACIONES!K:K,MODIFICACIONES!L:L,'POA 2026'!$AK$10,MODIFICACIONES!D:D,'POA 2026'!A93)+'POA 2026'!AJ93),2)</f>
        <v>362.11</v>
      </c>
      <c r="AL93" s="47">
        <v>362.11</v>
      </c>
      <c r="AM93" s="51">
        <f>+ROUND((SUMIFS(MODIFICACIONES!K:K,MODIFICACIONES!L:L,'POA 2026'!$AM$10,MODIFICACIONES!D:D,'POA 2026'!A93)+'POA 2026'!AL93),2)</f>
        <v>362.11</v>
      </c>
      <c r="AN93" s="47">
        <v>362.1</v>
      </c>
      <c r="AO93" s="51">
        <f>+ROUND((SUMIFS(MODIFICACIONES!K:K,MODIFICACIONES!L:L,'POA 2026'!$AO$10,MODIFICACIONES!D:D,'POA 2026'!A93)+'POA 2026'!AN93),2)</f>
        <v>362.1</v>
      </c>
      <c r="AP93" s="47">
        <v>362.1</v>
      </c>
      <c r="AQ93" s="51">
        <f>+ROUND((SUMIFS(MODIFICACIONES!K:K,MODIFICACIONES!L:L,'POA 2026'!$AQ$10,MODIFICACIONES!D:D,'POA 2026'!A93)+'POA 2026'!AP93),2)</f>
        <v>362.1</v>
      </c>
      <c r="AR93" s="47">
        <v>362.1</v>
      </c>
      <c r="AS93" s="51">
        <f>+ROUND((SUMIFS(MODIFICACIONES!K:K,MODIFICACIONES!L:L,'POA 2026'!$AS$10,MODIFICACIONES!D:D,'POA 2026'!A93)+'POA 2026'!AR93),2)</f>
        <v>362.1</v>
      </c>
      <c r="AT93" s="47">
        <v>362.1</v>
      </c>
      <c r="AU93" s="51">
        <f>+ROUND((SUMIFS(MODIFICACIONES!K:K,MODIFICACIONES!L:L,'POA 2026'!$AU$10,MODIFICACIONES!D:D,'POA 2026'!A93)+'POA 2026'!AT93),2)</f>
        <v>362.1</v>
      </c>
      <c r="AV93" s="47">
        <v>362.1</v>
      </c>
      <c r="AW93" s="51">
        <f>+ROUND((SUMIFS(MODIFICACIONES!K:K,MODIFICACIONES!L:L,'POA 2026'!$AW$10,MODIFICACIONES!D:D,'POA 2026'!A93)+'POA 2026'!AV93),2)</f>
        <v>362.1</v>
      </c>
      <c r="AX93" s="75">
        <f t="shared" si="27"/>
        <v>0</v>
      </c>
      <c r="AY93" s="236">
        <f>SUMIFS(CERTIFICACIONES!I:I,CERTIFICACIONES!A:A,'POA 2026'!A93,CERTIFICACIONES!J:J,"ACTIVA")</f>
        <v>4345.2700000000004</v>
      </c>
      <c r="AZ93" s="279">
        <f t="shared" si="26"/>
        <v>0</v>
      </c>
      <c r="BA93" s="282">
        <v>0</v>
      </c>
      <c r="BB93" s="236">
        <v>0</v>
      </c>
      <c r="BC93" s="236">
        <v>0</v>
      </c>
      <c r="BD93" s="236">
        <f t="shared" si="28"/>
        <v>4345.2700000000004</v>
      </c>
      <c r="BE93" s="273">
        <f t="shared" si="29"/>
        <v>0</v>
      </c>
      <c r="BF93" s="283" t="s">
        <v>658</v>
      </c>
      <c r="BG93" s="282">
        <v>0</v>
      </c>
      <c r="BH93" s="236">
        <v>0</v>
      </c>
      <c r="BI93" s="236">
        <v>0</v>
      </c>
      <c r="BJ93" s="236">
        <f t="shared" si="25"/>
        <v>4345.2700000000004</v>
      </c>
      <c r="BK93" s="273">
        <f t="shared" si="30"/>
        <v>0</v>
      </c>
      <c r="BL93" s="283" t="s">
        <v>658</v>
      </c>
      <c r="BM93" s="282"/>
      <c r="BN93" s="236"/>
      <c r="BO93" s="236"/>
      <c r="BP93" s="236"/>
      <c r="BQ93" s="273">
        <f t="shared" si="31"/>
        <v>0</v>
      </c>
      <c r="BR93" s="283" t="s">
        <v>658</v>
      </c>
      <c r="BS93" s="282"/>
      <c r="BT93" s="236"/>
      <c r="BU93" s="236"/>
      <c r="BV93" s="236"/>
      <c r="BW93" s="273">
        <f t="shared" si="32"/>
        <v>0</v>
      </c>
      <c r="BX93" s="283" t="s">
        <v>658</v>
      </c>
      <c r="BY93" s="282"/>
      <c r="BZ93" s="236"/>
      <c r="CA93" s="236"/>
      <c r="CB93" s="236"/>
      <c r="CC93" s="273">
        <f t="shared" si="33"/>
        <v>0</v>
      </c>
      <c r="CD93" s="283" t="s">
        <v>658</v>
      </c>
      <c r="CE93" s="282"/>
      <c r="CF93" s="236"/>
      <c r="CG93" s="236"/>
      <c r="CH93" s="236"/>
      <c r="CI93" s="273" t="e">
        <f t="shared" si="34"/>
        <v>#DIV/0!</v>
      </c>
      <c r="CJ93" s="283" t="s">
        <v>658</v>
      </c>
      <c r="CK93" s="282"/>
      <c r="CL93" s="236"/>
      <c r="CM93" s="236"/>
      <c r="CN93" s="236"/>
      <c r="CO93" s="273" t="e">
        <f t="shared" si="35"/>
        <v>#DIV/0!</v>
      </c>
      <c r="CP93" s="283" t="s">
        <v>658</v>
      </c>
      <c r="CQ93" s="282"/>
      <c r="CR93" s="236"/>
      <c r="CS93" s="236"/>
      <c r="CT93" s="236"/>
      <c r="CU93" s="273" t="e">
        <f t="shared" si="36"/>
        <v>#DIV/0!</v>
      </c>
      <c r="CV93" s="283" t="s">
        <v>658</v>
      </c>
      <c r="CW93" s="282"/>
      <c r="CX93" s="236"/>
      <c r="CY93" s="236"/>
      <c r="CZ93" s="236"/>
      <c r="DA93" s="273" t="e">
        <f t="shared" si="37"/>
        <v>#DIV/0!</v>
      </c>
      <c r="DB93" s="283" t="s">
        <v>658</v>
      </c>
      <c r="DC93" s="282"/>
      <c r="DD93" s="236"/>
      <c r="DE93" s="236"/>
      <c r="DF93" s="236"/>
      <c r="DG93" s="273" t="e">
        <f t="shared" si="38"/>
        <v>#DIV/0!</v>
      </c>
      <c r="DH93" s="283" t="s">
        <v>658</v>
      </c>
      <c r="DI93" s="282"/>
      <c r="DJ93" s="236"/>
      <c r="DK93" s="236"/>
      <c r="DL93" s="236"/>
      <c r="DM93" s="273" t="e">
        <f t="shared" si="39"/>
        <v>#DIV/0!</v>
      </c>
      <c r="DN93" s="283" t="s">
        <v>658</v>
      </c>
      <c r="DO93" s="282"/>
      <c r="DP93" s="236"/>
      <c r="DQ93" s="236"/>
      <c r="DR93" s="236"/>
      <c r="DS93" s="273" t="e">
        <f t="shared" si="40"/>
        <v>#DIV/0!</v>
      </c>
      <c r="DT93" s="283"/>
      <c r="DU93" s="282"/>
      <c r="DV93" s="236">
        <f t="shared" si="42"/>
        <v>0</v>
      </c>
      <c r="DW93" s="236">
        <f t="shared" si="43"/>
        <v>0</v>
      </c>
      <c r="DX93" s="236">
        <f t="shared" si="44"/>
        <v>4345.2700000000004</v>
      </c>
      <c r="DY93" s="273">
        <f t="shared" si="45"/>
        <v>0</v>
      </c>
      <c r="DZ93" s="283"/>
    </row>
    <row r="94" spans="1:130" ht="45" hidden="1" customHeight="1" x14ac:dyDescent="0.25">
      <c r="A94" s="40">
        <v>84</v>
      </c>
      <c r="B94" s="78" t="s">
        <v>67</v>
      </c>
      <c r="C94" s="78" t="s">
        <v>24</v>
      </c>
      <c r="D94" s="41" t="s">
        <v>68</v>
      </c>
      <c r="E94" s="41" t="s">
        <v>156</v>
      </c>
      <c r="F94" s="41" t="s">
        <v>157</v>
      </c>
      <c r="G94" s="41" t="s">
        <v>158</v>
      </c>
      <c r="H94" s="78" t="s">
        <v>72</v>
      </c>
      <c r="I94" s="78" t="s">
        <v>72</v>
      </c>
      <c r="J94" s="78" t="s">
        <v>73</v>
      </c>
      <c r="K94" s="78" t="s">
        <v>73</v>
      </c>
      <c r="L94" s="78" t="s">
        <v>74</v>
      </c>
      <c r="M94" s="78" t="s">
        <v>159</v>
      </c>
      <c r="N94" s="78" t="s">
        <v>168</v>
      </c>
      <c r="O94" s="80" t="s">
        <v>80</v>
      </c>
      <c r="P94" s="44" t="str">
        <f>LEFT(Q94,2)</f>
        <v>51</v>
      </c>
      <c r="Q94" s="44">
        <v>510510</v>
      </c>
      <c r="R94" s="81" t="s">
        <v>168</v>
      </c>
      <c r="S94" s="46">
        <v>1700</v>
      </c>
      <c r="T94" s="46">
        <v>3</v>
      </c>
      <c r="U94" s="45">
        <v>0</v>
      </c>
      <c r="V94" s="45">
        <v>0</v>
      </c>
      <c r="W94" s="47">
        <f t="shared" si="46"/>
        <v>331256</v>
      </c>
      <c r="X94" s="48">
        <v>1</v>
      </c>
      <c r="Y94" s="79" t="s">
        <v>31</v>
      </c>
      <c r="Z94" s="47">
        <v>66251.199999999997</v>
      </c>
      <c r="AA94" s="237">
        <f>+ROUND((SUMIFS(MODIFICACIONES!K:K,MODIFICACIONES!L:L,'POA 2026'!$AA$10,MODIFICACIONES!D:D,'POA 2026'!A94)+'POA 2026'!Z94),2)</f>
        <v>66251.199999999997</v>
      </c>
      <c r="AB94" s="47">
        <v>66251.199999999997</v>
      </c>
      <c r="AC94" s="51">
        <f>+ROUND((SUMIFS(MODIFICACIONES!K:K,MODIFICACIONES!L:L,'POA 2026'!$AC$10,MODIFICACIONES!D:D,'POA 2026'!A94)+'POA 2026'!AB94),2)</f>
        <v>66251.199999999997</v>
      </c>
      <c r="AD94" s="47">
        <v>66251.199999999997</v>
      </c>
      <c r="AE94" s="51">
        <f>+ROUND((SUMIFS(MODIFICACIONES!K:K,MODIFICACIONES!L:L,'POA 2026'!$AE$10,MODIFICACIONES!D:D,'POA 2026'!A94)+'POA 2026'!AD94),2)</f>
        <v>66251.199999999997</v>
      </c>
      <c r="AF94" s="47">
        <v>66251.199999999997</v>
      </c>
      <c r="AG94" s="51">
        <f>+ROUND((SUMIFS(MODIFICACIONES!K:K,MODIFICACIONES!L:L,'POA 2026'!$AG$10,MODIFICACIONES!D:D,'POA 2026'!A94)+'POA 2026'!AF94),2)</f>
        <v>66251.199999999997</v>
      </c>
      <c r="AH94" s="47">
        <v>66251.199999999997</v>
      </c>
      <c r="AI94" s="51">
        <f>+ROUND((SUMIFS(MODIFICACIONES!K:K,MODIFICACIONES!L:L,'POA 2026'!$AI$10,MODIFICACIONES!D:D,'POA 2026'!A94)+'POA 2026'!AH94),2)</f>
        <v>66251.199999999997</v>
      </c>
      <c r="AJ94" s="47">
        <v>0</v>
      </c>
      <c r="AK94" s="51">
        <f>+ROUND((SUMIFS(MODIFICACIONES!K:K,MODIFICACIONES!L:L,'POA 2026'!$AK$10,MODIFICACIONES!D:D,'POA 2026'!A94)+'POA 2026'!AJ94),2)</f>
        <v>0</v>
      </c>
      <c r="AL94" s="47">
        <v>0</v>
      </c>
      <c r="AM94" s="51">
        <f>+ROUND((SUMIFS(MODIFICACIONES!K:K,MODIFICACIONES!L:L,'POA 2026'!$AM$10,MODIFICACIONES!D:D,'POA 2026'!A94)+'POA 2026'!AL94),2)</f>
        <v>0</v>
      </c>
      <c r="AN94" s="47">
        <v>0</v>
      </c>
      <c r="AO94" s="51">
        <f>+ROUND((SUMIFS(MODIFICACIONES!K:K,MODIFICACIONES!L:L,'POA 2026'!$AO$10,MODIFICACIONES!D:D,'POA 2026'!A94)+'POA 2026'!AN94),2)</f>
        <v>0</v>
      </c>
      <c r="AP94" s="47">
        <v>0</v>
      </c>
      <c r="AQ94" s="51">
        <f>+ROUND((SUMIFS(MODIFICACIONES!K:K,MODIFICACIONES!L:L,'POA 2026'!$AQ$10,MODIFICACIONES!D:D,'POA 2026'!A94)+'POA 2026'!AP94),2)</f>
        <v>0</v>
      </c>
      <c r="AR94" s="47">
        <v>0</v>
      </c>
      <c r="AS94" s="51">
        <f>+ROUND((SUMIFS(MODIFICACIONES!K:K,MODIFICACIONES!L:L,'POA 2026'!$AS$10,MODIFICACIONES!D:D,'POA 2026'!A94)+'POA 2026'!AR94),2)</f>
        <v>0</v>
      </c>
      <c r="AT94" s="47">
        <v>0</v>
      </c>
      <c r="AU94" s="51">
        <f>+ROUND((SUMIFS(MODIFICACIONES!K:K,MODIFICACIONES!L:L,'POA 2026'!$AU$10,MODIFICACIONES!D:D,'POA 2026'!A94)+'POA 2026'!AT94),2)</f>
        <v>0</v>
      </c>
      <c r="AV94" s="47">
        <v>0</v>
      </c>
      <c r="AW94" s="51">
        <f>+ROUND((SUMIFS(MODIFICACIONES!K:K,MODIFICACIONES!L:L,'POA 2026'!$AW$10,MODIFICACIONES!D:D,'POA 2026'!A94)+'POA 2026'!AV94),2)</f>
        <v>0</v>
      </c>
      <c r="AX94" s="75">
        <f t="shared" si="27"/>
        <v>0</v>
      </c>
      <c r="AY94" s="236">
        <f>SUMIFS(CERTIFICACIONES!I:I,CERTIFICACIONES!A:A,'POA 2026'!A94,CERTIFICACIONES!J:J,"ACTIVA")</f>
        <v>331256</v>
      </c>
      <c r="AZ94" s="279">
        <f t="shared" si="26"/>
        <v>0</v>
      </c>
      <c r="BA94" s="282">
        <v>0</v>
      </c>
      <c r="BB94" s="236">
        <v>0</v>
      </c>
      <c r="BC94" s="236">
        <v>0</v>
      </c>
      <c r="BD94" s="236">
        <f t="shared" si="28"/>
        <v>331256</v>
      </c>
      <c r="BE94" s="273">
        <f t="shared" si="29"/>
        <v>0</v>
      </c>
      <c r="BF94" s="283" t="s">
        <v>658</v>
      </c>
      <c r="BG94" s="282">
        <v>0</v>
      </c>
      <c r="BH94" s="236">
        <v>64368.2</v>
      </c>
      <c r="BI94" s="236">
        <v>64368.2</v>
      </c>
      <c r="BJ94" s="236"/>
      <c r="BK94" s="273">
        <f t="shared" si="30"/>
        <v>0.97157787330644563</v>
      </c>
      <c r="BL94" s="283" t="s">
        <v>658</v>
      </c>
      <c r="BM94" s="282"/>
      <c r="BN94" s="236"/>
      <c r="BO94" s="236"/>
      <c r="BP94" s="236"/>
      <c r="BQ94" s="273">
        <f t="shared" si="31"/>
        <v>0</v>
      </c>
      <c r="BR94" s="283" t="s">
        <v>658</v>
      </c>
      <c r="BS94" s="282"/>
      <c r="BT94" s="236"/>
      <c r="BU94" s="236"/>
      <c r="BV94" s="236"/>
      <c r="BW94" s="273" t="e">
        <f t="shared" si="32"/>
        <v>#DIV/0!</v>
      </c>
      <c r="BX94" s="283" t="s">
        <v>658</v>
      </c>
      <c r="BY94" s="282"/>
      <c r="BZ94" s="236"/>
      <c r="CA94" s="236"/>
      <c r="CB94" s="236"/>
      <c r="CC94" s="273" t="e">
        <f t="shared" si="33"/>
        <v>#DIV/0!</v>
      </c>
      <c r="CD94" s="283" t="s">
        <v>658</v>
      </c>
      <c r="CE94" s="282"/>
      <c r="CF94" s="236"/>
      <c r="CG94" s="236"/>
      <c r="CH94" s="236"/>
      <c r="CI94" s="273" t="e">
        <f t="shared" si="34"/>
        <v>#DIV/0!</v>
      </c>
      <c r="CJ94" s="283" t="s">
        <v>658</v>
      </c>
      <c r="CK94" s="282"/>
      <c r="CL94" s="236"/>
      <c r="CM94" s="236"/>
      <c r="CN94" s="236"/>
      <c r="CO94" s="273" t="e">
        <f t="shared" si="35"/>
        <v>#DIV/0!</v>
      </c>
      <c r="CP94" s="283" t="s">
        <v>658</v>
      </c>
      <c r="CQ94" s="282"/>
      <c r="CR94" s="236"/>
      <c r="CS94" s="236"/>
      <c r="CT94" s="236"/>
      <c r="CU94" s="273" t="e">
        <f t="shared" si="36"/>
        <v>#DIV/0!</v>
      </c>
      <c r="CV94" s="283" t="s">
        <v>658</v>
      </c>
      <c r="CW94" s="282"/>
      <c r="CX94" s="236"/>
      <c r="CY94" s="236"/>
      <c r="CZ94" s="236"/>
      <c r="DA94" s="273" t="e">
        <f t="shared" si="37"/>
        <v>#DIV/0!</v>
      </c>
      <c r="DB94" s="283" t="s">
        <v>658</v>
      </c>
      <c r="DC94" s="282"/>
      <c r="DD94" s="236"/>
      <c r="DE94" s="236"/>
      <c r="DF94" s="236"/>
      <c r="DG94" s="273" t="e">
        <f t="shared" si="38"/>
        <v>#DIV/0!</v>
      </c>
      <c r="DH94" s="283" t="s">
        <v>658</v>
      </c>
      <c r="DI94" s="282"/>
      <c r="DJ94" s="236"/>
      <c r="DK94" s="236"/>
      <c r="DL94" s="236"/>
      <c r="DM94" s="273" t="e">
        <f t="shared" si="39"/>
        <v>#DIV/0!</v>
      </c>
      <c r="DN94" s="283" t="s">
        <v>658</v>
      </c>
      <c r="DO94" s="282"/>
      <c r="DP94" s="236"/>
      <c r="DQ94" s="236"/>
      <c r="DR94" s="236"/>
      <c r="DS94" s="273" t="e">
        <f t="shared" si="40"/>
        <v>#DIV/0!</v>
      </c>
      <c r="DT94" s="283"/>
      <c r="DU94" s="282"/>
      <c r="DV94" s="236">
        <f t="shared" si="42"/>
        <v>64368.2</v>
      </c>
      <c r="DW94" s="236">
        <f t="shared" si="43"/>
        <v>64368.2</v>
      </c>
      <c r="DX94" s="236">
        <f t="shared" si="44"/>
        <v>266887.8</v>
      </c>
      <c r="DY94" s="273">
        <f t="shared" si="45"/>
        <v>0.19431557466128915</v>
      </c>
      <c r="DZ94" s="283"/>
    </row>
    <row r="95" spans="1:130" ht="45" hidden="1" customHeight="1" x14ac:dyDescent="0.25">
      <c r="A95" s="40">
        <v>85</v>
      </c>
      <c r="B95" s="78" t="s">
        <v>67</v>
      </c>
      <c r="C95" s="78" t="s">
        <v>24</v>
      </c>
      <c r="D95" s="41" t="s">
        <v>68</v>
      </c>
      <c r="E95" s="41" t="s">
        <v>156</v>
      </c>
      <c r="F95" s="41" t="s">
        <v>157</v>
      </c>
      <c r="G95" s="41" t="s">
        <v>158</v>
      </c>
      <c r="H95" s="78" t="s">
        <v>72</v>
      </c>
      <c r="I95" s="78" t="s">
        <v>72</v>
      </c>
      <c r="J95" s="78" t="s">
        <v>73</v>
      </c>
      <c r="K95" s="78" t="s">
        <v>73</v>
      </c>
      <c r="L95" s="78" t="s">
        <v>74</v>
      </c>
      <c r="M95" s="78" t="s">
        <v>159</v>
      </c>
      <c r="N95" s="78" t="s">
        <v>163</v>
      </c>
      <c r="O95" s="80" t="s">
        <v>80</v>
      </c>
      <c r="P95" s="44" t="str">
        <f>LEFT(Q94,2)</f>
        <v>51</v>
      </c>
      <c r="Q95" s="44">
        <v>510203</v>
      </c>
      <c r="R95" s="81" t="s">
        <v>163</v>
      </c>
      <c r="S95" s="46">
        <v>1700</v>
      </c>
      <c r="T95" s="46">
        <v>3</v>
      </c>
      <c r="U95" s="45">
        <v>0</v>
      </c>
      <c r="V95" s="45">
        <v>0</v>
      </c>
      <c r="W95" s="47">
        <f t="shared" si="46"/>
        <v>51776.75</v>
      </c>
      <c r="X95" s="48">
        <v>1</v>
      </c>
      <c r="Y95" s="79" t="s">
        <v>31</v>
      </c>
      <c r="Z95" s="47">
        <v>10355.35</v>
      </c>
      <c r="AA95" s="237">
        <f>+ROUND((SUMIFS(MODIFICACIONES!K:K,MODIFICACIONES!L:L,'POA 2026'!$AA$10,MODIFICACIONES!D:D,'POA 2026'!A95)+'POA 2026'!Z95),2)</f>
        <v>10355.35</v>
      </c>
      <c r="AB95" s="47">
        <v>10355.35</v>
      </c>
      <c r="AC95" s="51">
        <f>+ROUND((SUMIFS(MODIFICACIONES!K:K,MODIFICACIONES!L:L,'POA 2026'!$AC$10,MODIFICACIONES!D:D,'POA 2026'!A95)+'POA 2026'!AB95),2)</f>
        <v>10355.35</v>
      </c>
      <c r="AD95" s="47">
        <v>10355.35</v>
      </c>
      <c r="AE95" s="51">
        <f>+ROUND((SUMIFS(MODIFICACIONES!K:K,MODIFICACIONES!L:L,'POA 2026'!$AE$10,MODIFICACIONES!D:D,'POA 2026'!A95)+'POA 2026'!AD95),2)</f>
        <v>10355.35</v>
      </c>
      <c r="AF95" s="47">
        <v>10355.35</v>
      </c>
      <c r="AG95" s="51">
        <f>+ROUND((SUMIFS(MODIFICACIONES!K:K,MODIFICACIONES!L:L,'POA 2026'!$AG$10,MODIFICACIONES!D:D,'POA 2026'!A95)+'POA 2026'!AF95),2)</f>
        <v>10355.35</v>
      </c>
      <c r="AH95" s="47">
        <v>10355.35</v>
      </c>
      <c r="AI95" s="51">
        <f>+ROUND((SUMIFS(MODIFICACIONES!K:K,MODIFICACIONES!L:L,'POA 2026'!$AI$10,MODIFICACIONES!D:D,'POA 2026'!A95)+'POA 2026'!AH95),2)</f>
        <v>10355.35</v>
      </c>
      <c r="AJ95" s="47">
        <v>0</v>
      </c>
      <c r="AK95" s="51">
        <f>+ROUND((SUMIFS(MODIFICACIONES!K:K,MODIFICACIONES!L:L,'POA 2026'!$AK$10,MODIFICACIONES!D:D,'POA 2026'!A95)+'POA 2026'!AJ95),2)</f>
        <v>0</v>
      </c>
      <c r="AL95" s="47">
        <v>0</v>
      </c>
      <c r="AM95" s="51">
        <f>+ROUND((SUMIFS(MODIFICACIONES!K:K,MODIFICACIONES!L:L,'POA 2026'!$AM$10,MODIFICACIONES!D:D,'POA 2026'!A95)+'POA 2026'!AL95),2)</f>
        <v>0</v>
      </c>
      <c r="AN95" s="47">
        <v>0</v>
      </c>
      <c r="AO95" s="51">
        <f>+ROUND((SUMIFS(MODIFICACIONES!K:K,MODIFICACIONES!L:L,'POA 2026'!$AO$10,MODIFICACIONES!D:D,'POA 2026'!A95)+'POA 2026'!AN95),2)</f>
        <v>0</v>
      </c>
      <c r="AP95" s="47">
        <v>0</v>
      </c>
      <c r="AQ95" s="51">
        <f>+ROUND((SUMIFS(MODIFICACIONES!K:K,MODIFICACIONES!L:L,'POA 2026'!$AQ$10,MODIFICACIONES!D:D,'POA 2026'!A95)+'POA 2026'!AP95),2)</f>
        <v>0</v>
      </c>
      <c r="AR95" s="47">
        <v>0</v>
      </c>
      <c r="AS95" s="51">
        <f>+ROUND((SUMIFS(MODIFICACIONES!K:K,MODIFICACIONES!L:L,'POA 2026'!$AS$10,MODIFICACIONES!D:D,'POA 2026'!A95)+'POA 2026'!AR95),2)</f>
        <v>0</v>
      </c>
      <c r="AT95" s="47">
        <v>0</v>
      </c>
      <c r="AU95" s="51">
        <f>+ROUND((SUMIFS(MODIFICACIONES!K:K,MODIFICACIONES!L:L,'POA 2026'!$AU$10,MODIFICACIONES!D:D,'POA 2026'!A95)+'POA 2026'!AT95),2)</f>
        <v>0</v>
      </c>
      <c r="AV95" s="47">
        <v>0</v>
      </c>
      <c r="AW95" s="51">
        <f>+ROUND((SUMIFS(MODIFICACIONES!K:K,MODIFICACIONES!L:L,'POA 2026'!$AW$10,MODIFICACIONES!D:D,'POA 2026'!A95)+'POA 2026'!AV95),2)</f>
        <v>0</v>
      </c>
      <c r="AX95" s="75">
        <f t="shared" si="27"/>
        <v>0</v>
      </c>
      <c r="AY95" s="236">
        <f>SUMIFS(CERTIFICACIONES!I:I,CERTIFICACIONES!A:A,'POA 2026'!A95,CERTIFICACIONES!J:J,"ACTIVA")</f>
        <v>51776.75</v>
      </c>
      <c r="AZ95" s="279">
        <f t="shared" si="26"/>
        <v>0</v>
      </c>
      <c r="BA95" s="282">
        <v>0</v>
      </c>
      <c r="BB95" s="236">
        <v>0</v>
      </c>
      <c r="BC95" s="236">
        <v>0</v>
      </c>
      <c r="BD95" s="236">
        <f t="shared" si="28"/>
        <v>51776.75</v>
      </c>
      <c r="BE95" s="273">
        <f t="shared" si="29"/>
        <v>0</v>
      </c>
      <c r="BF95" s="283" t="s">
        <v>658</v>
      </c>
      <c r="BG95" s="282">
        <v>0</v>
      </c>
      <c r="BH95" s="236">
        <v>0</v>
      </c>
      <c r="BI95" s="236">
        <v>0</v>
      </c>
      <c r="BJ95" s="236"/>
      <c r="BK95" s="273">
        <f t="shared" si="30"/>
        <v>0</v>
      </c>
      <c r="BL95" s="283" t="s">
        <v>658</v>
      </c>
      <c r="BM95" s="282"/>
      <c r="BN95" s="236"/>
      <c r="BO95" s="236"/>
      <c r="BP95" s="236"/>
      <c r="BQ95" s="273">
        <f t="shared" si="31"/>
        <v>0</v>
      </c>
      <c r="BR95" s="283" t="s">
        <v>658</v>
      </c>
      <c r="BS95" s="282"/>
      <c r="BT95" s="236"/>
      <c r="BU95" s="236"/>
      <c r="BV95" s="236"/>
      <c r="BW95" s="273" t="e">
        <f t="shared" si="32"/>
        <v>#DIV/0!</v>
      </c>
      <c r="BX95" s="283" t="s">
        <v>658</v>
      </c>
      <c r="BY95" s="282"/>
      <c r="BZ95" s="236"/>
      <c r="CA95" s="236"/>
      <c r="CB95" s="236"/>
      <c r="CC95" s="273" t="e">
        <f t="shared" si="33"/>
        <v>#DIV/0!</v>
      </c>
      <c r="CD95" s="283" t="s">
        <v>658</v>
      </c>
      <c r="CE95" s="282"/>
      <c r="CF95" s="236"/>
      <c r="CG95" s="236"/>
      <c r="CH95" s="236"/>
      <c r="CI95" s="273" t="e">
        <f t="shared" si="34"/>
        <v>#DIV/0!</v>
      </c>
      <c r="CJ95" s="283" t="s">
        <v>658</v>
      </c>
      <c r="CK95" s="282"/>
      <c r="CL95" s="236"/>
      <c r="CM95" s="236"/>
      <c r="CN95" s="236"/>
      <c r="CO95" s="273" t="e">
        <f t="shared" si="35"/>
        <v>#DIV/0!</v>
      </c>
      <c r="CP95" s="283" t="s">
        <v>658</v>
      </c>
      <c r="CQ95" s="282"/>
      <c r="CR95" s="236"/>
      <c r="CS95" s="236"/>
      <c r="CT95" s="236"/>
      <c r="CU95" s="273" t="e">
        <f t="shared" si="36"/>
        <v>#DIV/0!</v>
      </c>
      <c r="CV95" s="283" t="s">
        <v>658</v>
      </c>
      <c r="CW95" s="282"/>
      <c r="CX95" s="236"/>
      <c r="CY95" s="236"/>
      <c r="CZ95" s="236"/>
      <c r="DA95" s="273" t="e">
        <f t="shared" si="37"/>
        <v>#DIV/0!</v>
      </c>
      <c r="DB95" s="283" t="s">
        <v>658</v>
      </c>
      <c r="DC95" s="282"/>
      <c r="DD95" s="236"/>
      <c r="DE95" s="236"/>
      <c r="DF95" s="236"/>
      <c r="DG95" s="273" t="e">
        <f t="shared" si="38"/>
        <v>#DIV/0!</v>
      </c>
      <c r="DH95" s="283" t="s">
        <v>658</v>
      </c>
      <c r="DI95" s="282"/>
      <c r="DJ95" s="236"/>
      <c r="DK95" s="236"/>
      <c r="DL95" s="236"/>
      <c r="DM95" s="273" t="e">
        <f t="shared" si="39"/>
        <v>#DIV/0!</v>
      </c>
      <c r="DN95" s="283" t="s">
        <v>658</v>
      </c>
      <c r="DO95" s="282"/>
      <c r="DP95" s="236"/>
      <c r="DQ95" s="236"/>
      <c r="DR95" s="236"/>
      <c r="DS95" s="273" t="e">
        <f t="shared" si="40"/>
        <v>#DIV/0!</v>
      </c>
      <c r="DT95" s="283"/>
      <c r="DU95" s="282"/>
      <c r="DV95" s="236">
        <f t="shared" si="42"/>
        <v>0</v>
      </c>
      <c r="DW95" s="236">
        <f t="shared" si="43"/>
        <v>0</v>
      </c>
      <c r="DX95" s="236">
        <f t="shared" si="44"/>
        <v>51776.75</v>
      </c>
      <c r="DY95" s="273">
        <f t="shared" si="45"/>
        <v>0</v>
      </c>
      <c r="DZ95" s="283"/>
    </row>
    <row r="96" spans="1:130" ht="45" hidden="1" customHeight="1" x14ac:dyDescent="0.25">
      <c r="A96" s="40">
        <v>86</v>
      </c>
      <c r="B96" s="78" t="s">
        <v>67</v>
      </c>
      <c r="C96" s="78" t="s">
        <v>24</v>
      </c>
      <c r="D96" s="41" t="s">
        <v>68</v>
      </c>
      <c r="E96" s="41" t="s">
        <v>156</v>
      </c>
      <c r="F96" s="41" t="s">
        <v>157</v>
      </c>
      <c r="G96" s="41" t="s">
        <v>158</v>
      </c>
      <c r="H96" s="78" t="s">
        <v>72</v>
      </c>
      <c r="I96" s="78" t="s">
        <v>72</v>
      </c>
      <c r="J96" s="78" t="s">
        <v>73</v>
      </c>
      <c r="K96" s="78" t="s">
        <v>73</v>
      </c>
      <c r="L96" s="78" t="s">
        <v>74</v>
      </c>
      <c r="M96" s="78" t="s">
        <v>159</v>
      </c>
      <c r="N96" s="78" t="s">
        <v>164</v>
      </c>
      <c r="O96" s="80" t="s">
        <v>80</v>
      </c>
      <c r="P96" s="44" t="str">
        <f>LEFT(Q95,2)</f>
        <v>51</v>
      </c>
      <c r="Q96" s="44">
        <v>510204</v>
      </c>
      <c r="R96" s="81" t="s">
        <v>164</v>
      </c>
      <c r="S96" s="46">
        <v>1700</v>
      </c>
      <c r="T96" s="46">
        <v>3</v>
      </c>
      <c r="U96" s="45">
        <v>0</v>
      </c>
      <c r="V96" s="45">
        <v>0</v>
      </c>
      <c r="W96" s="47">
        <f t="shared" si="46"/>
        <v>17994.669999999998</v>
      </c>
      <c r="X96" s="48">
        <v>1</v>
      </c>
      <c r="Y96" s="79" t="s">
        <v>31</v>
      </c>
      <c r="Z96" s="47">
        <v>3598.93</v>
      </c>
      <c r="AA96" s="237">
        <f>+ROUND((SUMIFS(MODIFICACIONES!K:K,MODIFICACIONES!L:L,'POA 2026'!$AA$10,MODIFICACIONES!D:D,'POA 2026'!A96)+'POA 2026'!Z96),2)</f>
        <v>3598.93</v>
      </c>
      <c r="AB96" s="47">
        <v>3598.93</v>
      </c>
      <c r="AC96" s="51">
        <f>+ROUND((SUMIFS(MODIFICACIONES!K:K,MODIFICACIONES!L:L,'POA 2026'!$AC$10,MODIFICACIONES!D:D,'POA 2026'!A96)+'POA 2026'!AB96),2)</f>
        <v>3598.93</v>
      </c>
      <c r="AD96" s="47">
        <v>3598.93</v>
      </c>
      <c r="AE96" s="51">
        <f>+ROUND((SUMIFS(MODIFICACIONES!K:K,MODIFICACIONES!L:L,'POA 2026'!$AE$10,MODIFICACIONES!D:D,'POA 2026'!A96)+'POA 2026'!AD96),2)</f>
        <v>3598.93</v>
      </c>
      <c r="AF96" s="47">
        <v>3598.94</v>
      </c>
      <c r="AG96" s="51">
        <f>+ROUND((SUMIFS(MODIFICACIONES!K:K,MODIFICACIONES!L:L,'POA 2026'!$AG$10,MODIFICACIONES!D:D,'POA 2026'!A96)+'POA 2026'!AF96),2)</f>
        <v>3598.94</v>
      </c>
      <c r="AH96" s="47">
        <v>3598.94</v>
      </c>
      <c r="AI96" s="51">
        <f>+ROUND((SUMIFS(MODIFICACIONES!K:K,MODIFICACIONES!L:L,'POA 2026'!$AI$10,MODIFICACIONES!D:D,'POA 2026'!A96)+'POA 2026'!AH96),2)</f>
        <v>3598.94</v>
      </c>
      <c r="AJ96" s="47">
        <v>0</v>
      </c>
      <c r="AK96" s="51">
        <f>+ROUND((SUMIFS(MODIFICACIONES!K:K,MODIFICACIONES!L:L,'POA 2026'!$AK$10,MODIFICACIONES!D:D,'POA 2026'!A96)+'POA 2026'!AJ96),2)</f>
        <v>0</v>
      </c>
      <c r="AL96" s="47">
        <v>0</v>
      </c>
      <c r="AM96" s="51">
        <f>+ROUND((SUMIFS(MODIFICACIONES!K:K,MODIFICACIONES!L:L,'POA 2026'!$AM$10,MODIFICACIONES!D:D,'POA 2026'!A96)+'POA 2026'!AL96),2)</f>
        <v>0</v>
      </c>
      <c r="AN96" s="47">
        <v>0</v>
      </c>
      <c r="AO96" s="51">
        <f>+ROUND((SUMIFS(MODIFICACIONES!K:K,MODIFICACIONES!L:L,'POA 2026'!$AO$10,MODIFICACIONES!D:D,'POA 2026'!A96)+'POA 2026'!AN96),2)</f>
        <v>0</v>
      </c>
      <c r="AP96" s="47">
        <v>0</v>
      </c>
      <c r="AQ96" s="51">
        <f>+ROUND((SUMIFS(MODIFICACIONES!K:K,MODIFICACIONES!L:L,'POA 2026'!$AQ$10,MODIFICACIONES!D:D,'POA 2026'!A96)+'POA 2026'!AP96),2)</f>
        <v>0</v>
      </c>
      <c r="AR96" s="47">
        <v>0</v>
      </c>
      <c r="AS96" s="51">
        <f>+ROUND((SUMIFS(MODIFICACIONES!K:K,MODIFICACIONES!L:L,'POA 2026'!$AS$10,MODIFICACIONES!D:D,'POA 2026'!A96)+'POA 2026'!AR96),2)</f>
        <v>0</v>
      </c>
      <c r="AT96" s="47">
        <v>0</v>
      </c>
      <c r="AU96" s="51">
        <f>+ROUND((SUMIFS(MODIFICACIONES!K:K,MODIFICACIONES!L:L,'POA 2026'!$AU$10,MODIFICACIONES!D:D,'POA 2026'!A96)+'POA 2026'!AT96),2)</f>
        <v>0</v>
      </c>
      <c r="AV96" s="47">
        <v>0</v>
      </c>
      <c r="AW96" s="51">
        <f>+ROUND((SUMIFS(MODIFICACIONES!K:K,MODIFICACIONES!L:L,'POA 2026'!$AW$10,MODIFICACIONES!D:D,'POA 2026'!A96)+'POA 2026'!AV96),2)</f>
        <v>0</v>
      </c>
      <c r="AX96" s="75">
        <f t="shared" si="27"/>
        <v>0</v>
      </c>
      <c r="AY96" s="236">
        <f>SUMIFS(CERTIFICACIONES!I:I,CERTIFICACIONES!A:A,'POA 2026'!A96,CERTIFICACIONES!J:J,"ACTIVA")</f>
        <v>17994.669999999998</v>
      </c>
      <c r="AZ96" s="279">
        <f t="shared" si="26"/>
        <v>0</v>
      </c>
      <c r="BA96" s="282">
        <v>0</v>
      </c>
      <c r="BB96" s="236">
        <v>0</v>
      </c>
      <c r="BC96" s="236">
        <v>0</v>
      </c>
      <c r="BD96" s="236">
        <f t="shared" si="28"/>
        <v>17994.669999999998</v>
      </c>
      <c r="BE96" s="273">
        <f t="shared" si="29"/>
        <v>0</v>
      </c>
      <c r="BF96" s="283" t="s">
        <v>658</v>
      </c>
      <c r="BG96" s="282">
        <v>0</v>
      </c>
      <c r="BH96" s="236">
        <v>0</v>
      </c>
      <c r="BI96" s="236">
        <v>0</v>
      </c>
      <c r="BJ96" s="236"/>
      <c r="BK96" s="273">
        <f t="shared" si="30"/>
        <v>0</v>
      </c>
      <c r="BL96" s="283" t="s">
        <v>658</v>
      </c>
      <c r="BM96" s="282"/>
      <c r="BN96" s="236"/>
      <c r="BO96" s="236"/>
      <c r="BP96" s="236"/>
      <c r="BQ96" s="273">
        <f t="shared" si="31"/>
        <v>0</v>
      </c>
      <c r="BR96" s="283" t="s">
        <v>658</v>
      </c>
      <c r="BS96" s="282"/>
      <c r="BT96" s="236"/>
      <c r="BU96" s="236"/>
      <c r="BV96" s="236"/>
      <c r="BW96" s="273" t="e">
        <f t="shared" si="32"/>
        <v>#DIV/0!</v>
      </c>
      <c r="BX96" s="283" t="s">
        <v>658</v>
      </c>
      <c r="BY96" s="282"/>
      <c r="BZ96" s="236"/>
      <c r="CA96" s="236"/>
      <c r="CB96" s="236"/>
      <c r="CC96" s="273" t="e">
        <f t="shared" si="33"/>
        <v>#DIV/0!</v>
      </c>
      <c r="CD96" s="283" t="s">
        <v>658</v>
      </c>
      <c r="CE96" s="282"/>
      <c r="CF96" s="236"/>
      <c r="CG96" s="236"/>
      <c r="CH96" s="236"/>
      <c r="CI96" s="273" t="e">
        <f t="shared" si="34"/>
        <v>#DIV/0!</v>
      </c>
      <c r="CJ96" s="283" t="s">
        <v>658</v>
      </c>
      <c r="CK96" s="282"/>
      <c r="CL96" s="236"/>
      <c r="CM96" s="236"/>
      <c r="CN96" s="236"/>
      <c r="CO96" s="273" t="e">
        <f t="shared" si="35"/>
        <v>#DIV/0!</v>
      </c>
      <c r="CP96" s="283" t="s">
        <v>658</v>
      </c>
      <c r="CQ96" s="282"/>
      <c r="CR96" s="236"/>
      <c r="CS96" s="236"/>
      <c r="CT96" s="236"/>
      <c r="CU96" s="273" t="e">
        <f t="shared" si="36"/>
        <v>#DIV/0!</v>
      </c>
      <c r="CV96" s="283" t="s">
        <v>658</v>
      </c>
      <c r="CW96" s="282"/>
      <c r="CX96" s="236"/>
      <c r="CY96" s="236"/>
      <c r="CZ96" s="236"/>
      <c r="DA96" s="273" t="e">
        <f t="shared" si="37"/>
        <v>#DIV/0!</v>
      </c>
      <c r="DB96" s="283" t="s">
        <v>658</v>
      </c>
      <c r="DC96" s="282"/>
      <c r="DD96" s="236"/>
      <c r="DE96" s="236"/>
      <c r="DF96" s="236"/>
      <c r="DG96" s="273" t="e">
        <f t="shared" si="38"/>
        <v>#DIV/0!</v>
      </c>
      <c r="DH96" s="283" t="s">
        <v>658</v>
      </c>
      <c r="DI96" s="282"/>
      <c r="DJ96" s="236"/>
      <c r="DK96" s="236"/>
      <c r="DL96" s="236"/>
      <c r="DM96" s="273" t="e">
        <f t="shared" si="39"/>
        <v>#DIV/0!</v>
      </c>
      <c r="DN96" s="283" t="s">
        <v>658</v>
      </c>
      <c r="DO96" s="282"/>
      <c r="DP96" s="236"/>
      <c r="DQ96" s="236"/>
      <c r="DR96" s="236"/>
      <c r="DS96" s="273" t="e">
        <f t="shared" si="40"/>
        <v>#DIV/0!</v>
      </c>
      <c r="DT96" s="283"/>
      <c r="DU96" s="282"/>
      <c r="DV96" s="236">
        <f t="shared" si="42"/>
        <v>0</v>
      </c>
      <c r="DW96" s="236">
        <f t="shared" si="43"/>
        <v>0</v>
      </c>
      <c r="DX96" s="236">
        <f t="shared" si="44"/>
        <v>17994.669999999998</v>
      </c>
      <c r="DY96" s="273">
        <f t="shared" si="45"/>
        <v>0</v>
      </c>
      <c r="DZ96" s="283"/>
    </row>
    <row r="97" spans="1:130" ht="45" hidden="1" customHeight="1" x14ac:dyDescent="0.25">
      <c r="A97" s="40">
        <v>87</v>
      </c>
      <c r="B97" s="78" t="s">
        <v>67</v>
      </c>
      <c r="C97" s="78" t="s">
        <v>24</v>
      </c>
      <c r="D97" s="41" t="s">
        <v>68</v>
      </c>
      <c r="E97" s="41" t="s">
        <v>156</v>
      </c>
      <c r="F97" s="41" t="s">
        <v>157</v>
      </c>
      <c r="G97" s="41" t="s">
        <v>158</v>
      </c>
      <c r="H97" s="78" t="s">
        <v>72</v>
      </c>
      <c r="I97" s="78" t="s">
        <v>72</v>
      </c>
      <c r="J97" s="78" t="s">
        <v>73</v>
      </c>
      <c r="K97" s="78" t="s">
        <v>73</v>
      </c>
      <c r="L97" s="78" t="s">
        <v>74</v>
      </c>
      <c r="M97" s="78" t="s">
        <v>159</v>
      </c>
      <c r="N97" s="78" t="s">
        <v>171</v>
      </c>
      <c r="O97" s="80" t="s">
        <v>80</v>
      </c>
      <c r="P97" s="44" t="str">
        <f t="shared" ref="P97:P144" si="47">LEFT(Q97,2)</f>
        <v>51</v>
      </c>
      <c r="Q97" s="44">
        <v>510601</v>
      </c>
      <c r="R97" s="81" t="s">
        <v>171</v>
      </c>
      <c r="S97" s="46">
        <v>1700</v>
      </c>
      <c r="T97" s="46">
        <v>3</v>
      </c>
      <c r="U97" s="45">
        <v>0</v>
      </c>
      <c r="V97" s="45">
        <v>0</v>
      </c>
      <c r="W97" s="47">
        <f t="shared" si="46"/>
        <v>31966.2</v>
      </c>
      <c r="X97" s="48">
        <v>1</v>
      </c>
      <c r="Y97" s="79" t="s">
        <v>31</v>
      </c>
      <c r="Z97" s="47">
        <v>6393.24</v>
      </c>
      <c r="AA97" s="237">
        <f>+ROUND((SUMIFS(MODIFICACIONES!K:K,MODIFICACIONES!L:L,'POA 2026'!$AA$10,MODIFICACIONES!D:D,'POA 2026'!A97)+'POA 2026'!Z97),2)</f>
        <v>6393.24</v>
      </c>
      <c r="AB97" s="47">
        <v>6393.24</v>
      </c>
      <c r="AC97" s="51">
        <f>+ROUND((SUMIFS(MODIFICACIONES!K:K,MODIFICACIONES!L:L,'POA 2026'!$AC$10,MODIFICACIONES!D:D,'POA 2026'!A97)+'POA 2026'!AB97),2)</f>
        <v>6393.24</v>
      </c>
      <c r="AD97" s="47">
        <v>6393.24</v>
      </c>
      <c r="AE97" s="51">
        <f>+ROUND((SUMIFS(MODIFICACIONES!K:K,MODIFICACIONES!L:L,'POA 2026'!$AE$10,MODIFICACIONES!D:D,'POA 2026'!A97)+'POA 2026'!AD97),2)</f>
        <v>6393.24</v>
      </c>
      <c r="AF97" s="47">
        <v>6393.24</v>
      </c>
      <c r="AG97" s="51">
        <f>+ROUND((SUMIFS(MODIFICACIONES!K:K,MODIFICACIONES!L:L,'POA 2026'!$AG$10,MODIFICACIONES!D:D,'POA 2026'!A97)+'POA 2026'!AF97),2)</f>
        <v>6393.24</v>
      </c>
      <c r="AH97" s="47">
        <v>6393.24</v>
      </c>
      <c r="AI97" s="51">
        <f>+ROUND((SUMIFS(MODIFICACIONES!K:K,MODIFICACIONES!L:L,'POA 2026'!$AI$10,MODIFICACIONES!D:D,'POA 2026'!A97)+'POA 2026'!AH97),2)</f>
        <v>6393.24</v>
      </c>
      <c r="AJ97" s="47">
        <v>0</v>
      </c>
      <c r="AK97" s="51">
        <f>+ROUND((SUMIFS(MODIFICACIONES!K:K,MODIFICACIONES!L:L,'POA 2026'!$AK$10,MODIFICACIONES!D:D,'POA 2026'!A97)+'POA 2026'!AJ97),2)</f>
        <v>0</v>
      </c>
      <c r="AL97" s="47">
        <v>0</v>
      </c>
      <c r="AM97" s="51">
        <f>+ROUND((SUMIFS(MODIFICACIONES!K:K,MODIFICACIONES!L:L,'POA 2026'!$AM$10,MODIFICACIONES!D:D,'POA 2026'!A97)+'POA 2026'!AL97),2)</f>
        <v>0</v>
      </c>
      <c r="AN97" s="47">
        <v>0</v>
      </c>
      <c r="AO97" s="51">
        <f>+ROUND((SUMIFS(MODIFICACIONES!K:K,MODIFICACIONES!L:L,'POA 2026'!$AO$10,MODIFICACIONES!D:D,'POA 2026'!A97)+'POA 2026'!AN97),2)</f>
        <v>0</v>
      </c>
      <c r="AP97" s="47">
        <v>0</v>
      </c>
      <c r="AQ97" s="51">
        <f>+ROUND((SUMIFS(MODIFICACIONES!K:K,MODIFICACIONES!L:L,'POA 2026'!$AQ$10,MODIFICACIONES!D:D,'POA 2026'!A97)+'POA 2026'!AP97),2)</f>
        <v>0</v>
      </c>
      <c r="AR97" s="47">
        <v>0</v>
      </c>
      <c r="AS97" s="51">
        <f>+ROUND((SUMIFS(MODIFICACIONES!K:K,MODIFICACIONES!L:L,'POA 2026'!$AS$10,MODIFICACIONES!D:D,'POA 2026'!A97)+'POA 2026'!AR97),2)</f>
        <v>0</v>
      </c>
      <c r="AT97" s="47">
        <v>0</v>
      </c>
      <c r="AU97" s="51">
        <f>+ROUND((SUMIFS(MODIFICACIONES!K:K,MODIFICACIONES!L:L,'POA 2026'!$AU$10,MODIFICACIONES!D:D,'POA 2026'!A97)+'POA 2026'!AT97),2)</f>
        <v>0</v>
      </c>
      <c r="AV97" s="47">
        <v>0</v>
      </c>
      <c r="AW97" s="51">
        <f>+ROUND((SUMIFS(MODIFICACIONES!K:K,MODIFICACIONES!L:L,'POA 2026'!$AW$10,MODIFICACIONES!D:D,'POA 2026'!A97)+'POA 2026'!AV97),2)</f>
        <v>0</v>
      </c>
      <c r="AX97" s="75">
        <f t="shared" si="27"/>
        <v>0</v>
      </c>
      <c r="AY97" s="236">
        <f>SUMIFS(CERTIFICACIONES!I:I,CERTIFICACIONES!A:A,'POA 2026'!A97,CERTIFICACIONES!J:J,"ACTIVA")</f>
        <v>31966.2</v>
      </c>
      <c r="AZ97" s="279">
        <f t="shared" si="26"/>
        <v>0</v>
      </c>
      <c r="BA97" s="282">
        <v>0</v>
      </c>
      <c r="BB97" s="236">
        <v>0</v>
      </c>
      <c r="BC97" s="236">
        <v>0</v>
      </c>
      <c r="BD97" s="236">
        <f t="shared" si="28"/>
        <v>31966.2</v>
      </c>
      <c r="BE97" s="273">
        <f t="shared" si="29"/>
        <v>0</v>
      </c>
      <c r="BF97" s="283" t="s">
        <v>658</v>
      </c>
      <c r="BG97" s="282">
        <v>0</v>
      </c>
      <c r="BH97" s="236">
        <v>6211.58</v>
      </c>
      <c r="BI97" s="236">
        <v>6211.58</v>
      </c>
      <c r="BJ97" s="236"/>
      <c r="BK97" s="273">
        <f t="shared" si="30"/>
        <v>0.97158561230299501</v>
      </c>
      <c r="BL97" s="283"/>
      <c r="BM97" s="282"/>
      <c r="BN97" s="236"/>
      <c r="BO97" s="236"/>
      <c r="BP97" s="236"/>
      <c r="BQ97" s="273">
        <f t="shared" si="31"/>
        <v>0</v>
      </c>
      <c r="BR97" s="283" t="s">
        <v>658</v>
      </c>
      <c r="BS97" s="282"/>
      <c r="BT97" s="236"/>
      <c r="BU97" s="236"/>
      <c r="BV97" s="236"/>
      <c r="BW97" s="273" t="e">
        <f t="shared" si="32"/>
        <v>#DIV/0!</v>
      </c>
      <c r="BX97" s="283" t="s">
        <v>658</v>
      </c>
      <c r="BY97" s="282"/>
      <c r="BZ97" s="236"/>
      <c r="CA97" s="236"/>
      <c r="CB97" s="236"/>
      <c r="CC97" s="273" t="e">
        <f t="shared" si="33"/>
        <v>#DIV/0!</v>
      </c>
      <c r="CD97" s="283" t="s">
        <v>658</v>
      </c>
      <c r="CE97" s="282"/>
      <c r="CF97" s="236"/>
      <c r="CG97" s="236"/>
      <c r="CH97" s="236"/>
      <c r="CI97" s="273" t="e">
        <f t="shared" si="34"/>
        <v>#DIV/0!</v>
      </c>
      <c r="CJ97" s="283" t="s">
        <v>658</v>
      </c>
      <c r="CK97" s="282"/>
      <c r="CL97" s="236"/>
      <c r="CM97" s="236"/>
      <c r="CN97" s="236"/>
      <c r="CO97" s="273" t="e">
        <f t="shared" si="35"/>
        <v>#DIV/0!</v>
      </c>
      <c r="CP97" s="283" t="s">
        <v>658</v>
      </c>
      <c r="CQ97" s="282"/>
      <c r="CR97" s="236"/>
      <c r="CS97" s="236"/>
      <c r="CT97" s="236"/>
      <c r="CU97" s="273" t="e">
        <f t="shared" si="36"/>
        <v>#DIV/0!</v>
      </c>
      <c r="CV97" s="283" t="s">
        <v>658</v>
      </c>
      <c r="CW97" s="282"/>
      <c r="CX97" s="236"/>
      <c r="CY97" s="236"/>
      <c r="CZ97" s="236"/>
      <c r="DA97" s="273" t="e">
        <f t="shared" si="37"/>
        <v>#DIV/0!</v>
      </c>
      <c r="DB97" s="283" t="s">
        <v>658</v>
      </c>
      <c r="DC97" s="282"/>
      <c r="DD97" s="236"/>
      <c r="DE97" s="236"/>
      <c r="DF97" s="236"/>
      <c r="DG97" s="273" t="e">
        <f t="shared" si="38"/>
        <v>#DIV/0!</v>
      </c>
      <c r="DH97" s="283" t="s">
        <v>658</v>
      </c>
      <c r="DI97" s="282"/>
      <c r="DJ97" s="236"/>
      <c r="DK97" s="236"/>
      <c r="DL97" s="236"/>
      <c r="DM97" s="273" t="e">
        <f t="shared" si="39"/>
        <v>#DIV/0!</v>
      </c>
      <c r="DN97" s="283" t="s">
        <v>658</v>
      </c>
      <c r="DO97" s="282"/>
      <c r="DP97" s="236"/>
      <c r="DQ97" s="236"/>
      <c r="DR97" s="236"/>
      <c r="DS97" s="273" t="e">
        <f t="shared" si="40"/>
        <v>#DIV/0!</v>
      </c>
      <c r="DT97" s="283"/>
      <c r="DU97" s="282"/>
      <c r="DV97" s="236">
        <f t="shared" si="42"/>
        <v>6211.58</v>
      </c>
      <c r="DW97" s="236">
        <f t="shared" si="43"/>
        <v>6211.58</v>
      </c>
      <c r="DX97" s="236">
        <f t="shared" si="44"/>
        <v>25754.620000000003</v>
      </c>
      <c r="DY97" s="273">
        <f t="shared" si="45"/>
        <v>0.19431712246059901</v>
      </c>
      <c r="DZ97" s="283"/>
    </row>
    <row r="98" spans="1:130" ht="45" hidden="1" customHeight="1" x14ac:dyDescent="0.25">
      <c r="A98" s="40">
        <v>88</v>
      </c>
      <c r="B98" s="78" t="s">
        <v>67</v>
      </c>
      <c r="C98" s="78" t="s">
        <v>24</v>
      </c>
      <c r="D98" s="41" t="s">
        <v>68</v>
      </c>
      <c r="E98" s="41" t="s">
        <v>156</v>
      </c>
      <c r="F98" s="41" t="s">
        <v>157</v>
      </c>
      <c r="G98" s="41" t="s">
        <v>158</v>
      </c>
      <c r="H98" s="78" t="s">
        <v>72</v>
      </c>
      <c r="I98" s="78" t="s">
        <v>72</v>
      </c>
      <c r="J98" s="78" t="s">
        <v>73</v>
      </c>
      <c r="K98" s="78" t="s">
        <v>73</v>
      </c>
      <c r="L98" s="78" t="s">
        <v>74</v>
      </c>
      <c r="M98" s="78" t="s">
        <v>159</v>
      </c>
      <c r="N98" s="78" t="s">
        <v>172</v>
      </c>
      <c r="O98" s="80" t="s">
        <v>80</v>
      </c>
      <c r="P98" s="44" t="str">
        <f t="shared" si="47"/>
        <v>51</v>
      </c>
      <c r="Q98" s="44">
        <v>510602</v>
      </c>
      <c r="R98" s="81" t="s">
        <v>172</v>
      </c>
      <c r="S98" s="46">
        <v>1700</v>
      </c>
      <c r="T98" s="46">
        <v>3</v>
      </c>
      <c r="U98" s="45">
        <v>0</v>
      </c>
      <c r="V98" s="45">
        <v>0</v>
      </c>
      <c r="W98" s="47">
        <f t="shared" si="46"/>
        <v>27593.62</v>
      </c>
      <c r="X98" s="48">
        <v>1</v>
      </c>
      <c r="Y98" s="79" t="s">
        <v>31</v>
      </c>
      <c r="Z98" s="47">
        <v>5518.72</v>
      </c>
      <c r="AA98" s="237">
        <f>+ROUND((SUMIFS(MODIFICACIONES!K:K,MODIFICACIONES!L:L,'POA 2026'!$AA$10,MODIFICACIONES!D:D,'POA 2026'!A98)+'POA 2026'!Z98),2)</f>
        <v>5518.72</v>
      </c>
      <c r="AB98" s="47">
        <v>5518.72</v>
      </c>
      <c r="AC98" s="51">
        <f>+ROUND((SUMIFS(MODIFICACIONES!K:K,MODIFICACIONES!L:L,'POA 2026'!$AC$10,MODIFICACIONES!D:D,'POA 2026'!A98)+'POA 2026'!AB98),2)</f>
        <v>5518.72</v>
      </c>
      <c r="AD98" s="47">
        <v>5518.72</v>
      </c>
      <c r="AE98" s="51">
        <f>+ROUND((SUMIFS(MODIFICACIONES!K:K,MODIFICACIONES!L:L,'POA 2026'!$AE$10,MODIFICACIONES!D:D,'POA 2026'!A98)+'POA 2026'!AD98),2)</f>
        <v>5518.72</v>
      </c>
      <c r="AF98" s="47">
        <v>5518.73</v>
      </c>
      <c r="AG98" s="51">
        <f>+ROUND((SUMIFS(MODIFICACIONES!K:K,MODIFICACIONES!L:L,'POA 2026'!$AG$10,MODIFICACIONES!D:D,'POA 2026'!A98)+'POA 2026'!AF98),2)</f>
        <v>5518.73</v>
      </c>
      <c r="AH98" s="47">
        <v>5518.73</v>
      </c>
      <c r="AI98" s="51">
        <f>+ROUND((SUMIFS(MODIFICACIONES!K:K,MODIFICACIONES!L:L,'POA 2026'!$AI$10,MODIFICACIONES!D:D,'POA 2026'!A98)+'POA 2026'!AH98),2)</f>
        <v>5518.73</v>
      </c>
      <c r="AJ98" s="47">
        <v>0</v>
      </c>
      <c r="AK98" s="51">
        <f>+ROUND((SUMIFS(MODIFICACIONES!K:K,MODIFICACIONES!L:L,'POA 2026'!$AK$10,MODIFICACIONES!D:D,'POA 2026'!A98)+'POA 2026'!AJ98),2)</f>
        <v>0</v>
      </c>
      <c r="AL98" s="47">
        <v>0</v>
      </c>
      <c r="AM98" s="51">
        <f>+ROUND((SUMIFS(MODIFICACIONES!K:K,MODIFICACIONES!L:L,'POA 2026'!$AM$10,MODIFICACIONES!D:D,'POA 2026'!A98)+'POA 2026'!AL98),2)</f>
        <v>0</v>
      </c>
      <c r="AN98" s="47">
        <v>0</v>
      </c>
      <c r="AO98" s="51">
        <f>+ROUND((SUMIFS(MODIFICACIONES!K:K,MODIFICACIONES!L:L,'POA 2026'!$AO$10,MODIFICACIONES!D:D,'POA 2026'!A98)+'POA 2026'!AN98),2)</f>
        <v>0</v>
      </c>
      <c r="AP98" s="47">
        <v>0</v>
      </c>
      <c r="AQ98" s="51">
        <f>+ROUND((SUMIFS(MODIFICACIONES!K:K,MODIFICACIONES!L:L,'POA 2026'!$AQ$10,MODIFICACIONES!D:D,'POA 2026'!A98)+'POA 2026'!AP98),2)</f>
        <v>0</v>
      </c>
      <c r="AR98" s="47">
        <v>0</v>
      </c>
      <c r="AS98" s="51">
        <f>+ROUND((SUMIFS(MODIFICACIONES!K:K,MODIFICACIONES!L:L,'POA 2026'!$AS$10,MODIFICACIONES!D:D,'POA 2026'!A98)+'POA 2026'!AR98),2)</f>
        <v>0</v>
      </c>
      <c r="AT98" s="47">
        <v>0</v>
      </c>
      <c r="AU98" s="51">
        <f>+ROUND((SUMIFS(MODIFICACIONES!K:K,MODIFICACIONES!L:L,'POA 2026'!$AU$10,MODIFICACIONES!D:D,'POA 2026'!A98)+'POA 2026'!AT98),2)</f>
        <v>0</v>
      </c>
      <c r="AV98" s="47">
        <v>0</v>
      </c>
      <c r="AW98" s="51">
        <f>+ROUND((SUMIFS(MODIFICACIONES!K:K,MODIFICACIONES!L:L,'POA 2026'!$AW$10,MODIFICACIONES!D:D,'POA 2026'!A98)+'POA 2026'!AV98),2)</f>
        <v>0</v>
      </c>
      <c r="AX98" s="75">
        <f t="shared" si="27"/>
        <v>0</v>
      </c>
      <c r="AY98" s="236">
        <f>SUMIFS(CERTIFICACIONES!I:I,CERTIFICACIONES!A:A,'POA 2026'!A98,CERTIFICACIONES!J:J,"ACTIVA")</f>
        <v>27593.62</v>
      </c>
      <c r="AZ98" s="279">
        <f t="shared" si="26"/>
        <v>0</v>
      </c>
      <c r="BA98" s="282">
        <v>0</v>
      </c>
      <c r="BB98" s="236">
        <v>0</v>
      </c>
      <c r="BC98" s="236">
        <v>0</v>
      </c>
      <c r="BD98" s="236">
        <f t="shared" si="28"/>
        <v>27593.62</v>
      </c>
      <c r="BE98" s="273">
        <f t="shared" si="29"/>
        <v>0</v>
      </c>
      <c r="BF98" s="283" t="s">
        <v>658</v>
      </c>
      <c r="BG98" s="282">
        <v>0</v>
      </c>
      <c r="BH98" s="236">
        <v>0</v>
      </c>
      <c r="BI98" s="236">
        <v>0</v>
      </c>
      <c r="BJ98" s="236"/>
      <c r="BK98" s="273">
        <f t="shared" si="30"/>
        <v>0</v>
      </c>
      <c r="BL98" s="283"/>
      <c r="BM98" s="282"/>
      <c r="BN98" s="236"/>
      <c r="BO98" s="236"/>
      <c r="BP98" s="236"/>
      <c r="BQ98" s="273">
        <f t="shared" si="31"/>
        <v>0</v>
      </c>
      <c r="BR98" s="283" t="s">
        <v>658</v>
      </c>
      <c r="BS98" s="282"/>
      <c r="BT98" s="236"/>
      <c r="BU98" s="236"/>
      <c r="BV98" s="236"/>
      <c r="BW98" s="273" t="e">
        <f t="shared" si="32"/>
        <v>#DIV/0!</v>
      </c>
      <c r="BX98" s="283" t="s">
        <v>658</v>
      </c>
      <c r="BY98" s="282"/>
      <c r="BZ98" s="236"/>
      <c r="CA98" s="236"/>
      <c r="CB98" s="236"/>
      <c r="CC98" s="273" t="e">
        <f t="shared" si="33"/>
        <v>#DIV/0!</v>
      </c>
      <c r="CD98" s="283" t="s">
        <v>658</v>
      </c>
      <c r="CE98" s="282"/>
      <c r="CF98" s="236"/>
      <c r="CG98" s="236"/>
      <c r="CH98" s="236"/>
      <c r="CI98" s="273" t="e">
        <f t="shared" si="34"/>
        <v>#DIV/0!</v>
      </c>
      <c r="CJ98" s="283" t="s">
        <v>658</v>
      </c>
      <c r="CK98" s="282"/>
      <c r="CL98" s="236"/>
      <c r="CM98" s="236"/>
      <c r="CN98" s="236"/>
      <c r="CO98" s="273" t="e">
        <f t="shared" si="35"/>
        <v>#DIV/0!</v>
      </c>
      <c r="CP98" s="283" t="s">
        <v>658</v>
      </c>
      <c r="CQ98" s="282"/>
      <c r="CR98" s="236"/>
      <c r="CS98" s="236"/>
      <c r="CT98" s="236"/>
      <c r="CU98" s="273" t="e">
        <f t="shared" si="36"/>
        <v>#DIV/0!</v>
      </c>
      <c r="CV98" s="283" t="s">
        <v>658</v>
      </c>
      <c r="CW98" s="282"/>
      <c r="CX98" s="236"/>
      <c r="CY98" s="236"/>
      <c r="CZ98" s="236"/>
      <c r="DA98" s="273" t="e">
        <f t="shared" si="37"/>
        <v>#DIV/0!</v>
      </c>
      <c r="DB98" s="283" t="s">
        <v>658</v>
      </c>
      <c r="DC98" s="282"/>
      <c r="DD98" s="236"/>
      <c r="DE98" s="236"/>
      <c r="DF98" s="236"/>
      <c r="DG98" s="273" t="e">
        <f t="shared" si="38"/>
        <v>#DIV/0!</v>
      </c>
      <c r="DH98" s="283" t="s">
        <v>658</v>
      </c>
      <c r="DI98" s="282"/>
      <c r="DJ98" s="236"/>
      <c r="DK98" s="236"/>
      <c r="DL98" s="236"/>
      <c r="DM98" s="273" t="e">
        <f t="shared" si="39"/>
        <v>#DIV/0!</v>
      </c>
      <c r="DN98" s="283" t="s">
        <v>658</v>
      </c>
      <c r="DO98" s="282"/>
      <c r="DP98" s="236"/>
      <c r="DQ98" s="236"/>
      <c r="DR98" s="236"/>
      <c r="DS98" s="273" t="e">
        <f t="shared" si="40"/>
        <v>#DIV/0!</v>
      </c>
      <c r="DT98" s="283"/>
      <c r="DU98" s="282"/>
      <c r="DV98" s="236">
        <f t="shared" si="42"/>
        <v>0</v>
      </c>
      <c r="DW98" s="236">
        <f t="shared" si="43"/>
        <v>0</v>
      </c>
      <c r="DX98" s="236">
        <f t="shared" si="44"/>
        <v>27593.62</v>
      </c>
      <c r="DY98" s="273">
        <f t="shared" si="45"/>
        <v>0</v>
      </c>
      <c r="DZ98" s="283"/>
    </row>
    <row r="99" spans="1:130" ht="45" hidden="1" customHeight="1" x14ac:dyDescent="0.25">
      <c r="A99" s="40">
        <v>89</v>
      </c>
      <c r="B99" s="78" t="s">
        <v>67</v>
      </c>
      <c r="C99" s="78" t="s">
        <v>24</v>
      </c>
      <c r="D99" s="41" t="s">
        <v>68</v>
      </c>
      <c r="E99" s="41" t="s">
        <v>156</v>
      </c>
      <c r="F99" s="41" t="s">
        <v>157</v>
      </c>
      <c r="G99" s="41" t="s">
        <v>158</v>
      </c>
      <c r="H99" s="78" t="s">
        <v>88</v>
      </c>
      <c r="I99" s="78" t="s">
        <v>458</v>
      </c>
      <c r="J99" s="78" t="s">
        <v>73</v>
      </c>
      <c r="K99" s="78" t="s">
        <v>73</v>
      </c>
      <c r="L99" s="78" t="s">
        <v>74</v>
      </c>
      <c r="M99" s="78" t="s">
        <v>159</v>
      </c>
      <c r="N99" s="78" t="s">
        <v>168</v>
      </c>
      <c r="O99" s="80" t="s">
        <v>80</v>
      </c>
      <c r="P99" s="44" t="str">
        <f t="shared" si="47"/>
        <v>51</v>
      </c>
      <c r="Q99" s="44">
        <v>510510</v>
      </c>
      <c r="R99" s="81" t="s">
        <v>168</v>
      </c>
      <c r="S99" s="46">
        <v>1700</v>
      </c>
      <c r="T99" s="46">
        <v>3</v>
      </c>
      <c r="U99" s="45">
        <v>0</v>
      </c>
      <c r="V99" s="45">
        <v>0</v>
      </c>
      <c r="W99" s="47">
        <f t="shared" si="46"/>
        <v>78685</v>
      </c>
      <c r="X99" s="48">
        <v>1</v>
      </c>
      <c r="Y99" s="79" t="s">
        <v>31</v>
      </c>
      <c r="Z99" s="47">
        <v>15737</v>
      </c>
      <c r="AA99" s="237">
        <f>+ROUND((SUMIFS(MODIFICACIONES!K:K,MODIFICACIONES!L:L,'POA 2026'!$AA$10,MODIFICACIONES!D:D,'POA 2026'!A99)+'POA 2026'!Z99),2)</f>
        <v>15737</v>
      </c>
      <c r="AB99" s="47">
        <v>15737</v>
      </c>
      <c r="AC99" s="51">
        <f>+ROUND((SUMIFS(MODIFICACIONES!K:K,MODIFICACIONES!L:L,'POA 2026'!$AC$10,MODIFICACIONES!D:D,'POA 2026'!A99)+'POA 2026'!AB99),2)</f>
        <v>15737</v>
      </c>
      <c r="AD99" s="47">
        <v>15737</v>
      </c>
      <c r="AE99" s="51">
        <f>+ROUND((SUMIFS(MODIFICACIONES!K:K,MODIFICACIONES!L:L,'POA 2026'!$AE$10,MODIFICACIONES!D:D,'POA 2026'!A99)+'POA 2026'!AD99),2)</f>
        <v>15737</v>
      </c>
      <c r="AF99" s="47">
        <v>15737</v>
      </c>
      <c r="AG99" s="51">
        <f>+ROUND((SUMIFS(MODIFICACIONES!K:K,MODIFICACIONES!L:L,'POA 2026'!$AG$10,MODIFICACIONES!D:D,'POA 2026'!A99)+'POA 2026'!AF99),2)</f>
        <v>15737</v>
      </c>
      <c r="AH99" s="47">
        <v>15737</v>
      </c>
      <c r="AI99" s="51">
        <f>+ROUND((SUMIFS(MODIFICACIONES!K:K,MODIFICACIONES!L:L,'POA 2026'!$AI$10,MODIFICACIONES!D:D,'POA 2026'!A99)+'POA 2026'!AH99),2)</f>
        <v>15737</v>
      </c>
      <c r="AJ99" s="47">
        <v>0</v>
      </c>
      <c r="AK99" s="51">
        <f>+ROUND((SUMIFS(MODIFICACIONES!K:K,MODIFICACIONES!L:L,'POA 2026'!$AK$10,MODIFICACIONES!D:D,'POA 2026'!A99)+'POA 2026'!AJ99),2)</f>
        <v>0</v>
      </c>
      <c r="AL99" s="47">
        <v>0</v>
      </c>
      <c r="AM99" s="51">
        <f>+ROUND((SUMIFS(MODIFICACIONES!K:K,MODIFICACIONES!L:L,'POA 2026'!$AM$10,MODIFICACIONES!D:D,'POA 2026'!A99)+'POA 2026'!AL99),2)</f>
        <v>0</v>
      </c>
      <c r="AN99" s="47">
        <v>0</v>
      </c>
      <c r="AO99" s="51">
        <f>+ROUND((SUMIFS(MODIFICACIONES!K:K,MODIFICACIONES!L:L,'POA 2026'!$AO$10,MODIFICACIONES!D:D,'POA 2026'!A99)+'POA 2026'!AN99),2)</f>
        <v>0</v>
      </c>
      <c r="AP99" s="47">
        <v>0</v>
      </c>
      <c r="AQ99" s="51">
        <f>+ROUND((SUMIFS(MODIFICACIONES!K:K,MODIFICACIONES!L:L,'POA 2026'!$AQ$10,MODIFICACIONES!D:D,'POA 2026'!A99)+'POA 2026'!AP99),2)</f>
        <v>0</v>
      </c>
      <c r="AR99" s="47">
        <v>0</v>
      </c>
      <c r="AS99" s="51">
        <f>+ROUND((SUMIFS(MODIFICACIONES!K:K,MODIFICACIONES!L:L,'POA 2026'!$AS$10,MODIFICACIONES!D:D,'POA 2026'!A99)+'POA 2026'!AR99),2)</f>
        <v>0</v>
      </c>
      <c r="AT99" s="47">
        <v>0</v>
      </c>
      <c r="AU99" s="51">
        <f>+ROUND((SUMIFS(MODIFICACIONES!K:K,MODIFICACIONES!L:L,'POA 2026'!$AU$10,MODIFICACIONES!D:D,'POA 2026'!A99)+'POA 2026'!AT99),2)</f>
        <v>0</v>
      </c>
      <c r="AV99" s="47">
        <v>0</v>
      </c>
      <c r="AW99" s="51">
        <f>+ROUND((SUMIFS(MODIFICACIONES!K:K,MODIFICACIONES!L:L,'POA 2026'!$AW$10,MODIFICACIONES!D:D,'POA 2026'!A99)+'POA 2026'!AV99),2)</f>
        <v>0</v>
      </c>
      <c r="AX99" s="75">
        <f t="shared" si="27"/>
        <v>0</v>
      </c>
      <c r="AY99" s="236">
        <f>SUMIFS(CERTIFICACIONES!I:I,CERTIFICACIONES!A:A,'POA 2026'!A99,CERTIFICACIONES!J:J,"ACTIVA")</f>
        <v>78685</v>
      </c>
      <c r="AZ99" s="279">
        <f t="shared" si="26"/>
        <v>0</v>
      </c>
      <c r="BA99" s="282">
        <v>0</v>
      </c>
      <c r="BB99" s="236">
        <v>0</v>
      </c>
      <c r="BC99" s="236">
        <v>0</v>
      </c>
      <c r="BD99" s="236">
        <f t="shared" si="28"/>
        <v>78685</v>
      </c>
      <c r="BE99" s="273">
        <f t="shared" si="29"/>
        <v>0</v>
      </c>
      <c r="BF99" s="283" t="s">
        <v>658</v>
      </c>
      <c r="BG99" s="282">
        <v>0</v>
      </c>
      <c r="BH99" s="236">
        <v>0</v>
      </c>
      <c r="BI99" s="236">
        <v>0</v>
      </c>
      <c r="BJ99" s="236"/>
      <c r="BK99" s="273">
        <f t="shared" si="30"/>
        <v>0</v>
      </c>
      <c r="BL99" s="283" t="s">
        <v>658</v>
      </c>
      <c r="BM99" s="282"/>
      <c r="BN99" s="236"/>
      <c r="BO99" s="236"/>
      <c r="BP99" s="236"/>
      <c r="BQ99" s="273">
        <f t="shared" si="31"/>
        <v>0</v>
      </c>
      <c r="BR99" s="283" t="s">
        <v>658</v>
      </c>
      <c r="BS99" s="282"/>
      <c r="BT99" s="236"/>
      <c r="BU99" s="236"/>
      <c r="BV99" s="236"/>
      <c r="BW99" s="273" t="e">
        <f t="shared" si="32"/>
        <v>#DIV/0!</v>
      </c>
      <c r="BX99" s="283" t="s">
        <v>658</v>
      </c>
      <c r="BY99" s="282"/>
      <c r="BZ99" s="236"/>
      <c r="CA99" s="236"/>
      <c r="CB99" s="236"/>
      <c r="CC99" s="273" t="e">
        <f t="shared" si="33"/>
        <v>#DIV/0!</v>
      </c>
      <c r="CD99" s="283" t="s">
        <v>658</v>
      </c>
      <c r="CE99" s="282"/>
      <c r="CF99" s="236"/>
      <c r="CG99" s="236"/>
      <c r="CH99" s="236"/>
      <c r="CI99" s="273" t="e">
        <f t="shared" si="34"/>
        <v>#DIV/0!</v>
      </c>
      <c r="CJ99" s="283" t="s">
        <v>658</v>
      </c>
      <c r="CK99" s="282"/>
      <c r="CL99" s="236"/>
      <c r="CM99" s="236"/>
      <c r="CN99" s="236"/>
      <c r="CO99" s="273" t="e">
        <f t="shared" si="35"/>
        <v>#DIV/0!</v>
      </c>
      <c r="CP99" s="283" t="s">
        <v>658</v>
      </c>
      <c r="CQ99" s="282"/>
      <c r="CR99" s="236"/>
      <c r="CS99" s="236"/>
      <c r="CT99" s="236"/>
      <c r="CU99" s="273" t="e">
        <f t="shared" si="36"/>
        <v>#DIV/0!</v>
      </c>
      <c r="CV99" s="283" t="s">
        <v>658</v>
      </c>
      <c r="CW99" s="282"/>
      <c r="CX99" s="236"/>
      <c r="CY99" s="236"/>
      <c r="CZ99" s="236"/>
      <c r="DA99" s="273" t="e">
        <f t="shared" si="37"/>
        <v>#DIV/0!</v>
      </c>
      <c r="DB99" s="283" t="s">
        <v>658</v>
      </c>
      <c r="DC99" s="282"/>
      <c r="DD99" s="236"/>
      <c r="DE99" s="236"/>
      <c r="DF99" s="236"/>
      <c r="DG99" s="273" t="e">
        <f t="shared" si="38"/>
        <v>#DIV/0!</v>
      </c>
      <c r="DH99" s="283" t="s">
        <v>658</v>
      </c>
      <c r="DI99" s="282"/>
      <c r="DJ99" s="236"/>
      <c r="DK99" s="236"/>
      <c r="DL99" s="236"/>
      <c r="DM99" s="273" t="e">
        <f t="shared" si="39"/>
        <v>#DIV/0!</v>
      </c>
      <c r="DN99" s="283" t="s">
        <v>658</v>
      </c>
      <c r="DO99" s="282"/>
      <c r="DP99" s="236"/>
      <c r="DQ99" s="236"/>
      <c r="DR99" s="236"/>
      <c r="DS99" s="273" t="e">
        <f t="shared" si="40"/>
        <v>#DIV/0!</v>
      </c>
      <c r="DT99" s="283"/>
      <c r="DU99" s="282"/>
      <c r="DV99" s="236">
        <f t="shared" si="42"/>
        <v>0</v>
      </c>
      <c r="DW99" s="236">
        <f t="shared" si="43"/>
        <v>0</v>
      </c>
      <c r="DX99" s="236">
        <f t="shared" si="44"/>
        <v>78685</v>
      </c>
      <c r="DY99" s="273">
        <f t="shared" si="45"/>
        <v>0</v>
      </c>
      <c r="DZ99" s="283"/>
    </row>
    <row r="100" spans="1:130" ht="45" hidden="1" customHeight="1" x14ac:dyDescent="0.25">
      <c r="A100" s="40">
        <v>90</v>
      </c>
      <c r="B100" s="78" t="s">
        <v>67</v>
      </c>
      <c r="C100" s="78" t="s">
        <v>24</v>
      </c>
      <c r="D100" s="41" t="s">
        <v>68</v>
      </c>
      <c r="E100" s="41" t="s">
        <v>156</v>
      </c>
      <c r="F100" s="41" t="s">
        <v>157</v>
      </c>
      <c r="G100" s="41" t="s">
        <v>158</v>
      </c>
      <c r="H100" s="78" t="s">
        <v>88</v>
      </c>
      <c r="I100" s="78" t="s">
        <v>458</v>
      </c>
      <c r="J100" s="78" t="s">
        <v>73</v>
      </c>
      <c r="K100" s="78" t="s">
        <v>73</v>
      </c>
      <c r="L100" s="78" t="s">
        <v>74</v>
      </c>
      <c r="M100" s="78" t="s">
        <v>159</v>
      </c>
      <c r="N100" s="96" t="s">
        <v>174</v>
      </c>
      <c r="O100" s="80" t="s">
        <v>80</v>
      </c>
      <c r="P100" s="44" t="str">
        <f t="shared" si="47"/>
        <v>51</v>
      </c>
      <c r="Q100" s="44">
        <v>510518</v>
      </c>
      <c r="R100" s="81" t="s">
        <v>162</v>
      </c>
      <c r="S100" s="46">
        <v>1700</v>
      </c>
      <c r="T100" s="46">
        <v>3</v>
      </c>
      <c r="U100" s="45">
        <v>0</v>
      </c>
      <c r="V100" s="45">
        <v>0</v>
      </c>
      <c r="W100" s="47">
        <f t="shared" si="46"/>
        <v>957044</v>
      </c>
      <c r="X100" s="84">
        <v>1</v>
      </c>
      <c r="Y100" s="79" t="s">
        <v>31</v>
      </c>
      <c r="Z100" s="47">
        <v>191408.8</v>
      </c>
      <c r="AA100" s="237">
        <f>+ROUND((SUMIFS(MODIFICACIONES!K:K,MODIFICACIONES!L:L,'POA 2026'!$AA$10,MODIFICACIONES!D:D,'POA 2026'!A100)+'POA 2026'!Z100),2)</f>
        <v>191408.8</v>
      </c>
      <c r="AB100" s="47">
        <v>191408.8</v>
      </c>
      <c r="AC100" s="51">
        <f>+ROUND((SUMIFS(MODIFICACIONES!K:K,MODIFICACIONES!L:L,'POA 2026'!$AC$10,MODIFICACIONES!D:D,'POA 2026'!A100)+'POA 2026'!AB100),2)</f>
        <v>191408.8</v>
      </c>
      <c r="AD100" s="47">
        <v>191408.8</v>
      </c>
      <c r="AE100" s="51">
        <f>+ROUND((SUMIFS(MODIFICACIONES!K:K,MODIFICACIONES!L:L,'POA 2026'!$AE$10,MODIFICACIONES!D:D,'POA 2026'!A100)+'POA 2026'!AD100),2)</f>
        <v>191408.8</v>
      </c>
      <c r="AF100" s="47">
        <v>191408.8</v>
      </c>
      <c r="AG100" s="51">
        <f>+ROUND((SUMIFS(MODIFICACIONES!K:K,MODIFICACIONES!L:L,'POA 2026'!$AG$10,MODIFICACIONES!D:D,'POA 2026'!A100)+'POA 2026'!AF100),2)</f>
        <v>191408.8</v>
      </c>
      <c r="AH100" s="47">
        <v>191408.8</v>
      </c>
      <c r="AI100" s="51">
        <f>+ROUND((SUMIFS(MODIFICACIONES!K:K,MODIFICACIONES!L:L,'POA 2026'!$AI$10,MODIFICACIONES!D:D,'POA 2026'!A100)+'POA 2026'!AH100),2)</f>
        <v>191408.8</v>
      </c>
      <c r="AJ100" s="47">
        <v>0</v>
      </c>
      <c r="AK100" s="51">
        <f>+ROUND((SUMIFS(MODIFICACIONES!K:K,MODIFICACIONES!L:L,'POA 2026'!$AK$10,MODIFICACIONES!D:D,'POA 2026'!A100)+'POA 2026'!AJ100),2)</f>
        <v>0</v>
      </c>
      <c r="AL100" s="47">
        <v>0</v>
      </c>
      <c r="AM100" s="51">
        <f>+ROUND((SUMIFS(MODIFICACIONES!K:K,MODIFICACIONES!L:L,'POA 2026'!$AM$10,MODIFICACIONES!D:D,'POA 2026'!A100)+'POA 2026'!AL100),2)</f>
        <v>0</v>
      </c>
      <c r="AN100" s="47">
        <v>0</v>
      </c>
      <c r="AO100" s="51">
        <f>+ROUND((SUMIFS(MODIFICACIONES!K:K,MODIFICACIONES!L:L,'POA 2026'!$AO$10,MODIFICACIONES!D:D,'POA 2026'!A100)+'POA 2026'!AN100),2)</f>
        <v>0</v>
      </c>
      <c r="AP100" s="47">
        <v>0</v>
      </c>
      <c r="AQ100" s="51">
        <f>+ROUND((SUMIFS(MODIFICACIONES!K:K,MODIFICACIONES!L:L,'POA 2026'!$AQ$10,MODIFICACIONES!D:D,'POA 2026'!A100)+'POA 2026'!AP100),2)</f>
        <v>0</v>
      </c>
      <c r="AR100" s="47">
        <v>0</v>
      </c>
      <c r="AS100" s="51">
        <f>+ROUND((SUMIFS(MODIFICACIONES!K:K,MODIFICACIONES!L:L,'POA 2026'!$AS$10,MODIFICACIONES!D:D,'POA 2026'!A100)+'POA 2026'!AR100),2)</f>
        <v>0</v>
      </c>
      <c r="AT100" s="47">
        <v>0</v>
      </c>
      <c r="AU100" s="51">
        <f>+ROUND((SUMIFS(MODIFICACIONES!K:K,MODIFICACIONES!L:L,'POA 2026'!$AU$10,MODIFICACIONES!D:D,'POA 2026'!A100)+'POA 2026'!AT100),2)</f>
        <v>0</v>
      </c>
      <c r="AV100" s="47">
        <v>0</v>
      </c>
      <c r="AW100" s="51">
        <f>+ROUND((SUMIFS(MODIFICACIONES!K:K,MODIFICACIONES!L:L,'POA 2026'!$AW$10,MODIFICACIONES!D:D,'POA 2026'!A100)+'POA 2026'!AV100),2)</f>
        <v>0</v>
      </c>
      <c r="AX100" s="75">
        <f t="shared" si="27"/>
        <v>0</v>
      </c>
      <c r="AY100" s="236">
        <f>SUMIFS(CERTIFICACIONES!I:I,CERTIFICACIONES!A:A,'POA 2026'!A100,CERTIFICACIONES!J:J,"ACTIVA")</f>
        <v>957044</v>
      </c>
      <c r="AZ100" s="279">
        <f t="shared" si="26"/>
        <v>0</v>
      </c>
      <c r="BA100" s="282">
        <v>0</v>
      </c>
      <c r="BB100" s="236">
        <v>0</v>
      </c>
      <c r="BC100" s="236">
        <v>0</v>
      </c>
      <c r="BD100" s="236">
        <f t="shared" si="28"/>
        <v>957044</v>
      </c>
      <c r="BE100" s="273">
        <f t="shared" si="29"/>
        <v>0</v>
      </c>
      <c r="BF100" s="283" t="s">
        <v>658</v>
      </c>
      <c r="BG100" s="282">
        <v>0</v>
      </c>
      <c r="BH100" s="236">
        <v>167806</v>
      </c>
      <c r="BI100" s="236">
        <v>167806</v>
      </c>
      <c r="BJ100" s="236"/>
      <c r="BK100" s="273">
        <f t="shared" si="30"/>
        <v>0.87668905504867078</v>
      </c>
      <c r="BL100" s="283"/>
      <c r="BM100" s="282"/>
      <c r="BN100" s="236"/>
      <c r="BO100" s="236"/>
      <c r="BP100" s="236"/>
      <c r="BQ100" s="273">
        <f t="shared" si="31"/>
        <v>0</v>
      </c>
      <c r="BR100" s="283" t="s">
        <v>658</v>
      </c>
      <c r="BS100" s="282"/>
      <c r="BT100" s="236"/>
      <c r="BU100" s="236"/>
      <c r="BV100" s="236"/>
      <c r="BW100" s="273" t="e">
        <f t="shared" si="32"/>
        <v>#DIV/0!</v>
      </c>
      <c r="BX100" s="283" t="s">
        <v>658</v>
      </c>
      <c r="BY100" s="282"/>
      <c r="BZ100" s="236"/>
      <c r="CA100" s="236"/>
      <c r="CB100" s="236"/>
      <c r="CC100" s="273" t="e">
        <f t="shared" si="33"/>
        <v>#DIV/0!</v>
      </c>
      <c r="CD100" s="283" t="s">
        <v>658</v>
      </c>
      <c r="CE100" s="282"/>
      <c r="CF100" s="236"/>
      <c r="CG100" s="236"/>
      <c r="CH100" s="236"/>
      <c r="CI100" s="273" t="e">
        <f t="shared" si="34"/>
        <v>#DIV/0!</v>
      </c>
      <c r="CJ100" s="283" t="s">
        <v>658</v>
      </c>
      <c r="CK100" s="282"/>
      <c r="CL100" s="236"/>
      <c r="CM100" s="236"/>
      <c r="CN100" s="236"/>
      <c r="CO100" s="273" t="e">
        <f t="shared" si="35"/>
        <v>#DIV/0!</v>
      </c>
      <c r="CP100" s="283" t="s">
        <v>658</v>
      </c>
      <c r="CQ100" s="282"/>
      <c r="CR100" s="236"/>
      <c r="CS100" s="236"/>
      <c r="CT100" s="236"/>
      <c r="CU100" s="273" t="e">
        <f t="shared" si="36"/>
        <v>#DIV/0!</v>
      </c>
      <c r="CV100" s="283" t="s">
        <v>658</v>
      </c>
      <c r="CW100" s="282"/>
      <c r="CX100" s="236"/>
      <c r="CY100" s="236"/>
      <c r="CZ100" s="236"/>
      <c r="DA100" s="273" t="e">
        <f t="shared" si="37"/>
        <v>#DIV/0!</v>
      </c>
      <c r="DB100" s="283" t="s">
        <v>658</v>
      </c>
      <c r="DC100" s="282"/>
      <c r="DD100" s="236"/>
      <c r="DE100" s="236"/>
      <c r="DF100" s="236"/>
      <c r="DG100" s="273" t="e">
        <f t="shared" si="38"/>
        <v>#DIV/0!</v>
      </c>
      <c r="DH100" s="283" t="s">
        <v>658</v>
      </c>
      <c r="DI100" s="282"/>
      <c r="DJ100" s="236"/>
      <c r="DK100" s="236"/>
      <c r="DL100" s="236"/>
      <c r="DM100" s="273" t="e">
        <f t="shared" si="39"/>
        <v>#DIV/0!</v>
      </c>
      <c r="DN100" s="283" t="s">
        <v>658</v>
      </c>
      <c r="DO100" s="282"/>
      <c r="DP100" s="236"/>
      <c r="DQ100" s="236"/>
      <c r="DR100" s="236"/>
      <c r="DS100" s="273" t="e">
        <f t="shared" si="40"/>
        <v>#DIV/0!</v>
      </c>
      <c r="DT100" s="283"/>
      <c r="DU100" s="282"/>
      <c r="DV100" s="236">
        <f t="shared" si="42"/>
        <v>167806</v>
      </c>
      <c r="DW100" s="236">
        <f t="shared" si="43"/>
        <v>167806</v>
      </c>
      <c r="DX100" s="236">
        <f t="shared" si="44"/>
        <v>789238</v>
      </c>
      <c r="DY100" s="273">
        <f t="shared" si="45"/>
        <v>0.17533781100973414</v>
      </c>
      <c r="DZ100" s="283"/>
    </row>
    <row r="101" spans="1:130" ht="45" hidden="1" customHeight="1" x14ac:dyDescent="0.25">
      <c r="A101" s="40">
        <v>91</v>
      </c>
      <c r="B101" s="78" t="s">
        <v>67</v>
      </c>
      <c r="C101" s="78" t="s">
        <v>24</v>
      </c>
      <c r="D101" s="41" t="s">
        <v>68</v>
      </c>
      <c r="E101" s="41" t="s">
        <v>156</v>
      </c>
      <c r="F101" s="41" t="s">
        <v>157</v>
      </c>
      <c r="G101" s="41" t="s">
        <v>158</v>
      </c>
      <c r="H101" s="78" t="s">
        <v>88</v>
      </c>
      <c r="I101" s="78" t="s">
        <v>458</v>
      </c>
      <c r="J101" s="78" t="s">
        <v>73</v>
      </c>
      <c r="K101" s="78" t="s">
        <v>73</v>
      </c>
      <c r="L101" s="78" t="s">
        <v>74</v>
      </c>
      <c r="M101" s="78" t="s">
        <v>159</v>
      </c>
      <c r="N101" s="96" t="s">
        <v>163</v>
      </c>
      <c r="O101" s="80" t="s">
        <v>80</v>
      </c>
      <c r="P101" s="44" t="str">
        <f t="shared" si="47"/>
        <v>51</v>
      </c>
      <c r="Q101" s="44">
        <v>510203</v>
      </c>
      <c r="R101" s="81" t="s">
        <v>163</v>
      </c>
      <c r="S101" s="46">
        <v>1700</v>
      </c>
      <c r="T101" s="46">
        <v>3</v>
      </c>
      <c r="U101" s="45">
        <v>0</v>
      </c>
      <c r="V101" s="45">
        <v>0</v>
      </c>
      <c r="W101" s="47">
        <f t="shared" si="46"/>
        <v>195168</v>
      </c>
      <c r="X101" s="48">
        <v>1</v>
      </c>
      <c r="Y101" s="79" t="s">
        <v>31</v>
      </c>
      <c r="Z101" s="47">
        <v>39033.599999999999</v>
      </c>
      <c r="AA101" s="237">
        <f>+ROUND((SUMIFS(MODIFICACIONES!K:K,MODIFICACIONES!L:L,'POA 2026'!$AA$10,MODIFICACIONES!D:D,'POA 2026'!A101)+'POA 2026'!Z101),2)</f>
        <v>39033.599999999999</v>
      </c>
      <c r="AB101" s="47">
        <v>39033.599999999999</v>
      </c>
      <c r="AC101" s="51">
        <f>+ROUND((SUMIFS(MODIFICACIONES!K:K,MODIFICACIONES!L:L,'POA 2026'!$AC$10,MODIFICACIONES!D:D,'POA 2026'!A101)+'POA 2026'!AB101),2)</f>
        <v>39033.599999999999</v>
      </c>
      <c r="AD101" s="47">
        <v>39033.599999999999</v>
      </c>
      <c r="AE101" s="51">
        <f>+ROUND((SUMIFS(MODIFICACIONES!K:K,MODIFICACIONES!L:L,'POA 2026'!$AE$10,MODIFICACIONES!D:D,'POA 2026'!A101)+'POA 2026'!AD101),2)</f>
        <v>39033.599999999999</v>
      </c>
      <c r="AF101" s="47">
        <v>39033.599999999999</v>
      </c>
      <c r="AG101" s="51">
        <f>+ROUND((SUMIFS(MODIFICACIONES!K:K,MODIFICACIONES!L:L,'POA 2026'!$AG$10,MODIFICACIONES!D:D,'POA 2026'!A101)+'POA 2026'!AF101),2)</f>
        <v>39033.599999999999</v>
      </c>
      <c r="AH101" s="47">
        <v>39033.599999999999</v>
      </c>
      <c r="AI101" s="51">
        <f>+ROUND((SUMIFS(MODIFICACIONES!K:K,MODIFICACIONES!L:L,'POA 2026'!$AI$10,MODIFICACIONES!D:D,'POA 2026'!A101)+'POA 2026'!AH101),2)</f>
        <v>39033.599999999999</v>
      </c>
      <c r="AJ101" s="47">
        <v>0</v>
      </c>
      <c r="AK101" s="51">
        <f>+ROUND((SUMIFS(MODIFICACIONES!K:K,MODIFICACIONES!L:L,'POA 2026'!$AK$10,MODIFICACIONES!D:D,'POA 2026'!A101)+'POA 2026'!AJ101),2)</f>
        <v>0</v>
      </c>
      <c r="AL101" s="47">
        <v>0</v>
      </c>
      <c r="AM101" s="51">
        <f>+ROUND((SUMIFS(MODIFICACIONES!K:K,MODIFICACIONES!L:L,'POA 2026'!$AM$10,MODIFICACIONES!D:D,'POA 2026'!A101)+'POA 2026'!AL101),2)</f>
        <v>0</v>
      </c>
      <c r="AN101" s="47">
        <v>0</v>
      </c>
      <c r="AO101" s="51">
        <f>+ROUND((SUMIFS(MODIFICACIONES!K:K,MODIFICACIONES!L:L,'POA 2026'!$AO$10,MODIFICACIONES!D:D,'POA 2026'!A101)+'POA 2026'!AN101),2)</f>
        <v>0</v>
      </c>
      <c r="AP101" s="47">
        <v>0</v>
      </c>
      <c r="AQ101" s="51">
        <f>+ROUND((SUMIFS(MODIFICACIONES!K:K,MODIFICACIONES!L:L,'POA 2026'!$AQ$10,MODIFICACIONES!D:D,'POA 2026'!A101)+'POA 2026'!AP101),2)</f>
        <v>0</v>
      </c>
      <c r="AR101" s="47">
        <v>0</v>
      </c>
      <c r="AS101" s="51">
        <f>+ROUND((SUMIFS(MODIFICACIONES!K:K,MODIFICACIONES!L:L,'POA 2026'!$AS$10,MODIFICACIONES!D:D,'POA 2026'!A101)+'POA 2026'!AR101),2)</f>
        <v>0</v>
      </c>
      <c r="AT101" s="47">
        <v>0</v>
      </c>
      <c r="AU101" s="51">
        <f>+ROUND((SUMIFS(MODIFICACIONES!K:K,MODIFICACIONES!L:L,'POA 2026'!$AU$10,MODIFICACIONES!D:D,'POA 2026'!A101)+'POA 2026'!AT101),2)</f>
        <v>0</v>
      </c>
      <c r="AV101" s="47">
        <v>0</v>
      </c>
      <c r="AW101" s="51">
        <f>+ROUND((SUMIFS(MODIFICACIONES!K:K,MODIFICACIONES!L:L,'POA 2026'!$AW$10,MODIFICACIONES!D:D,'POA 2026'!A101)+'POA 2026'!AV101),2)</f>
        <v>0</v>
      </c>
      <c r="AX101" s="75">
        <f t="shared" si="27"/>
        <v>0</v>
      </c>
      <c r="AY101" s="236">
        <f>SUMIFS(CERTIFICACIONES!I:I,CERTIFICACIONES!A:A,'POA 2026'!A101,CERTIFICACIONES!J:J,"ACTIVA")</f>
        <v>195168</v>
      </c>
      <c r="AZ101" s="279">
        <f t="shared" si="26"/>
        <v>0</v>
      </c>
      <c r="BA101" s="282">
        <v>0</v>
      </c>
      <c r="BB101" s="236">
        <v>0</v>
      </c>
      <c r="BC101" s="236">
        <v>0</v>
      </c>
      <c r="BD101" s="236">
        <f t="shared" si="28"/>
        <v>195168</v>
      </c>
      <c r="BE101" s="273">
        <f t="shared" si="29"/>
        <v>0</v>
      </c>
      <c r="BF101" s="283" t="s">
        <v>658</v>
      </c>
      <c r="BG101" s="282">
        <v>0</v>
      </c>
      <c r="BH101" s="236">
        <v>0</v>
      </c>
      <c r="BI101" s="236">
        <v>0</v>
      </c>
      <c r="BJ101" s="236"/>
      <c r="BK101" s="273">
        <f t="shared" si="30"/>
        <v>0</v>
      </c>
      <c r="BL101" s="283" t="s">
        <v>658</v>
      </c>
      <c r="BM101" s="282"/>
      <c r="BN101" s="236"/>
      <c r="BO101" s="236"/>
      <c r="BP101" s="236"/>
      <c r="BQ101" s="273">
        <f t="shared" si="31"/>
        <v>0</v>
      </c>
      <c r="BR101" s="283" t="s">
        <v>658</v>
      </c>
      <c r="BS101" s="282"/>
      <c r="BT101" s="236"/>
      <c r="BU101" s="236"/>
      <c r="BV101" s="236"/>
      <c r="BW101" s="273" t="e">
        <f t="shared" si="32"/>
        <v>#DIV/0!</v>
      </c>
      <c r="BX101" s="283" t="s">
        <v>658</v>
      </c>
      <c r="BY101" s="282"/>
      <c r="BZ101" s="236"/>
      <c r="CA101" s="236"/>
      <c r="CB101" s="236"/>
      <c r="CC101" s="273" t="e">
        <f t="shared" si="33"/>
        <v>#DIV/0!</v>
      </c>
      <c r="CD101" s="283" t="s">
        <v>658</v>
      </c>
      <c r="CE101" s="282"/>
      <c r="CF101" s="236"/>
      <c r="CG101" s="236"/>
      <c r="CH101" s="236"/>
      <c r="CI101" s="273" t="e">
        <f t="shared" si="34"/>
        <v>#DIV/0!</v>
      </c>
      <c r="CJ101" s="283" t="s">
        <v>658</v>
      </c>
      <c r="CK101" s="282"/>
      <c r="CL101" s="236"/>
      <c r="CM101" s="236"/>
      <c r="CN101" s="236"/>
      <c r="CO101" s="273" t="e">
        <f t="shared" si="35"/>
        <v>#DIV/0!</v>
      </c>
      <c r="CP101" s="283" t="s">
        <v>658</v>
      </c>
      <c r="CQ101" s="282"/>
      <c r="CR101" s="236"/>
      <c r="CS101" s="236"/>
      <c r="CT101" s="236"/>
      <c r="CU101" s="273" t="e">
        <f t="shared" si="36"/>
        <v>#DIV/0!</v>
      </c>
      <c r="CV101" s="283" t="s">
        <v>658</v>
      </c>
      <c r="CW101" s="282"/>
      <c r="CX101" s="236"/>
      <c r="CY101" s="236"/>
      <c r="CZ101" s="236"/>
      <c r="DA101" s="273" t="e">
        <f t="shared" si="37"/>
        <v>#DIV/0!</v>
      </c>
      <c r="DB101" s="283" t="s">
        <v>658</v>
      </c>
      <c r="DC101" s="282"/>
      <c r="DD101" s="236"/>
      <c r="DE101" s="236"/>
      <c r="DF101" s="236"/>
      <c r="DG101" s="273" t="e">
        <f t="shared" si="38"/>
        <v>#DIV/0!</v>
      </c>
      <c r="DH101" s="283" t="s">
        <v>658</v>
      </c>
      <c r="DI101" s="282"/>
      <c r="DJ101" s="236"/>
      <c r="DK101" s="236"/>
      <c r="DL101" s="236"/>
      <c r="DM101" s="273" t="e">
        <f t="shared" si="39"/>
        <v>#DIV/0!</v>
      </c>
      <c r="DN101" s="283" t="s">
        <v>658</v>
      </c>
      <c r="DO101" s="282"/>
      <c r="DP101" s="236"/>
      <c r="DQ101" s="236"/>
      <c r="DR101" s="236"/>
      <c r="DS101" s="273" t="e">
        <f t="shared" si="40"/>
        <v>#DIV/0!</v>
      </c>
      <c r="DT101" s="283"/>
      <c r="DU101" s="282"/>
      <c r="DV101" s="236">
        <f t="shared" si="42"/>
        <v>0</v>
      </c>
      <c r="DW101" s="236">
        <f t="shared" si="43"/>
        <v>0</v>
      </c>
      <c r="DX101" s="236">
        <f t="shared" si="44"/>
        <v>195168</v>
      </c>
      <c r="DY101" s="273">
        <f t="shared" si="45"/>
        <v>0</v>
      </c>
      <c r="DZ101" s="283"/>
    </row>
    <row r="102" spans="1:130" ht="45" hidden="1" customHeight="1" x14ac:dyDescent="0.25">
      <c r="A102" s="40">
        <v>92</v>
      </c>
      <c r="B102" s="78" t="s">
        <v>67</v>
      </c>
      <c r="C102" s="78" t="s">
        <v>24</v>
      </c>
      <c r="D102" s="41" t="s">
        <v>68</v>
      </c>
      <c r="E102" s="41" t="s">
        <v>156</v>
      </c>
      <c r="F102" s="41" t="s">
        <v>157</v>
      </c>
      <c r="G102" s="41" t="s">
        <v>158</v>
      </c>
      <c r="H102" s="78" t="s">
        <v>88</v>
      </c>
      <c r="I102" s="78" t="s">
        <v>458</v>
      </c>
      <c r="J102" s="78" t="s">
        <v>73</v>
      </c>
      <c r="K102" s="78" t="s">
        <v>73</v>
      </c>
      <c r="L102" s="78" t="s">
        <v>74</v>
      </c>
      <c r="M102" s="78" t="s">
        <v>159</v>
      </c>
      <c r="N102" s="96" t="s">
        <v>164</v>
      </c>
      <c r="O102" s="80" t="s">
        <v>80</v>
      </c>
      <c r="P102" s="44" t="str">
        <f t="shared" si="47"/>
        <v>51</v>
      </c>
      <c r="Q102" s="44">
        <v>510204</v>
      </c>
      <c r="R102" s="81" t="s">
        <v>164</v>
      </c>
      <c r="S102" s="46">
        <v>1700</v>
      </c>
      <c r="T102" s="46">
        <v>3</v>
      </c>
      <c r="U102" s="45">
        <v>0</v>
      </c>
      <c r="V102" s="45">
        <v>0</v>
      </c>
      <c r="W102" s="47">
        <f t="shared" si="46"/>
        <v>70693.33</v>
      </c>
      <c r="X102" s="48">
        <v>1</v>
      </c>
      <c r="Y102" s="79" t="s">
        <v>31</v>
      </c>
      <c r="Z102" s="47">
        <v>14138.67</v>
      </c>
      <c r="AA102" s="237">
        <f>+ROUND((SUMIFS(MODIFICACIONES!K:K,MODIFICACIONES!L:L,'POA 2026'!$AA$10,MODIFICACIONES!D:D,'POA 2026'!A102)+'POA 2026'!Z102),2)</f>
        <v>14138.67</v>
      </c>
      <c r="AB102" s="47">
        <v>14138.67</v>
      </c>
      <c r="AC102" s="51">
        <f>+ROUND((SUMIFS(MODIFICACIONES!K:K,MODIFICACIONES!L:L,'POA 2026'!$AC$10,MODIFICACIONES!D:D,'POA 2026'!A102)+'POA 2026'!AB102),2)</f>
        <v>14138.67</v>
      </c>
      <c r="AD102" s="47">
        <v>14138.67</v>
      </c>
      <c r="AE102" s="51">
        <f>+ROUND((SUMIFS(MODIFICACIONES!K:K,MODIFICACIONES!L:L,'POA 2026'!$AE$10,MODIFICACIONES!D:D,'POA 2026'!A102)+'POA 2026'!AD102),2)</f>
        <v>14138.67</v>
      </c>
      <c r="AF102" s="47">
        <v>14138.66</v>
      </c>
      <c r="AG102" s="51">
        <f>+ROUND((SUMIFS(MODIFICACIONES!K:K,MODIFICACIONES!L:L,'POA 2026'!$AG$10,MODIFICACIONES!D:D,'POA 2026'!A102)+'POA 2026'!AF102),2)</f>
        <v>14138.66</v>
      </c>
      <c r="AH102" s="47">
        <v>14138.66</v>
      </c>
      <c r="AI102" s="51">
        <f>+ROUND((SUMIFS(MODIFICACIONES!K:K,MODIFICACIONES!L:L,'POA 2026'!$AI$10,MODIFICACIONES!D:D,'POA 2026'!A102)+'POA 2026'!AH102),2)</f>
        <v>14138.66</v>
      </c>
      <c r="AJ102" s="47">
        <v>0</v>
      </c>
      <c r="AK102" s="51">
        <f>+ROUND((SUMIFS(MODIFICACIONES!K:K,MODIFICACIONES!L:L,'POA 2026'!$AK$10,MODIFICACIONES!D:D,'POA 2026'!A102)+'POA 2026'!AJ102),2)</f>
        <v>0</v>
      </c>
      <c r="AL102" s="47">
        <v>0</v>
      </c>
      <c r="AM102" s="51">
        <f>+ROUND((SUMIFS(MODIFICACIONES!K:K,MODIFICACIONES!L:L,'POA 2026'!$AM$10,MODIFICACIONES!D:D,'POA 2026'!A102)+'POA 2026'!AL102),2)</f>
        <v>0</v>
      </c>
      <c r="AN102" s="47">
        <v>0</v>
      </c>
      <c r="AO102" s="51">
        <f>+ROUND((SUMIFS(MODIFICACIONES!K:K,MODIFICACIONES!L:L,'POA 2026'!$AO$10,MODIFICACIONES!D:D,'POA 2026'!A102)+'POA 2026'!AN102),2)</f>
        <v>0</v>
      </c>
      <c r="AP102" s="47">
        <v>0</v>
      </c>
      <c r="AQ102" s="51">
        <f>+ROUND((SUMIFS(MODIFICACIONES!K:K,MODIFICACIONES!L:L,'POA 2026'!$AQ$10,MODIFICACIONES!D:D,'POA 2026'!A102)+'POA 2026'!AP102),2)</f>
        <v>0</v>
      </c>
      <c r="AR102" s="47">
        <v>0</v>
      </c>
      <c r="AS102" s="51">
        <f>+ROUND((SUMIFS(MODIFICACIONES!K:K,MODIFICACIONES!L:L,'POA 2026'!$AS$10,MODIFICACIONES!D:D,'POA 2026'!A102)+'POA 2026'!AR102),2)</f>
        <v>0</v>
      </c>
      <c r="AT102" s="47">
        <v>0</v>
      </c>
      <c r="AU102" s="51">
        <f>+ROUND((SUMIFS(MODIFICACIONES!K:K,MODIFICACIONES!L:L,'POA 2026'!$AU$10,MODIFICACIONES!D:D,'POA 2026'!A102)+'POA 2026'!AT102),2)</f>
        <v>0</v>
      </c>
      <c r="AV102" s="47">
        <v>0</v>
      </c>
      <c r="AW102" s="51">
        <f>+ROUND((SUMIFS(MODIFICACIONES!K:K,MODIFICACIONES!L:L,'POA 2026'!$AW$10,MODIFICACIONES!D:D,'POA 2026'!A102)+'POA 2026'!AV102),2)</f>
        <v>0</v>
      </c>
      <c r="AX102" s="75">
        <f t="shared" si="27"/>
        <v>0</v>
      </c>
      <c r="AY102" s="236">
        <f>SUMIFS(CERTIFICACIONES!I:I,CERTIFICACIONES!A:A,'POA 2026'!A102,CERTIFICACIONES!J:J,"ACTIVA")</f>
        <v>70693.33</v>
      </c>
      <c r="AZ102" s="279">
        <f t="shared" si="26"/>
        <v>0</v>
      </c>
      <c r="BA102" s="282">
        <v>0</v>
      </c>
      <c r="BB102" s="236">
        <v>0</v>
      </c>
      <c r="BC102" s="236">
        <v>0</v>
      </c>
      <c r="BD102" s="236">
        <f t="shared" si="28"/>
        <v>70693.33</v>
      </c>
      <c r="BE102" s="273">
        <f t="shared" si="29"/>
        <v>0</v>
      </c>
      <c r="BF102" s="283" t="s">
        <v>658</v>
      </c>
      <c r="BG102" s="282">
        <v>0</v>
      </c>
      <c r="BH102" s="236">
        <v>0</v>
      </c>
      <c r="BI102" s="236">
        <v>0</v>
      </c>
      <c r="BJ102" s="236"/>
      <c r="BK102" s="273">
        <f t="shared" si="30"/>
        <v>0</v>
      </c>
      <c r="BL102" s="283" t="s">
        <v>658</v>
      </c>
      <c r="BM102" s="282"/>
      <c r="BN102" s="236"/>
      <c r="BO102" s="236"/>
      <c r="BP102" s="236"/>
      <c r="BQ102" s="273">
        <f t="shared" si="31"/>
        <v>0</v>
      </c>
      <c r="BR102" s="283" t="s">
        <v>658</v>
      </c>
      <c r="BS102" s="282"/>
      <c r="BT102" s="236"/>
      <c r="BU102" s="236"/>
      <c r="BV102" s="236"/>
      <c r="BW102" s="273" t="e">
        <f t="shared" si="32"/>
        <v>#DIV/0!</v>
      </c>
      <c r="BX102" s="283" t="s">
        <v>658</v>
      </c>
      <c r="BY102" s="282"/>
      <c r="BZ102" s="236"/>
      <c r="CA102" s="236"/>
      <c r="CB102" s="236"/>
      <c r="CC102" s="273" t="e">
        <f t="shared" si="33"/>
        <v>#DIV/0!</v>
      </c>
      <c r="CD102" s="283" t="s">
        <v>658</v>
      </c>
      <c r="CE102" s="282"/>
      <c r="CF102" s="236"/>
      <c r="CG102" s="236"/>
      <c r="CH102" s="236"/>
      <c r="CI102" s="273" t="e">
        <f t="shared" si="34"/>
        <v>#DIV/0!</v>
      </c>
      <c r="CJ102" s="283" t="s">
        <v>658</v>
      </c>
      <c r="CK102" s="282"/>
      <c r="CL102" s="236"/>
      <c r="CM102" s="236"/>
      <c r="CN102" s="236"/>
      <c r="CO102" s="273" t="e">
        <f t="shared" si="35"/>
        <v>#DIV/0!</v>
      </c>
      <c r="CP102" s="283" t="s">
        <v>658</v>
      </c>
      <c r="CQ102" s="282"/>
      <c r="CR102" s="236"/>
      <c r="CS102" s="236"/>
      <c r="CT102" s="236"/>
      <c r="CU102" s="273" t="e">
        <f t="shared" si="36"/>
        <v>#DIV/0!</v>
      </c>
      <c r="CV102" s="283" t="s">
        <v>658</v>
      </c>
      <c r="CW102" s="282"/>
      <c r="CX102" s="236"/>
      <c r="CY102" s="236"/>
      <c r="CZ102" s="236"/>
      <c r="DA102" s="273" t="e">
        <f t="shared" si="37"/>
        <v>#DIV/0!</v>
      </c>
      <c r="DB102" s="283" t="s">
        <v>658</v>
      </c>
      <c r="DC102" s="282"/>
      <c r="DD102" s="236"/>
      <c r="DE102" s="236"/>
      <c r="DF102" s="236"/>
      <c r="DG102" s="273" t="e">
        <f t="shared" si="38"/>
        <v>#DIV/0!</v>
      </c>
      <c r="DH102" s="283" t="s">
        <v>658</v>
      </c>
      <c r="DI102" s="282"/>
      <c r="DJ102" s="236"/>
      <c r="DK102" s="236"/>
      <c r="DL102" s="236"/>
      <c r="DM102" s="273" t="e">
        <f t="shared" si="39"/>
        <v>#DIV/0!</v>
      </c>
      <c r="DN102" s="283" t="s">
        <v>658</v>
      </c>
      <c r="DO102" s="282"/>
      <c r="DP102" s="236"/>
      <c r="DQ102" s="236"/>
      <c r="DR102" s="236"/>
      <c r="DS102" s="273" t="e">
        <f t="shared" si="40"/>
        <v>#DIV/0!</v>
      </c>
      <c r="DT102" s="283"/>
      <c r="DU102" s="282"/>
      <c r="DV102" s="236">
        <f t="shared" si="42"/>
        <v>0</v>
      </c>
      <c r="DW102" s="236">
        <f t="shared" si="43"/>
        <v>0</v>
      </c>
      <c r="DX102" s="236">
        <f t="shared" si="44"/>
        <v>70693.33</v>
      </c>
      <c r="DY102" s="273">
        <f t="shared" si="45"/>
        <v>0</v>
      </c>
      <c r="DZ102" s="283"/>
    </row>
    <row r="103" spans="1:130" ht="45" hidden="1" customHeight="1" x14ac:dyDescent="0.25">
      <c r="A103" s="40">
        <v>93</v>
      </c>
      <c r="B103" s="78" t="s">
        <v>67</v>
      </c>
      <c r="C103" s="78" t="s">
        <v>24</v>
      </c>
      <c r="D103" s="41" t="s">
        <v>68</v>
      </c>
      <c r="E103" s="41" t="s">
        <v>156</v>
      </c>
      <c r="F103" s="41" t="s">
        <v>157</v>
      </c>
      <c r="G103" s="41" t="s">
        <v>158</v>
      </c>
      <c r="H103" s="78" t="s">
        <v>88</v>
      </c>
      <c r="I103" s="78" t="s">
        <v>458</v>
      </c>
      <c r="J103" s="78" t="s">
        <v>73</v>
      </c>
      <c r="K103" s="78" t="s">
        <v>73</v>
      </c>
      <c r="L103" s="78" t="s">
        <v>74</v>
      </c>
      <c r="M103" s="78" t="s">
        <v>159</v>
      </c>
      <c r="N103" s="96" t="s">
        <v>171</v>
      </c>
      <c r="O103" s="80" t="s">
        <v>80</v>
      </c>
      <c r="P103" s="44" t="str">
        <f t="shared" si="47"/>
        <v>51</v>
      </c>
      <c r="Q103" s="44">
        <v>510601</v>
      </c>
      <c r="R103" s="81" t="s">
        <v>171</v>
      </c>
      <c r="S103" s="46">
        <v>1700</v>
      </c>
      <c r="T103" s="46">
        <v>3</v>
      </c>
      <c r="U103" s="45">
        <v>0</v>
      </c>
      <c r="V103" s="45">
        <v>0</v>
      </c>
      <c r="W103" s="47">
        <f t="shared" si="46"/>
        <v>95162.63</v>
      </c>
      <c r="X103" s="48">
        <v>1</v>
      </c>
      <c r="Y103" s="79" t="s">
        <v>31</v>
      </c>
      <c r="Z103" s="47">
        <v>19032.53</v>
      </c>
      <c r="AA103" s="237">
        <f>+ROUND((SUMIFS(MODIFICACIONES!K:K,MODIFICACIONES!L:L,'POA 2026'!$AA$10,MODIFICACIONES!D:D,'POA 2026'!A103)+'POA 2026'!Z103),2)</f>
        <v>19032.53</v>
      </c>
      <c r="AB103" s="47">
        <v>19032.53</v>
      </c>
      <c r="AC103" s="51">
        <f>+ROUND((SUMIFS(MODIFICACIONES!K:K,MODIFICACIONES!L:L,'POA 2026'!$AC$10,MODIFICACIONES!D:D,'POA 2026'!A103)+'POA 2026'!AB103),2)</f>
        <v>19032.53</v>
      </c>
      <c r="AD103" s="47">
        <v>19032.53</v>
      </c>
      <c r="AE103" s="51">
        <f>+ROUND((SUMIFS(MODIFICACIONES!K:K,MODIFICACIONES!L:L,'POA 2026'!$AE$10,MODIFICACIONES!D:D,'POA 2026'!A103)+'POA 2026'!AD103),2)</f>
        <v>19032.53</v>
      </c>
      <c r="AF103" s="47">
        <v>19032.52</v>
      </c>
      <c r="AG103" s="51">
        <f>+ROUND((SUMIFS(MODIFICACIONES!K:K,MODIFICACIONES!L:L,'POA 2026'!$AG$10,MODIFICACIONES!D:D,'POA 2026'!A103)+'POA 2026'!AF103),2)</f>
        <v>19032.52</v>
      </c>
      <c r="AH103" s="47">
        <v>19032.52</v>
      </c>
      <c r="AI103" s="51">
        <f>+ROUND((SUMIFS(MODIFICACIONES!K:K,MODIFICACIONES!L:L,'POA 2026'!$AI$10,MODIFICACIONES!D:D,'POA 2026'!A103)+'POA 2026'!AH103),2)</f>
        <v>19032.52</v>
      </c>
      <c r="AJ103" s="47">
        <v>0</v>
      </c>
      <c r="AK103" s="51">
        <f>+ROUND((SUMIFS(MODIFICACIONES!K:K,MODIFICACIONES!L:L,'POA 2026'!$AK$10,MODIFICACIONES!D:D,'POA 2026'!A103)+'POA 2026'!AJ103),2)</f>
        <v>0</v>
      </c>
      <c r="AL103" s="47">
        <v>0</v>
      </c>
      <c r="AM103" s="51">
        <f>+ROUND((SUMIFS(MODIFICACIONES!K:K,MODIFICACIONES!L:L,'POA 2026'!$AM$10,MODIFICACIONES!D:D,'POA 2026'!A103)+'POA 2026'!AL103),2)</f>
        <v>0</v>
      </c>
      <c r="AN103" s="47">
        <v>0</v>
      </c>
      <c r="AO103" s="51">
        <f>+ROUND((SUMIFS(MODIFICACIONES!K:K,MODIFICACIONES!L:L,'POA 2026'!$AO$10,MODIFICACIONES!D:D,'POA 2026'!A103)+'POA 2026'!AN103),2)</f>
        <v>0</v>
      </c>
      <c r="AP103" s="47">
        <v>0</v>
      </c>
      <c r="AQ103" s="51">
        <f>+ROUND((SUMIFS(MODIFICACIONES!K:K,MODIFICACIONES!L:L,'POA 2026'!$AQ$10,MODIFICACIONES!D:D,'POA 2026'!A103)+'POA 2026'!AP103),2)</f>
        <v>0</v>
      </c>
      <c r="AR103" s="47">
        <v>0</v>
      </c>
      <c r="AS103" s="51">
        <f>+ROUND((SUMIFS(MODIFICACIONES!K:K,MODIFICACIONES!L:L,'POA 2026'!$AS$10,MODIFICACIONES!D:D,'POA 2026'!A103)+'POA 2026'!AR103),2)</f>
        <v>0</v>
      </c>
      <c r="AT103" s="47">
        <v>0</v>
      </c>
      <c r="AU103" s="51">
        <f>+ROUND((SUMIFS(MODIFICACIONES!K:K,MODIFICACIONES!L:L,'POA 2026'!$AU$10,MODIFICACIONES!D:D,'POA 2026'!A103)+'POA 2026'!AT103),2)</f>
        <v>0</v>
      </c>
      <c r="AV103" s="47">
        <v>0</v>
      </c>
      <c r="AW103" s="51">
        <f>+ROUND((SUMIFS(MODIFICACIONES!K:K,MODIFICACIONES!L:L,'POA 2026'!$AW$10,MODIFICACIONES!D:D,'POA 2026'!A103)+'POA 2026'!AV103),2)</f>
        <v>0</v>
      </c>
      <c r="AX103" s="75">
        <f t="shared" si="27"/>
        <v>0</v>
      </c>
      <c r="AY103" s="236">
        <f>SUMIFS(CERTIFICACIONES!I:I,CERTIFICACIONES!A:A,'POA 2026'!A103,CERTIFICACIONES!J:J,"ACTIVA")</f>
        <v>95162.63</v>
      </c>
      <c r="AZ103" s="279">
        <f t="shared" si="26"/>
        <v>0</v>
      </c>
      <c r="BA103" s="282">
        <v>0</v>
      </c>
      <c r="BB103" s="236">
        <v>0</v>
      </c>
      <c r="BC103" s="236">
        <v>0</v>
      </c>
      <c r="BD103" s="236">
        <f t="shared" si="28"/>
        <v>95162.63</v>
      </c>
      <c r="BE103" s="273">
        <f t="shared" si="29"/>
        <v>0</v>
      </c>
      <c r="BF103" s="283" t="s">
        <v>658</v>
      </c>
      <c r="BG103" s="282">
        <v>0</v>
      </c>
      <c r="BH103" s="236">
        <v>15354.2</v>
      </c>
      <c r="BI103" s="236">
        <v>15354.2</v>
      </c>
      <c r="BJ103" s="236"/>
      <c r="BK103" s="273">
        <f t="shared" si="30"/>
        <v>0.80673457496192058</v>
      </c>
      <c r="BL103" s="283"/>
      <c r="BM103" s="282"/>
      <c r="BN103" s="236"/>
      <c r="BO103" s="236"/>
      <c r="BP103" s="236"/>
      <c r="BQ103" s="273">
        <f t="shared" si="31"/>
        <v>0</v>
      </c>
      <c r="BR103" s="283" t="s">
        <v>658</v>
      </c>
      <c r="BS103" s="282"/>
      <c r="BT103" s="236"/>
      <c r="BU103" s="236"/>
      <c r="BV103" s="236"/>
      <c r="BW103" s="273" t="e">
        <f t="shared" si="32"/>
        <v>#DIV/0!</v>
      </c>
      <c r="BX103" s="283" t="s">
        <v>658</v>
      </c>
      <c r="BY103" s="282"/>
      <c r="BZ103" s="236"/>
      <c r="CA103" s="236"/>
      <c r="CB103" s="236"/>
      <c r="CC103" s="273" t="e">
        <f t="shared" si="33"/>
        <v>#DIV/0!</v>
      </c>
      <c r="CD103" s="283" t="s">
        <v>658</v>
      </c>
      <c r="CE103" s="282"/>
      <c r="CF103" s="236"/>
      <c r="CG103" s="236"/>
      <c r="CH103" s="236"/>
      <c r="CI103" s="273" t="e">
        <f t="shared" si="34"/>
        <v>#DIV/0!</v>
      </c>
      <c r="CJ103" s="283" t="s">
        <v>658</v>
      </c>
      <c r="CK103" s="282"/>
      <c r="CL103" s="236"/>
      <c r="CM103" s="236"/>
      <c r="CN103" s="236"/>
      <c r="CO103" s="273" t="e">
        <f t="shared" si="35"/>
        <v>#DIV/0!</v>
      </c>
      <c r="CP103" s="283" t="s">
        <v>658</v>
      </c>
      <c r="CQ103" s="282"/>
      <c r="CR103" s="236"/>
      <c r="CS103" s="236"/>
      <c r="CT103" s="236"/>
      <c r="CU103" s="273" t="e">
        <f t="shared" si="36"/>
        <v>#DIV/0!</v>
      </c>
      <c r="CV103" s="283" t="s">
        <v>658</v>
      </c>
      <c r="CW103" s="282"/>
      <c r="CX103" s="236"/>
      <c r="CY103" s="236"/>
      <c r="CZ103" s="236"/>
      <c r="DA103" s="273" t="e">
        <f t="shared" si="37"/>
        <v>#DIV/0!</v>
      </c>
      <c r="DB103" s="283" t="s">
        <v>658</v>
      </c>
      <c r="DC103" s="282"/>
      <c r="DD103" s="236"/>
      <c r="DE103" s="236"/>
      <c r="DF103" s="236"/>
      <c r="DG103" s="273" t="e">
        <f t="shared" si="38"/>
        <v>#DIV/0!</v>
      </c>
      <c r="DH103" s="283" t="s">
        <v>658</v>
      </c>
      <c r="DI103" s="282"/>
      <c r="DJ103" s="236"/>
      <c r="DK103" s="236"/>
      <c r="DL103" s="236"/>
      <c r="DM103" s="273" t="e">
        <f t="shared" si="39"/>
        <v>#DIV/0!</v>
      </c>
      <c r="DN103" s="283" t="s">
        <v>658</v>
      </c>
      <c r="DO103" s="282"/>
      <c r="DP103" s="236"/>
      <c r="DQ103" s="236"/>
      <c r="DR103" s="236"/>
      <c r="DS103" s="273" t="e">
        <f t="shared" si="40"/>
        <v>#DIV/0!</v>
      </c>
      <c r="DT103" s="283"/>
      <c r="DU103" s="282"/>
      <c r="DV103" s="236">
        <f t="shared" si="42"/>
        <v>15354.2</v>
      </c>
      <c r="DW103" s="236">
        <f t="shared" si="43"/>
        <v>15354.2</v>
      </c>
      <c r="DX103" s="236">
        <f t="shared" si="44"/>
        <v>79808.430000000008</v>
      </c>
      <c r="DY103" s="273">
        <f t="shared" si="45"/>
        <v>0.1613469489021058</v>
      </c>
      <c r="DZ103" s="283"/>
    </row>
    <row r="104" spans="1:130" ht="45" hidden="1" customHeight="1" x14ac:dyDescent="0.25">
      <c r="A104" s="40">
        <v>94</v>
      </c>
      <c r="B104" s="78" t="s">
        <v>67</v>
      </c>
      <c r="C104" s="78" t="s">
        <v>24</v>
      </c>
      <c r="D104" s="41" t="s">
        <v>68</v>
      </c>
      <c r="E104" s="41" t="s">
        <v>156</v>
      </c>
      <c r="F104" s="41" t="s">
        <v>157</v>
      </c>
      <c r="G104" s="41" t="s">
        <v>158</v>
      </c>
      <c r="H104" s="78" t="s">
        <v>88</v>
      </c>
      <c r="I104" s="78" t="s">
        <v>458</v>
      </c>
      <c r="J104" s="78" t="s">
        <v>73</v>
      </c>
      <c r="K104" s="78" t="s">
        <v>73</v>
      </c>
      <c r="L104" s="78" t="s">
        <v>74</v>
      </c>
      <c r="M104" s="78" t="s">
        <v>159</v>
      </c>
      <c r="N104" s="96" t="s">
        <v>172</v>
      </c>
      <c r="O104" s="80" t="s">
        <v>80</v>
      </c>
      <c r="P104" s="44" t="str">
        <f t="shared" si="47"/>
        <v>51</v>
      </c>
      <c r="Q104" s="44">
        <v>510602</v>
      </c>
      <c r="R104" s="81" t="s">
        <v>172</v>
      </c>
      <c r="S104" s="46">
        <v>1700</v>
      </c>
      <c r="T104" s="46">
        <v>3</v>
      </c>
      <c r="U104" s="45">
        <v>0</v>
      </c>
      <c r="V104" s="45">
        <v>0</v>
      </c>
      <c r="W104" s="47">
        <f t="shared" si="46"/>
        <v>86276.23</v>
      </c>
      <c r="X104" s="48">
        <v>1</v>
      </c>
      <c r="Y104" s="79" t="s">
        <v>31</v>
      </c>
      <c r="Z104" s="47">
        <v>17255.25</v>
      </c>
      <c r="AA104" s="237">
        <f>+ROUND((SUMIFS(MODIFICACIONES!K:K,MODIFICACIONES!L:L,'POA 2026'!$AA$10,MODIFICACIONES!D:D,'POA 2026'!A104)+'POA 2026'!Z104),2)</f>
        <v>17255.25</v>
      </c>
      <c r="AB104" s="47">
        <v>17255.25</v>
      </c>
      <c r="AC104" s="51">
        <f>+ROUND((SUMIFS(MODIFICACIONES!K:K,MODIFICACIONES!L:L,'POA 2026'!$AC$10,MODIFICACIONES!D:D,'POA 2026'!A104)+'POA 2026'!AB104),2)</f>
        <v>17255.25</v>
      </c>
      <c r="AD104" s="47">
        <v>17255.25</v>
      </c>
      <c r="AE104" s="51">
        <f>+ROUND((SUMIFS(MODIFICACIONES!K:K,MODIFICACIONES!L:L,'POA 2026'!$AE$10,MODIFICACIONES!D:D,'POA 2026'!A104)+'POA 2026'!AD104),2)</f>
        <v>17255.25</v>
      </c>
      <c r="AF104" s="47">
        <v>17255.240000000002</v>
      </c>
      <c r="AG104" s="51">
        <f>+ROUND((SUMIFS(MODIFICACIONES!K:K,MODIFICACIONES!L:L,'POA 2026'!$AG$10,MODIFICACIONES!D:D,'POA 2026'!A104)+'POA 2026'!AF104),2)</f>
        <v>17255.240000000002</v>
      </c>
      <c r="AH104" s="47">
        <v>17255.240000000002</v>
      </c>
      <c r="AI104" s="51">
        <f>+ROUND((SUMIFS(MODIFICACIONES!K:K,MODIFICACIONES!L:L,'POA 2026'!$AI$10,MODIFICACIONES!D:D,'POA 2026'!A104)+'POA 2026'!AH104),2)</f>
        <v>17255.240000000002</v>
      </c>
      <c r="AJ104" s="47">
        <v>0</v>
      </c>
      <c r="AK104" s="51">
        <f>+ROUND((SUMIFS(MODIFICACIONES!K:K,MODIFICACIONES!L:L,'POA 2026'!$AK$10,MODIFICACIONES!D:D,'POA 2026'!A104)+'POA 2026'!AJ104),2)</f>
        <v>0</v>
      </c>
      <c r="AL104" s="47">
        <v>0</v>
      </c>
      <c r="AM104" s="51">
        <f>+ROUND((SUMIFS(MODIFICACIONES!K:K,MODIFICACIONES!L:L,'POA 2026'!$AM$10,MODIFICACIONES!D:D,'POA 2026'!A104)+'POA 2026'!AL104),2)</f>
        <v>0</v>
      </c>
      <c r="AN104" s="47">
        <v>0</v>
      </c>
      <c r="AO104" s="51">
        <f>+ROUND((SUMIFS(MODIFICACIONES!K:K,MODIFICACIONES!L:L,'POA 2026'!$AO$10,MODIFICACIONES!D:D,'POA 2026'!A104)+'POA 2026'!AN104),2)</f>
        <v>0</v>
      </c>
      <c r="AP104" s="47">
        <v>0</v>
      </c>
      <c r="AQ104" s="51">
        <f>+ROUND((SUMIFS(MODIFICACIONES!K:K,MODIFICACIONES!L:L,'POA 2026'!$AQ$10,MODIFICACIONES!D:D,'POA 2026'!A104)+'POA 2026'!AP104),2)</f>
        <v>0</v>
      </c>
      <c r="AR104" s="47">
        <v>0</v>
      </c>
      <c r="AS104" s="51">
        <f>+ROUND((SUMIFS(MODIFICACIONES!K:K,MODIFICACIONES!L:L,'POA 2026'!$AS$10,MODIFICACIONES!D:D,'POA 2026'!A104)+'POA 2026'!AR104),2)</f>
        <v>0</v>
      </c>
      <c r="AT104" s="47">
        <v>0</v>
      </c>
      <c r="AU104" s="51">
        <f>+ROUND((SUMIFS(MODIFICACIONES!K:K,MODIFICACIONES!L:L,'POA 2026'!$AU$10,MODIFICACIONES!D:D,'POA 2026'!A104)+'POA 2026'!AT104),2)</f>
        <v>0</v>
      </c>
      <c r="AV104" s="47">
        <v>0</v>
      </c>
      <c r="AW104" s="51">
        <f>+ROUND((SUMIFS(MODIFICACIONES!K:K,MODIFICACIONES!L:L,'POA 2026'!$AW$10,MODIFICACIONES!D:D,'POA 2026'!A104)+'POA 2026'!AV104),2)</f>
        <v>0</v>
      </c>
      <c r="AX104" s="75">
        <f t="shared" si="27"/>
        <v>0</v>
      </c>
      <c r="AY104" s="236">
        <f>SUMIFS(CERTIFICACIONES!I:I,CERTIFICACIONES!A:A,'POA 2026'!A104,CERTIFICACIONES!J:J,"ACTIVA")</f>
        <v>86276.23</v>
      </c>
      <c r="AZ104" s="279">
        <f t="shared" si="26"/>
        <v>0</v>
      </c>
      <c r="BA104" s="282">
        <v>0</v>
      </c>
      <c r="BB104" s="236">
        <v>0</v>
      </c>
      <c r="BC104" s="236">
        <v>0</v>
      </c>
      <c r="BD104" s="236">
        <f t="shared" si="28"/>
        <v>86276.23</v>
      </c>
      <c r="BE104" s="273">
        <f t="shared" si="29"/>
        <v>0</v>
      </c>
      <c r="BF104" s="283" t="s">
        <v>658</v>
      </c>
      <c r="BG104" s="282">
        <v>0</v>
      </c>
      <c r="BH104" s="236">
        <v>0</v>
      </c>
      <c r="BI104" s="236">
        <v>0</v>
      </c>
      <c r="BJ104" s="236"/>
      <c r="BK104" s="273">
        <f t="shared" si="30"/>
        <v>0</v>
      </c>
      <c r="BL104" s="283"/>
      <c r="BM104" s="282"/>
      <c r="BN104" s="236"/>
      <c r="BO104" s="236"/>
      <c r="BP104" s="236"/>
      <c r="BQ104" s="273">
        <f t="shared" si="31"/>
        <v>0</v>
      </c>
      <c r="BR104" s="283" t="s">
        <v>658</v>
      </c>
      <c r="BS104" s="282"/>
      <c r="BT104" s="236"/>
      <c r="BU104" s="236"/>
      <c r="BV104" s="236"/>
      <c r="BW104" s="273" t="e">
        <f t="shared" si="32"/>
        <v>#DIV/0!</v>
      </c>
      <c r="BX104" s="283" t="s">
        <v>658</v>
      </c>
      <c r="BY104" s="282"/>
      <c r="BZ104" s="236"/>
      <c r="CA104" s="236"/>
      <c r="CB104" s="236"/>
      <c r="CC104" s="273" t="e">
        <f t="shared" si="33"/>
        <v>#DIV/0!</v>
      </c>
      <c r="CD104" s="283" t="s">
        <v>658</v>
      </c>
      <c r="CE104" s="282"/>
      <c r="CF104" s="236"/>
      <c r="CG104" s="236"/>
      <c r="CH104" s="236"/>
      <c r="CI104" s="273" t="e">
        <f t="shared" si="34"/>
        <v>#DIV/0!</v>
      </c>
      <c r="CJ104" s="283" t="s">
        <v>658</v>
      </c>
      <c r="CK104" s="282"/>
      <c r="CL104" s="236"/>
      <c r="CM104" s="236"/>
      <c r="CN104" s="236"/>
      <c r="CO104" s="273" t="e">
        <f t="shared" si="35"/>
        <v>#DIV/0!</v>
      </c>
      <c r="CP104" s="283" t="s">
        <v>658</v>
      </c>
      <c r="CQ104" s="282"/>
      <c r="CR104" s="236"/>
      <c r="CS104" s="236"/>
      <c r="CT104" s="236"/>
      <c r="CU104" s="273" t="e">
        <f t="shared" si="36"/>
        <v>#DIV/0!</v>
      </c>
      <c r="CV104" s="283" t="s">
        <v>658</v>
      </c>
      <c r="CW104" s="282"/>
      <c r="CX104" s="236"/>
      <c r="CY104" s="236"/>
      <c r="CZ104" s="236"/>
      <c r="DA104" s="273" t="e">
        <f t="shared" si="37"/>
        <v>#DIV/0!</v>
      </c>
      <c r="DB104" s="283" t="s">
        <v>658</v>
      </c>
      <c r="DC104" s="282"/>
      <c r="DD104" s="236"/>
      <c r="DE104" s="236"/>
      <c r="DF104" s="236"/>
      <c r="DG104" s="273" t="e">
        <f t="shared" si="38"/>
        <v>#DIV/0!</v>
      </c>
      <c r="DH104" s="283" t="s">
        <v>658</v>
      </c>
      <c r="DI104" s="282"/>
      <c r="DJ104" s="236"/>
      <c r="DK104" s="236"/>
      <c r="DL104" s="236"/>
      <c r="DM104" s="273" t="e">
        <f t="shared" si="39"/>
        <v>#DIV/0!</v>
      </c>
      <c r="DN104" s="283" t="s">
        <v>658</v>
      </c>
      <c r="DO104" s="282"/>
      <c r="DP104" s="236"/>
      <c r="DQ104" s="236"/>
      <c r="DR104" s="236"/>
      <c r="DS104" s="273" t="e">
        <f t="shared" si="40"/>
        <v>#DIV/0!</v>
      </c>
      <c r="DT104" s="283"/>
      <c r="DU104" s="282"/>
      <c r="DV104" s="236">
        <f t="shared" si="42"/>
        <v>0</v>
      </c>
      <c r="DW104" s="236">
        <f t="shared" si="43"/>
        <v>0</v>
      </c>
      <c r="DX104" s="236">
        <f t="shared" si="44"/>
        <v>86276.23</v>
      </c>
      <c r="DY104" s="273">
        <f t="shared" si="45"/>
        <v>0</v>
      </c>
      <c r="DZ104" s="283"/>
    </row>
    <row r="105" spans="1:130" ht="45" hidden="1" customHeight="1" x14ac:dyDescent="0.25">
      <c r="A105" s="40">
        <v>95</v>
      </c>
      <c r="B105" s="78" t="s">
        <v>67</v>
      </c>
      <c r="C105" s="78" t="s">
        <v>24</v>
      </c>
      <c r="D105" s="41" t="s">
        <v>68</v>
      </c>
      <c r="E105" s="41" t="s">
        <v>156</v>
      </c>
      <c r="F105" s="41" t="s">
        <v>157</v>
      </c>
      <c r="G105" s="41" t="s">
        <v>158</v>
      </c>
      <c r="H105" s="78" t="s">
        <v>140</v>
      </c>
      <c r="I105" s="78" t="s">
        <v>474</v>
      </c>
      <c r="J105" s="78" t="s">
        <v>73</v>
      </c>
      <c r="K105" s="78" t="s">
        <v>73</v>
      </c>
      <c r="L105" s="78" t="s">
        <v>74</v>
      </c>
      <c r="M105" s="78" t="s">
        <v>159</v>
      </c>
      <c r="N105" s="78" t="s">
        <v>168</v>
      </c>
      <c r="O105" s="80" t="s">
        <v>80</v>
      </c>
      <c r="P105" s="44" t="str">
        <f t="shared" si="47"/>
        <v>51</v>
      </c>
      <c r="Q105" s="44">
        <v>510510</v>
      </c>
      <c r="R105" s="81" t="s">
        <v>168</v>
      </c>
      <c r="S105" s="46">
        <v>1700</v>
      </c>
      <c r="T105" s="46">
        <v>3</v>
      </c>
      <c r="U105" s="45">
        <v>0</v>
      </c>
      <c r="V105" s="45">
        <v>0</v>
      </c>
      <c r="W105" s="47">
        <f t="shared" si="46"/>
        <v>77172</v>
      </c>
      <c r="X105" s="48">
        <v>1</v>
      </c>
      <c r="Y105" s="79" t="s">
        <v>31</v>
      </c>
      <c r="Z105" s="47">
        <v>19293</v>
      </c>
      <c r="AA105" s="237">
        <f>+ROUND((SUMIFS(MODIFICACIONES!K:K,MODIFICACIONES!L:L,'POA 2026'!$AA$10,MODIFICACIONES!D:D,'POA 2026'!A105)+'POA 2026'!Z105),2)</f>
        <v>19293</v>
      </c>
      <c r="AB105" s="47">
        <v>19293</v>
      </c>
      <c r="AC105" s="51">
        <f>+ROUND((SUMIFS(MODIFICACIONES!K:K,MODIFICACIONES!L:L,'POA 2026'!$AC$10,MODIFICACIONES!D:D,'POA 2026'!A105)+'POA 2026'!AB105),2)</f>
        <v>19293</v>
      </c>
      <c r="AD105" s="47">
        <v>19293</v>
      </c>
      <c r="AE105" s="51">
        <f>+ROUND((SUMIFS(MODIFICACIONES!K:K,MODIFICACIONES!L:L,'POA 2026'!$AE$10,MODIFICACIONES!D:D,'POA 2026'!A105)+'POA 2026'!AD105),2)</f>
        <v>19293</v>
      </c>
      <c r="AF105" s="47">
        <v>19293</v>
      </c>
      <c r="AG105" s="51">
        <f>+ROUND((SUMIFS(MODIFICACIONES!K:K,MODIFICACIONES!L:L,'POA 2026'!$AG$10,MODIFICACIONES!D:D,'POA 2026'!A105)+'POA 2026'!AF105),2)</f>
        <v>19293</v>
      </c>
      <c r="AH105" s="47">
        <v>0</v>
      </c>
      <c r="AI105" s="51">
        <f>+ROUND((SUMIFS(MODIFICACIONES!K:K,MODIFICACIONES!L:L,'POA 2026'!$AI$10,MODIFICACIONES!D:D,'POA 2026'!A105)+'POA 2026'!AH105),2)</f>
        <v>0</v>
      </c>
      <c r="AJ105" s="47">
        <v>0</v>
      </c>
      <c r="AK105" s="51">
        <f>+ROUND((SUMIFS(MODIFICACIONES!K:K,MODIFICACIONES!L:L,'POA 2026'!$AK$10,MODIFICACIONES!D:D,'POA 2026'!A105)+'POA 2026'!AJ105),2)</f>
        <v>0</v>
      </c>
      <c r="AL105" s="47">
        <v>0</v>
      </c>
      <c r="AM105" s="51">
        <f>+ROUND((SUMIFS(MODIFICACIONES!K:K,MODIFICACIONES!L:L,'POA 2026'!$AM$10,MODIFICACIONES!D:D,'POA 2026'!A105)+'POA 2026'!AL105),2)</f>
        <v>0</v>
      </c>
      <c r="AN105" s="47">
        <v>0</v>
      </c>
      <c r="AO105" s="51">
        <f>+ROUND((SUMIFS(MODIFICACIONES!K:K,MODIFICACIONES!L:L,'POA 2026'!$AO$10,MODIFICACIONES!D:D,'POA 2026'!A105)+'POA 2026'!AN105),2)</f>
        <v>0</v>
      </c>
      <c r="AP105" s="47">
        <v>0</v>
      </c>
      <c r="AQ105" s="51">
        <f>+ROUND((SUMIFS(MODIFICACIONES!K:K,MODIFICACIONES!L:L,'POA 2026'!$AQ$10,MODIFICACIONES!D:D,'POA 2026'!A105)+'POA 2026'!AP105),2)</f>
        <v>0</v>
      </c>
      <c r="AR105" s="47">
        <v>0</v>
      </c>
      <c r="AS105" s="51">
        <f>+ROUND((SUMIFS(MODIFICACIONES!K:K,MODIFICACIONES!L:L,'POA 2026'!$AS$10,MODIFICACIONES!D:D,'POA 2026'!A105)+'POA 2026'!AR105),2)</f>
        <v>0</v>
      </c>
      <c r="AT105" s="47">
        <v>0</v>
      </c>
      <c r="AU105" s="51">
        <f>+ROUND((SUMIFS(MODIFICACIONES!K:K,MODIFICACIONES!L:L,'POA 2026'!$AU$10,MODIFICACIONES!D:D,'POA 2026'!A105)+'POA 2026'!AT105),2)</f>
        <v>0</v>
      </c>
      <c r="AV105" s="47">
        <v>0</v>
      </c>
      <c r="AW105" s="51">
        <f>+ROUND((SUMIFS(MODIFICACIONES!K:K,MODIFICACIONES!L:L,'POA 2026'!$AW$10,MODIFICACIONES!D:D,'POA 2026'!A105)+'POA 2026'!AV105),2)</f>
        <v>0</v>
      </c>
      <c r="AX105" s="75">
        <f t="shared" si="27"/>
        <v>0</v>
      </c>
      <c r="AY105" s="236">
        <f>SUMIFS(CERTIFICACIONES!I:I,CERTIFICACIONES!A:A,'POA 2026'!A105,CERTIFICACIONES!J:J,"ACTIVA")</f>
        <v>77172</v>
      </c>
      <c r="AZ105" s="279">
        <f t="shared" si="26"/>
        <v>0</v>
      </c>
      <c r="BA105" s="282">
        <v>0</v>
      </c>
      <c r="BB105" s="236">
        <v>0</v>
      </c>
      <c r="BC105" s="236">
        <v>0</v>
      </c>
      <c r="BD105" s="236">
        <f t="shared" si="28"/>
        <v>77172</v>
      </c>
      <c r="BE105" s="273">
        <f t="shared" si="29"/>
        <v>0</v>
      </c>
      <c r="BF105" s="283" t="s">
        <v>658</v>
      </c>
      <c r="BG105" s="282">
        <v>0</v>
      </c>
      <c r="BH105" s="236">
        <v>0</v>
      </c>
      <c r="BI105" s="236">
        <v>0</v>
      </c>
      <c r="BJ105" s="236">
        <v>0</v>
      </c>
      <c r="BK105" s="273">
        <f t="shared" si="30"/>
        <v>0</v>
      </c>
      <c r="BL105" s="283" t="s">
        <v>658</v>
      </c>
      <c r="BM105" s="282"/>
      <c r="BN105" s="236"/>
      <c r="BO105" s="236"/>
      <c r="BP105" s="236"/>
      <c r="BQ105" s="273" t="e">
        <f t="shared" si="31"/>
        <v>#DIV/0!</v>
      </c>
      <c r="BR105" s="283" t="s">
        <v>658</v>
      </c>
      <c r="BS105" s="282"/>
      <c r="BT105" s="236"/>
      <c r="BU105" s="236"/>
      <c r="BV105" s="236"/>
      <c r="BW105" s="273" t="e">
        <f t="shared" si="32"/>
        <v>#DIV/0!</v>
      </c>
      <c r="BX105" s="283" t="s">
        <v>658</v>
      </c>
      <c r="BY105" s="282"/>
      <c r="BZ105" s="236"/>
      <c r="CA105" s="236"/>
      <c r="CB105" s="236"/>
      <c r="CC105" s="273" t="e">
        <f t="shared" si="33"/>
        <v>#DIV/0!</v>
      </c>
      <c r="CD105" s="283" t="s">
        <v>658</v>
      </c>
      <c r="CE105" s="282"/>
      <c r="CF105" s="236"/>
      <c r="CG105" s="236"/>
      <c r="CH105" s="236"/>
      <c r="CI105" s="273" t="e">
        <f t="shared" si="34"/>
        <v>#DIV/0!</v>
      </c>
      <c r="CJ105" s="283" t="s">
        <v>658</v>
      </c>
      <c r="CK105" s="282"/>
      <c r="CL105" s="236"/>
      <c r="CM105" s="236"/>
      <c r="CN105" s="236"/>
      <c r="CO105" s="273" t="e">
        <f t="shared" si="35"/>
        <v>#DIV/0!</v>
      </c>
      <c r="CP105" s="283" t="s">
        <v>658</v>
      </c>
      <c r="CQ105" s="282"/>
      <c r="CR105" s="236"/>
      <c r="CS105" s="236"/>
      <c r="CT105" s="236"/>
      <c r="CU105" s="273" t="e">
        <f t="shared" si="36"/>
        <v>#DIV/0!</v>
      </c>
      <c r="CV105" s="283" t="s">
        <v>658</v>
      </c>
      <c r="CW105" s="282"/>
      <c r="CX105" s="236"/>
      <c r="CY105" s="236"/>
      <c r="CZ105" s="236"/>
      <c r="DA105" s="273" t="e">
        <f t="shared" si="37"/>
        <v>#DIV/0!</v>
      </c>
      <c r="DB105" s="283" t="s">
        <v>658</v>
      </c>
      <c r="DC105" s="282"/>
      <c r="DD105" s="236"/>
      <c r="DE105" s="236"/>
      <c r="DF105" s="236"/>
      <c r="DG105" s="273" t="e">
        <f t="shared" si="38"/>
        <v>#DIV/0!</v>
      </c>
      <c r="DH105" s="283" t="s">
        <v>658</v>
      </c>
      <c r="DI105" s="282"/>
      <c r="DJ105" s="236"/>
      <c r="DK105" s="236"/>
      <c r="DL105" s="236"/>
      <c r="DM105" s="273" t="e">
        <f t="shared" si="39"/>
        <v>#DIV/0!</v>
      </c>
      <c r="DN105" s="283" t="s">
        <v>658</v>
      </c>
      <c r="DO105" s="282"/>
      <c r="DP105" s="236"/>
      <c r="DQ105" s="236"/>
      <c r="DR105" s="236"/>
      <c r="DS105" s="273" t="e">
        <f t="shared" si="40"/>
        <v>#DIV/0!</v>
      </c>
      <c r="DT105" s="283"/>
      <c r="DU105" s="282"/>
      <c r="DV105" s="236">
        <f t="shared" si="42"/>
        <v>0</v>
      </c>
      <c r="DW105" s="236">
        <f t="shared" si="43"/>
        <v>0</v>
      </c>
      <c r="DX105" s="236">
        <f t="shared" si="44"/>
        <v>77172</v>
      </c>
      <c r="DY105" s="273">
        <f t="shared" si="45"/>
        <v>0</v>
      </c>
      <c r="DZ105" s="283"/>
    </row>
    <row r="106" spans="1:130" ht="45" hidden="1" customHeight="1" x14ac:dyDescent="0.25">
      <c r="A106" s="40">
        <v>96</v>
      </c>
      <c r="B106" s="78" t="s">
        <v>67</v>
      </c>
      <c r="C106" s="78" t="s">
        <v>24</v>
      </c>
      <c r="D106" s="41" t="s">
        <v>68</v>
      </c>
      <c r="E106" s="41" t="s">
        <v>156</v>
      </c>
      <c r="F106" s="41" t="s">
        <v>157</v>
      </c>
      <c r="G106" s="41" t="s">
        <v>158</v>
      </c>
      <c r="H106" s="78" t="s">
        <v>140</v>
      </c>
      <c r="I106" s="78" t="s">
        <v>474</v>
      </c>
      <c r="J106" s="78" t="s">
        <v>73</v>
      </c>
      <c r="K106" s="78" t="s">
        <v>73</v>
      </c>
      <c r="L106" s="78" t="s">
        <v>74</v>
      </c>
      <c r="M106" s="78" t="s">
        <v>159</v>
      </c>
      <c r="N106" s="96" t="s">
        <v>174</v>
      </c>
      <c r="O106" s="80" t="s">
        <v>80</v>
      </c>
      <c r="P106" s="44" t="str">
        <f t="shared" si="47"/>
        <v>51</v>
      </c>
      <c r="Q106" s="44">
        <v>510518</v>
      </c>
      <c r="R106" s="81" t="s">
        <v>162</v>
      </c>
      <c r="S106" s="46">
        <v>1700</v>
      </c>
      <c r="T106" s="46">
        <v>3</v>
      </c>
      <c r="U106" s="45">
        <v>0</v>
      </c>
      <c r="V106" s="45">
        <v>0</v>
      </c>
      <c r="W106" s="47">
        <f t="shared" si="46"/>
        <v>28704</v>
      </c>
      <c r="X106" s="48">
        <v>1</v>
      </c>
      <c r="Y106" s="79" t="s">
        <v>31</v>
      </c>
      <c r="Z106" s="47">
        <v>7176</v>
      </c>
      <c r="AA106" s="237">
        <f>+ROUND((SUMIFS(MODIFICACIONES!K:K,MODIFICACIONES!L:L,'POA 2026'!$AA$10,MODIFICACIONES!D:D,'POA 2026'!A106)+'POA 2026'!Z106),2)</f>
        <v>0</v>
      </c>
      <c r="AB106" s="47">
        <v>7176</v>
      </c>
      <c r="AC106" s="51">
        <f>+ROUND((SUMIFS(MODIFICACIONES!K:K,MODIFICACIONES!L:L,'POA 2026'!$AC$10,MODIFICACIONES!D:D,'POA 2026'!A106)+'POA 2026'!AB106),2)</f>
        <v>7176</v>
      </c>
      <c r="AD106" s="47">
        <v>7176</v>
      </c>
      <c r="AE106" s="51">
        <f>+ROUND((SUMIFS(MODIFICACIONES!K:K,MODIFICACIONES!L:L,'POA 2026'!$AE$10,MODIFICACIONES!D:D,'POA 2026'!A106)+'POA 2026'!AD106),2)</f>
        <v>7176</v>
      </c>
      <c r="AF106" s="47">
        <v>7176</v>
      </c>
      <c r="AG106" s="51">
        <f>+ROUND((SUMIFS(MODIFICACIONES!K:K,MODIFICACIONES!L:L,'POA 2026'!$AG$10,MODIFICACIONES!D:D,'POA 2026'!A106)+'POA 2026'!AF106),2)</f>
        <v>7176</v>
      </c>
      <c r="AH106" s="47">
        <v>7176</v>
      </c>
      <c r="AI106" s="51">
        <f>+ROUND((SUMIFS(MODIFICACIONES!K:K,MODIFICACIONES!L:L,'POA 2026'!$AI$10,MODIFICACIONES!D:D,'POA 2026'!A106)+'POA 2026'!AH106),2)</f>
        <v>7176</v>
      </c>
      <c r="AJ106" s="47">
        <v>0</v>
      </c>
      <c r="AK106" s="51">
        <f>+ROUND((SUMIFS(MODIFICACIONES!K:K,MODIFICACIONES!L:L,'POA 2026'!$AK$10,MODIFICACIONES!D:D,'POA 2026'!A106)+'POA 2026'!AJ106),2)</f>
        <v>0</v>
      </c>
      <c r="AL106" s="47">
        <v>0</v>
      </c>
      <c r="AM106" s="51">
        <f>+ROUND((SUMIFS(MODIFICACIONES!K:K,MODIFICACIONES!L:L,'POA 2026'!$AM$10,MODIFICACIONES!D:D,'POA 2026'!A106)+'POA 2026'!AL106),2)</f>
        <v>0</v>
      </c>
      <c r="AN106" s="47">
        <v>0</v>
      </c>
      <c r="AO106" s="51">
        <f>+ROUND((SUMIFS(MODIFICACIONES!K:K,MODIFICACIONES!L:L,'POA 2026'!$AO$10,MODIFICACIONES!D:D,'POA 2026'!A106)+'POA 2026'!AN106),2)</f>
        <v>0</v>
      </c>
      <c r="AP106" s="47">
        <v>0</v>
      </c>
      <c r="AQ106" s="51">
        <f>+ROUND((SUMIFS(MODIFICACIONES!K:K,MODIFICACIONES!L:L,'POA 2026'!$AQ$10,MODIFICACIONES!D:D,'POA 2026'!A106)+'POA 2026'!AP106),2)</f>
        <v>0</v>
      </c>
      <c r="AR106" s="47">
        <v>0</v>
      </c>
      <c r="AS106" s="51">
        <f>+ROUND((SUMIFS(MODIFICACIONES!K:K,MODIFICACIONES!L:L,'POA 2026'!$AS$10,MODIFICACIONES!D:D,'POA 2026'!A106)+'POA 2026'!AR106),2)</f>
        <v>0</v>
      </c>
      <c r="AT106" s="47">
        <v>0</v>
      </c>
      <c r="AU106" s="51">
        <f>+ROUND((SUMIFS(MODIFICACIONES!K:K,MODIFICACIONES!L:L,'POA 2026'!$AU$10,MODIFICACIONES!D:D,'POA 2026'!A106)+'POA 2026'!AT106),2)</f>
        <v>0</v>
      </c>
      <c r="AV106" s="47">
        <v>0</v>
      </c>
      <c r="AW106" s="51">
        <f>+ROUND((SUMIFS(MODIFICACIONES!K:K,MODIFICACIONES!L:L,'POA 2026'!$AW$10,MODIFICACIONES!D:D,'POA 2026'!A106)+'POA 2026'!AV106),2)</f>
        <v>0</v>
      </c>
      <c r="AX106" s="75">
        <f t="shared" si="27"/>
        <v>0</v>
      </c>
      <c r="AY106" s="236">
        <f>SUMIFS(CERTIFICACIONES!I:I,CERTIFICACIONES!A:A,'POA 2026'!A106,CERTIFICACIONES!J:J,"ACTIVA")</f>
        <v>35880</v>
      </c>
      <c r="AZ106" s="279">
        <f t="shared" si="26"/>
        <v>-7176</v>
      </c>
      <c r="BA106" s="282">
        <v>0</v>
      </c>
      <c r="BB106" s="236">
        <v>0</v>
      </c>
      <c r="BC106" s="236">
        <v>0</v>
      </c>
      <c r="BD106" s="236">
        <f t="shared" si="28"/>
        <v>28704</v>
      </c>
      <c r="BE106" s="273">
        <f t="shared" si="29"/>
        <v>0</v>
      </c>
      <c r="BF106" s="283" t="s">
        <v>658</v>
      </c>
      <c r="BG106" s="282">
        <v>0</v>
      </c>
      <c r="BH106" s="236">
        <v>0</v>
      </c>
      <c r="BI106" s="236">
        <v>0</v>
      </c>
      <c r="BJ106" s="236"/>
      <c r="BK106" s="273">
        <f t="shared" si="30"/>
        <v>0</v>
      </c>
      <c r="BL106" s="283"/>
      <c r="BM106" s="282"/>
      <c r="BN106" s="236"/>
      <c r="BO106" s="236"/>
      <c r="BP106" s="236"/>
      <c r="BQ106" s="273">
        <f t="shared" si="31"/>
        <v>0</v>
      </c>
      <c r="BR106" s="283" t="s">
        <v>658</v>
      </c>
      <c r="BS106" s="282"/>
      <c r="BT106" s="236"/>
      <c r="BU106" s="236"/>
      <c r="BV106" s="236"/>
      <c r="BW106" s="273" t="e">
        <f t="shared" si="32"/>
        <v>#DIV/0!</v>
      </c>
      <c r="BX106" s="283" t="s">
        <v>658</v>
      </c>
      <c r="BY106" s="282"/>
      <c r="BZ106" s="236"/>
      <c r="CA106" s="236"/>
      <c r="CB106" s="236"/>
      <c r="CC106" s="273" t="e">
        <f t="shared" si="33"/>
        <v>#DIV/0!</v>
      </c>
      <c r="CD106" s="283" t="s">
        <v>658</v>
      </c>
      <c r="CE106" s="282"/>
      <c r="CF106" s="236"/>
      <c r="CG106" s="236"/>
      <c r="CH106" s="236"/>
      <c r="CI106" s="273" t="e">
        <f t="shared" si="34"/>
        <v>#DIV/0!</v>
      </c>
      <c r="CJ106" s="283" t="s">
        <v>658</v>
      </c>
      <c r="CK106" s="282"/>
      <c r="CL106" s="236"/>
      <c r="CM106" s="236"/>
      <c r="CN106" s="236"/>
      <c r="CO106" s="273" t="e">
        <f t="shared" si="35"/>
        <v>#DIV/0!</v>
      </c>
      <c r="CP106" s="283" t="s">
        <v>658</v>
      </c>
      <c r="CQ106" s="282"/>
      <c r="CR106" s="236"/>
      <c r="CS106" s="236"/>
      <c r="CT106" s="236"/>
      <c r="CU106" s="273" t="e">
        <f t="shared" si="36"/>
        <v>#DIV/0!</v>
      </c>
      <c r="CV106" s="283" t="s">
        <v>658</v>
      </c>
      <c r="CW106" s="282"/>
      <c r="CX106" s="236"/>
      <c r="CY106" s="236"/>
      <c r="CZ106" s="236"/>
      <c r="DA106" s="273" t="e">
        <f t="shared" si="37"/>
        <v>#DIV/0!</v>
      </c>
      <c r="DB106" s="283" t="s">
        <v>658</v>
      </c>
      <c r="DC106" s="282"/>
      <c r="DD106" s="236"/>
      <c r="DE106" s="236"/>
      <c r="DF106" s="236"/>
      <c r="DG106" s="273" t="e">
        <f t="shared" si="38"/>
        <v>#DIV/0!</v>
      </c>
      <c r="DH106" s="283" t="s">
        <v>658</v>
      </c>
      <c r="DI106" s="282"/>
      <c r="DJ106" s="236"/>
      <c r="DK106" s="236"/>
      <c r="DL106" s="236"/>
      <c r="DM106" s="273" t="e">
        <f t="shared" si="39"/>
        <v>#DIV/0!</v>
      </c>
      <c r="DN106" s="283" t="s">
        <v>658</v>
      </c>
      <c r="DO106" s="282"/>
      <c r="DP106" s="236"/>
      <c r="DQ106" s="236"/>
      <c r="DR106" s="236"/>
      <c r="DS106" s="273" t="e">
        <f t="shared" si="40"/>
        <v>#DIV/0!</v>
      </c>
      <c r="DT106" s="283"/>
      <c r="DU106" s="282"/>
      <c r="DV106" s="236">
        <f t="shared" si="42"/>
        <v>0</v>
      </c>
      <c r="DW106" s="236">
        <f t="shared" si="43"/>
        <v>0</v>
      </c>
      <c r="DX106" s="236">
        <f t="shared" si="44"/>
        <v>28704</v>
      </c>
      <c r="DY106" s="273">
        <f t="shared" si="45"/>
        <v>0</v>
      </c>
      <c r="DZ106" s="283"/>
    </row>
    <row r="107" spans="1:130" ht="45" hidden="1" customHeight="1" x14ac:dyDescent="0.25">
      <c r="A107" s="40">
        <v>97</v>
      </c>
      <c r="B107" s="78" t="s">
        <v>67</v>
      </c>
      <c r="C107" s="78" t="s">
        <v>24</v>
      </c>
      <c r="D107" s="41" t="s">
        <v>68</v>
      </c>
      <c r="E107" s="41" t="s">
        <v>156</v>
      </c>
      <c r="F107" s="41" t="s">
        <v>157</v>
      </c>
      <c r="G107" s="41" t="s">
        <v>158</v>
      </c>
      <c r="H107" s="78" t="s">
        <v>140</v>
      </c>
      <c r="I107" s="78" t="s">
        <v>474</v>
      </c>
      <c r="J107" s="78" t="s">
        <v>73</v>
      </c>
      <c r="K107" s="78" t="s">
        <v>73</v>
      </c>
      <c r="L107" s="78" t="s">
        <v>74</v>
      </c>
      <c r="M107" s="78" t="s">
        <v>159</v>
      </c>
      <c r="N107" s="96" t="s">
        <v>163</v>
      </c>
      <c r="O107" s="80" t="s">
        <v>80</v>
      </c>
      <c r="P107" s="44" t="str">
        <f t="shared" si="47"/>
        <v>51</v>
      </c>
      <c r="Q107" s="44">
        <v>510203</v>
      </c>
      <c r="R107" s="81" t="s">
        <v>163</v>
      </c>
      <c r="S107" s="46">
        <v>1700</v>
      </c>
      <c r="T107" s="46">
        <v>3</v>
      </c>
      <c r="U107" s="45">
        <v>0</v>
      </c>
      <c r="V107" s="45">
        <v>0</v>
      </c>
      <c r="W107" s="47">
        <f t="shared" si="46"/>
        <v>18120.830000000002</v>
      </c>
      <c r="X107" s="48">
        <v>1</v>
      </c>
      <c r="Y107" s="79" t="s">
        <v>31</v>
      </c>
      <c r="Z107" s="47">
        <v>4530.21</v>
      </c>
      <c r="AA107" s="237">
        <f>+ROUND((SUMIFS(MODIFICACIONES!K:K,MODIFICACIONES!L:L,'POA 2026'!$AA$10,MODIFICACIONES!D:D,'POA 2026'!A107)+'POA 2026'!Z107),2)</f>
        <v>4530.21</v>
      </c>
      <c r="AB107" s="47">
        <v>4530.21</v>
      </c>
      <c r="AC107" s="51">
        <f>+ROUND((SUMIFS(MODIFICACIONES!K:K,MODIFICACIONES!L:L,'POA 2026'!$AC$10,MODIFICACIONES!D:D,'POA 2026'!A107)+'POA 2026'!AB107),2)</f>
        <v>4530.21</v>
      </c>
      <c r="AD107" s="47">
        <v>4530.21</v>
      </c>
      <c r="AE107" s="51">
        <f>+ROUND((SUMIFS(MODIFICACIONES!K:K,MODIFICACIONES!L:L,'POA 2026'!$AE$10,MODIFICACIONES!D:D,'POA 2026'!A107)+'POA 2026'!AD107),2)</f>
        <v>4530.21</v>
      </c>
      <c r="AF107" s="47">
        <v>4530.2</v>
      </c>
      <c r="AG107" s="51">
        <f>+ROUND((SUMIFS(MODIFICACIONES!K:K,MODIFICACIONES!L:L,'POA 2026'!$AG$10,MODIFICACIONES!D:D,'POA 2026'!A107)+'POA 2026'!AF107),2)</f>
        <v>4530.2</v>
      </c>
      <c r="AH107" s="47">
        <v>0</v>
      </c>
      <c r="AI107" s="51">
        <f>+ROUND((SUMIFS(MODIFICACIONES!K:K,MODIFICACIONES!L:L,'POA 2026'!$AI$10,MODIFICACIONES!D:D,'POA 2026'!A107)+'POA 2026'!AH107),2)</f>
        <v>0</v>
      </c>
      <c r="AJ107" s="47">
        <v>0</v>
      </c>
      <c r="AK107" s="51">
        <f>+ROUND((SUMIFS(MODIFICACIONES!K:K,MODIFICACIONES!L:L,'POA 2026'!$AK$10,MODIFICACIONES!D:D,'POA 2026'!A107)+'POA 2026'!AJ107),2)</f>
        <v>0</v>
      </c>
      <c r="AL107" s="47">
        <v>0</v>
      </c>
      <c r="AM107" s="51">
        <f>+ROUND((SUMIFS(MODIFICACIONES!K:K,MODIFICACIONES!L:L,'POA 2026'!$AM$10,MODIFICACIONES!D:D,'POA 2026'!A107)+'POA 2026'!AL107),2)</f>
        <v>0</v>
      </c>
      <c r="AN107" s="47">
        <v>0</v>
      </c>
      <c r="AO107" s="51">
        <f>+ROUND((SUMIFS(MODIFICACIONES!K:K,MODIFICACIONES!L:L,'POA 2026'!$AO$10,MODIFICACIONES!D:D,'POA 2026'!A107)+'POA 2026'!AN107),2)</f>
        <v>0</v>
      </c>
      <c r="AP107" s="47">
        <v>0</v>
      </c>
      <c r="AQ107" s="51">
        <f>+ROUND((SUMIFS(MODIFICACIONES!K:K,MODIFICACIONES!L:L,'POA 2026'!$AQ$10,MODIFICACIONES!D:D,'POA 2026'!A107)+'POA 2026'!AP107),2)</f>
        <v>0</v>
      </c>
      <c r="AR107" s="47">
        <v>0</v>
      </c>
      <c r="AS107" s="51">
        <f>+ROUND((SUMIFS(MODIFICACIONES!K:K,MODIFICACIONES!L:L,'POA 2026'!$AS$10,MODIFICACIONES!D:D,'POA 2026'!A107)+'POA 2026'!AR107),2)</f>
        <v>0</v>
      </c>
      <c r="AT107" s="47">
        <v>0</v>
      </c>
      <c r="AU107" s="51">
        <f>+ROUND((SUMIFS(MODIFICACIONES!K:K,MODIFICACIONES!L:L,'POA 2026'!$AU$10,MODIFICACIONES!D:D,'POA 2026'!A107)+'POA 2026'!AT107),2)</f>
        <v>0</v>
      </c>
      <c r="AV107" s="47">
        <v>0</v>
      </c>
      <c r="AW107" s="51">
        <f>+ROUND((SUMIFS(MODIFICACIONES!K:K,MODIFICACIONES!L:L,'POA 2026'!$AW$10,MODIFICACIONES!D:D,'POA 2026'!A107)+'POA 2026'!AV107),2)</f>
        <v>0</v>
      </c>
      <c r="AX107" s="75">
        <f t="shared" si="27"/>
        <v>0</v>
      </c>
      <c r="AY107" s="236">
        <f>SUMIFS(CERTIFICACIONES!I:I,CERTIFICACIONES!A:A,'POA 2026'!A107,CERTIFICACIONES!J:J,"ACTIVA")</f>
        <v>18120.830000000002</v>
      </c>
      <c r="AZ107" s="279">
        <f t="shared" ref="AZ107:AZ138" si="48">+W107-AY107</f>
        <v>0</v>
      </c>
      <c r="BA107" s="282">
        <v>0</v>
      </c>
      <c r="BB107" s="236">
        <v>0</v>
      </c>
      <c r="BC107" s="236">
        <v>0</v>
      </c>
      <c r="BD107" s="236">
        <f t="shared" si="28"/>
        <v>18120.830000000002</v>
      </c>
      <c r="BE107" s="273">
        <f t="shared" si="29"/>
        <v>0</v>
      </c>
      <c r="BF107" s="283" t="s">
        <v>658</v>
      </c>
      <c r="BG107" s="282">
        <v>0</v>
      </c>
      <c r="BH107" s="236">
        <v>0</v>
      </c>
      <c r="BI107" s="236">
        <v>0</v>
      </c>
      <c r="BJ107" s="236"/>
      <c r="BK107" s="273">
        <f t="shared" si="30"/>
        <v>0</v>
      </c>
      <c r="BL107" s="283" t="s">
        <v>658</v>
      </c>
      <c r="BM107" s="282"/>
      <c r="BN107" s="236"/>
      <c r="BO107" s="236"/>
      <c r="BP107" s="236"/>
      <c r="BQ107" s="273" t="e">
        <f t="shared" si="31"/>
        <v>#DIV/0!</v>
      </c>
      <c r="BR107" s="283" t="s">
        <v>658</v>
      </c>
      <c r="BS107" s="282"/>
      <c r="BT107" s="236"/>
      <c r="BU107" s="236"/>
      <c r="BV107" s="236"/>
      <c r="BW107" s="273" t="e">
        <f t="shared" si="32"/>
        <v>#DIV/0!</v>
      </c>
      <c r="BX107" s="283" t="s">
        <v>658</v>
      </c>
      <c r="BY107" s="282"/>
      <c r="BZ107" s="236"/>
      <c r="CA107" s="236"/>
      <c r="CB107" s="236"/>
      <c r="CC107" s="273" t="e">
        <f t="shared" si="33"/>
        <v>#DIV/0!</v>
      </c>
      <c r="CD107" s="283" t="s">
        <v>658</v>
      </c>
      <c r="CE107" s="282"/>
      <c r="CF107" s="236"/>
      <c r="CG107" s="236"/>
      <c r="CH107" s="236"/>
      <c r="CI107" s="273" t="e">
        <f t="shared" si="34"/>
        <v>#DIV/0!</v>
      </c>
      <c r="CJ107" s="283" t="s">
        <v>658</v>
      </c>
      <c r="CK107" s="282"/>
      <c r="CL107" s="236"/>
      <c r="CM107" s="236"/>
      <c r="CN107" s="236"/>
      <c r="CO107" s="273" t="e">
        <f t="shared" si="35"/>
        <v>#DIV/0!</v>
      </c>
      <c r="CP107" s="283" t="s">
        <v>658</v>
      </c>
      <c r="CQ107" s="282"/>
      <c r="CR107" s="236"/>
      <c r="CS107" s="236"/>
      <c r="CT107" s="236"/>
      <c r="CU107" s="273" t="e">
        <f t="shared" si="36"/>
        <v>#DIV/0!</v>
      </c>
      <c r="CV107" s="283" t="s">
        <v>658</v>
      </c>
      <c r="CW107" s="282"/>
      <c r="CX107" s="236"/>
      <c r="CY107" s="236"/>
      <c r="CZ107" s="236"/>
      <c r="DA107" s="273" t="e">
        <f t="shared" si="37"/>
        <v>#DIV/0!</v>
      </c>
      <c r="DB107" s="283" t="s">
        <v>658</v>
      </c>
      <c r="DC107" s="282"/>
      <c r="DD107" s="236"/>
      <c r="DE107" s="236"/>
      <c r="DF107" s="236"/>
      <c r="DG107" s="273" t="e">
        <f t="shared" si="38"/>
        <v>#DIV/0!</v>
      </c>
      <c r="DH107" s="283" t="s">
        <v>658</v>
      </c>
      <c r="DI107" s="282"/>
      <c r="DJ107" s="236"/>
      <c r="DK107" s="236"/>
      <c r="DL107" s="236"/>
      <c r="DM107" s="273" t="e">
        <f t="shared" si="39"/>
        <v>#DIV/0!</v>
      </c>
      <c r="DN107" s="283" t="s">
        <v>658</v>
      </c>
      <c r="DO107" s="282"/>
      <c r="DP107" s="236"/>
      <c r="DQ107" s="236"/>
      <c r="DR107" s="236"/>
      <c r="DS107" s="273" t="e">
        <f t="shared" si="40"/>
        <v>#DIV/0!</v>
      </c>
      <c r="DT107" s="283"/>
      <c r="DU107" s="282"/>
      <c r="DV107" s="236">
        <f t="shared" si="42"/>
        <v>0</v>
      </c>
      <c r="DW107" s="236">
        <f t="shared" si="43"/>
        <v>0</v>
      </c>
      <c r="DX107" s="236">
        <f t="shared" si="44"/>
        <v>18120.830000000002</v>
      </c>
      <c r="DY107" s="273">
        <f t="shared" si="45"/>
        <v>0</v>
      </c>
      <c r="DZ107" s="283"/>
    </row>
    <row r="108" spans="1:130" ht="45" hidden="1" customHeight="1" x14ac:dyDescent="0.25">
      <c r="A108" s="40">
        <v>98</v>
      </c>
      <c r="B108" s="78" t="s">
        <v>67</v>
      </c>
      <c r="C108" s="78" t="s">
        <v>24</v>
      </c>
      <c r="D108" s="41" t="s">
        <v>68</v>
      </c>
      <c r="E108" s="41" t="s">
        <v>156</v>
      </c>
      <c r="F108" s="41" t="s">
        <v>157</v>
      </c>
      <c r="G108" s="41" t="s">
        <v>158</v>
      </c>
      <c r="H108" s="78" t="s">
        <v>140</v>
      </c>
      <c r="I108" s="78" t="s">
        <v>474</v>
      </c>
      <c r="J108" s="78" t="s">
        <v>73</v>
      </c>
      <c r="K108" s="78" t="s">
        <v>73</v>
      </c>
      <c r="L108" s="78" t="s">
        <v>74</v>
      </c>
      <c r="M108" s="78" t="s">
        <v>159</v>
      </c>
      <c r="N108" s="96" t="s">
        <v>164</v>
      </c>
      <c r="O108" s="80" t="s">
        <v>80</v>
      </c>
      <c r="P108" s="44" t="str">
        <f t="shared" si="47"/>
        <v>51</v>
      </c>
      <c r="Q108" s="44">
        <v>510204</v>
      </c>
      <c r="R108" s="81" t="s">
        <v>164</v>
      </c>
      <c r="S108" s="46">
        <v>1700</v>
      </c>
      <c r="T108" s="46">
        <v>3</v>
      </c>
      <c r="U108" s="45">
        <v>0</v>
      </c>
      <c r="V108" s="45">
        <v>0</v>
      </c>
      <c r="W108" s="47">
        <f t="shared" si="46"/>
        <v>6266</v>
      </c>
      <c r="X108" s="48">
        <v>1</v>
      </c>
      <c r="Y108" s="79" t="s">
        <v>31</v>
      </c>
      <c r="Z108" s="47">
        <v>1566.5</v>
      </c>
      <c r="AA108" s="237">
        <f>+ROUND((SUMIFS(MODIFICACIONES!K:K,MODIFICACIONES!L:L,'POA 2026'!$AA$10,MODIFICACIONES!D:D,'POA 2026'!A108)+'POA 2026'!Z108),2)</f>
        <v>1566.5</v>
      </c>
      <c r="AB108" s="47">
        <v>1566.5</v>
      </c>
      <c r="AC108" s="51">
        <f>+ROUND((SUMIFS(MODIFICACIONES!K:K,MODIFICACIONES!L:L,'POA 2026'!$AC$10,MODIFICACIONES!D:D,'POA 2026'!A108)+'POA 2026'!AB108),2)</f>
        <v>1566.5</v>
      </c>
      <c r="AD108" s="47">
        <v>1566.5</v>
      </c>
      <c r="AE108" s="51">
        <f>+ROUND((SUMIFS(MODIFICACIONES!K:K,MODIFICACIONES!L:L,'POA 2026'!$AE$10,MODIFICACIONES!D:D,'POA 2026'!A108)+'POA 2026'!AD108),2)</f>
        <v>1566.5</v>
      </c>
      <c r="AF108" s="47">
        <v>1566.5</v>
      </c>
      <c r="AG108" s="51">
        <f>+ROUND((SUMIFS(MODIFICACIONES!K:K,MODIFICACIONES!L:L,'POA 2026'!$AG$10,MODIFICACIONES!D:D,'POA 2026'!A108)+'POA 2026'!AF108),2)</f>
        <v>1566.5</v>
      </c>
      <c r="AH108" s="47">
        <v>0</v>
      </c>
      <c r="AI108" s="51">
        <f>+ROUND((SUMIFS(MODIFICACIONES!K:K,MODIFICACIONES!L:L,'POA 2026'!$AI$10,MODIFICACIONES!D:D,'POA 2026'!A108)+'POA 2026'!AH108),2)</f>
        <v>0</v>
      </c>
      <c r="AJ108" s="47">
        <v>0</v>
      </c>
      <c r="AK108" s="51">
        <f>+ROUND((SUMIFS(MODIFICACIONES!K:K,MODIFICACIONES!L:L,'POA 2026'!$AK$10,MODIFICACIONES!D:D,'POA 2026'!A108)+'POA 2026'!AJ108),2)</f>
        <v>0</v>
      </c>
      <c r="AL108" s="47">
        <v>0</v>
      </c>
      <c r="AM108" s="51">
        <f>+ROUND((SUMIFS(MODIFICACIONES!K:K,MODIFICACIONES!L:L,'POA 2026'!$AM$10,MODIFICACIONES!D:D,'POA 2026'!A108)+'POA 2026'!AL108),2)</f>
        <v>0</v>
      </c>
      <c r="AN108" s="47">
        <v>0</v>
      </c>
      <c r="AO108" s="51">
        <f>+ROUND((SUMIFS(MODIFICACIONES!K:K,MODIFICACIONES!L:L,'POA 2026'!$AO$10,MODIFICACIONES!D:D,'POA 2026'!A108)+'POA 2026'!AN108),2)</f>
        <v>0</v>
      </c>
      <c r="AP108" s="47">
        <v>0</v>
      </c>
      <c r="AQ108" s="51">
        <f>+ROUND((SUMIFS(MODIFICACIONES!K:K,MODIFICACIONES!L:L,'POA 2026'!$AQ$10,MODIFICACIONES!D:D,'POA 2026'!A108)+'POA 2026'!AP108),2)</f>
        <v>0</v>
      </c>
      <c r="AR108" s="47">
        <v>0</v>
      </c>
      <c r="AS108" s="51">
        <f>+ROUND((SUMIFS(MODIFICACIONES!K:K,MODIFICACIONES!L:L,'POA 2026'!$AS$10,MODIFICACIONES!D:D,'POA 2026'!A108)+'POA 2026'!AR108),2)</f>
        <v>0</v>
      </c>
      <c r="AT108" s="47">
        <v>0</v>
      </c>
      <c r="AU108" s="51">
        <f>+ROUND((SUMIFS(MODIFICACIONES!K:K,MODIFICACIONES!L:L,'POA 2026'!$AU$10,MODIFICACIONES!D:D,'POA 2026'!A108)+'POA 2026'!AT108),2)</f>
        <v>0</v>
      </c>
      <c r="AV108" s="47">
        <v>0</v>
      </c>
      <c r="AW108" s="51">
        <f>+ROUND((SUMIFS(MODIFICACIONES!K:K,MODIFICACIONES!L:L,'POA 2026'!$AW$10,MODIFICACIONES!D:D,'POA 2026'!A108)+'POA 2026'!AV108),2)</f>
        <v>0</v>
      </c>
      <c r="AX108" s="75">
        <f t="shared" si="27"/>
        <v>0</v>
      </c>
      <c r="AY108" s="236">
        <f>SUMIFS(CERTIFICACIONES!I:I,CERTIFICACIONES!A:A,'POA 2026'!A108,CERTIFICACIONES!J:J,"ACTIVA")</f>
        <v>6266</v>
      </c>
      <c r="AZ108" s="279">
        <f t="shared" si="48"/>
        <v>0</v>
      </c>
      <c r="BA108" s="282">
        <v>0</v>
      </c>
      <c r="BB108" s="236">
        <v>0</v>
      </c>
      <c r="BC108" s="236">
        <v>0</v>
      </c>
      <c r="BD108" s="236">
        <f t="shared" si="28"/>
        <v>6266</v>
      </c>
      <c r="BE108" s="273">
        <f t="shared" si="29"/>
        <v>0</v>
      </c>
      <c r="BF108" s="283" t="s">
        <v>658</v>
      </c>
      <c r="BG108" s="282">
        <v>0</v>
      </c>
      <c r="BH108" s="236">
        <v>0</v>
      </c>
      <c r="BI108" s="236">
        <v>0</v>
      </c>
      <c r="BJ108" s="236"/>
      <c r="BK108" s="273">
        <f t="shared" si="30"/>
        <v>0</v>
      </c>
      <c r="BL108" s="283" t="s">
        <v>658</v>
      </c>
      <c r="BM108" s="282"/>
      <c r="BN108" s="236"/>
      <c r="BO108" s="236"/>
      <c r="BP108" s="236"/>
      <c r="BQ108" s="273" t="e">
        <f t="shared" si="31"/>
        <v>#DIV/0!</v>
      </c>
      <c r="BR108" s="283" t="s">
        <v>658</v>
      </c>
      <c r="BS108" s="282"/>
      <c r="BT108" s="236"/>
      <c r="BU108" s="236"/>
      <c r="BV108" s="236"/>
      <c r="BW108" s="273" t="e">
        <f t="shared" si="32"/>
        <v>#DIV/0!</v>
      </c>
      <c r="BX108" s="283" t="s">
        <v>658</v>
      </c>
      <c r="BY108" s="282"/>
      <c r="BZ108" s="236"/>
      <c r="CA108" s="236"/>
      <c r="CB108" s="236"/>
      <c r="CC108" s="273" t="e">
        <f t="shared" si="33"/>
        <v>#DIV/0!</v>
      </c>
      <c r="CD108" s="283" t="s">
        <v>658</v>
      </c>
      <c r="CE108" s="282"/>
      <c r="CF108" s="236"/>
      <c r="CG108" s="236"/>
      <c r="CH108" s="236"/>
      <c r="CI108" s="273" t="e">
        <f t="shared" si="34"/>
        <v>#DIV/0!</v>
      </c>
      <c r="CJ108" s="283" t="s">
        <v>658</v>
      </c>
      <c r="CK108" s="282"/>
      <c r="CL108" s="236"/>
      <c r="CM108" s="236"/>
      <c r="CN108" s="236"/>
      <c r="CO108" s="273" t="e">
        <f t="shared" si="35"/>
        <v>#DIV/0!</v>
      </c>
      <c r="CP108" s="283" t="s">
        <v>658</v>
      </c>
      <c r="CQ108" s="282"/>
      <c r="CR108" s="236"/>
      <c r="CS108" s="236"/>
      <c r="CT108" s="236"/>
      <c r="CU108" s="273" t="e">
        <f t="shared" si="36"/>
        <v>#DIV/0!</v>
      </c>
      <c r="CV108" s="283" t="s">
        <v>658</v>
      </c>
      <c r="CW108" s="282"/>
      <c r="CX108" s="236"/>
      <c r="CY108" s="236"/>
      <c r="CZ108" s="236"/>
      <c r="DA108" s="273" t="e">
        <f t="shared" si="37"/>
        <v>#DIV/0!</v>
      </c>
      <c r="DB108" s="283" t="s">
        <v>658</v>
      </c>
      <c r="DC108" s="282"/>
      <c r="DD108" s="236"/>
      <c r="DE108" s="236"/>
      <c r="DF108" s="236"/>
      <c r="DG108" s="273" t="e">
        <f t="shared" si="38"/>
        <v>#DIV/0!</v>
      </c>
      <c r="DH108" s="283" t="s">
        <v>658</v>
      </c>
      <c r="DI108" s="282"/>
      <c r="DJ108" s="236"/>
      <c r="DK108" s="236"/>
      <c r="DL108" s="236"/>
      <c r="DM108" s="273" t="e">
        <f t="shared" si="39"/>
        <v>#DIV/0!</v>
      </c>
      <c r="DN108" s="283" t="s">
        <v>658</v>
      </c>
      <c r="DO108" s="282"/>
      <c r="DP108" s="236"/>
      <c r="DQ108" s="236"/>
      <c r="DR108" s="236"/>
      <c r="DS108" s="273" t="e">
        <f t="shared" si="40"/>
        <v>#DIV/0!</v>
      </c>
      <c r="DT108" s="283"/>
      <c r="DU108" s="282"/>
      <c r="DV108" s="236">
        <f t="shared" si="42"/>
        <v>0</v>
      </c>
      <c r="DW108" s="236">
        <f t="shared" si="43"/>
        <v>0</v>
      </c>
      <c r="DX108" s="236">
        <f t="shared" si="44"/>
        <v>6266</v>
      </c>
      <c r="DY108" s="273">
        <f t="shared" si="45"/>
        <v>0</v>
      </c>
      <c r="DZ108" s="283"/>
    </row>
    <row r="109" spans="1:130" ht="45" hidden="1" customHeight="1" x14ac:dyDescent="0.25">
      <c r="A109" s="40">
        <v>99</v>
      </c>
      <c r="B109" s="78" t="s">
        <v>67</v>
      </c>
      <c r="C109" s="78" t="s">
        <v>24</v>
      </c>
      <c r="D109" s="41" t="s">
        <v>68</v>
      </c>
      <c r="E109" s="41" t="s">
        <v>156</v>
      </c>
      <c r="F109" s="41" t="s">
        <v>157</v>
      </c>
      <c r="G109" s="41" t="s">
        <v>158</v>
      </c>
      <c r="H109" s="78" t="s">
        <v>140</v>
      </c>
      <c r="I109" s="78" t="s">
        <v>474</v>
      </c>
      <c r="J109" s="78" t="s">
        <v>73</v>
      </c>
      <c r="K109" s="78" t="s">
        <v>73</v>
      </c>
      <c r="L109" s="78" t="s">
        <v>74</v>
      </c>
      <c r="M109" s="78" t="s">
        <v>159</v>
      </c>
      <c r="N109" s="96" t="s">
        <v>171</v>
      </c>
      <c r="O109" s="80" t="s">
        <v>80</v>
      </c>
      <c r="P109" s="44" t="str">
        <f t="shared" si="47"/>
        <v>51</v>
      </c>
      <c r="Q109" s="44">
        <v>510601</v>
      </c>
      <c r="R109" s="81" t="s">
        <v>171</v>
      </c>
      <c r="S109" s="46">
        <v>1700</v>
      </c>
      <c r="T109" s="46">
        <v>3</v>
      </c>
      <c r="U109" s="45">
        <v>0</v>
      </c>
      <c r="V109" s="45">
        <v>0</v>
      </c>
      <c r="W109" s="47">
        <f t="shared" si="46"/>
        <v>10073.51</v>
      </c>
      <c r="X109" s="48">
        <v>1</v>
      </c>
      <c r="Y109" s="79" t="s">
        <v>31</v>
      </c>
      <c r="Z109" s="47">
        <v>2682.53</v>
      </c>
      <c r="AA109" s="237">
        <f>+ROUND((SUMIFS(MODIFICACIONES!K:K,MODIFICACIONES!L:L,'POA 2026'!$AA$10,MODIFICACIONES!D:D,'POA 2026'!A109)+'POA 2026'!Z109),2)</f>
        <v>2025.92</v>
      </c>
      <c r="AB109" s="47">
        <v>2682.53</v>
      </c>
      <c r="AC109" s="51">
        <f>+ROUND((SUMIFS(MODIFICACIONES!K:K,MODIFICACIONES!L:L,'POA 2026'!$AC$10,MODIFICACIONES!D:D,'POA 2026'!A109)+'POA 2026'!AB109),2)</f>
        <v>2682.53</v>
      </c>
      <c r="AD109" s="47">
        <v>2682.53</v>
      </c>
      <c r="AE109" s="51">
        <f>+ROUND((SUMIFS(MODIFICACIONES!K:K,MODIFICACIONES!L:L,'POA 2026'!$AE$10,MODIFICACIONES!D:D,'POA 2026'!A109)+'POA 2026'!AD109),2)</f>
        <v>2682.53</v>
      </c>
      <c r="AF109" s="47">
        <v>2682.53</v>
      </c>
      <c r="AG109" s="51">
        <f>+ROUND((SUMIFS(MODIFICACIONES!K:K,MODIFICACIONES!L:L,'POA 2026'!$AG$10,MODIFICACIONES!D:D,'POA 2026'!A109)+'POA 2026'!AF109),2)</f>
        <v>2682.53</v>
      </c>
      <c r="AH109" s="47">
        <v>0</v>
      </c>
      <c r="AI109" s="51">
        <f>+ROUND((SUMIFS(MODIFICACIONES!K:K,MODIFICACIONES!L:L,'POA 2026'!$AI$10,MODIFICACIONES!D:D,'POA 2026'!A109)+'POA 2026'!AH109),2)</f>
        <v>0</v>
      </c>
      <c r="AJ109" s="47">
        <v>0</v>
      </c>
      <c r="AK109" s="51">
        <f>+ROUND((SUMIFS(MODIFICACIONES!K:K,MODIFICACIONES!L:L,'POA 2026'!$AK$10,MODIFICACIONES!D:D,'POA 2026'!A109)+'POA 2026'!AJ109),2)</f>
        <v>0</v>
      </c>
      <c r="AL109" s="47">
        <v>0</v>
      </c>
      <c r="AM109" s="51">
        <f>+ROUND((SUMIFS(MODIFICACIONES!K:K,MODIFICACIONES!L:L,'POA 2026'!$AM$10,MODIFICACIONES!D:D,'POA 2026'!A109)+'POA 2026'!AL109),2)</f>
        <v>0</v>
      </c>
      <c r="AN109" s="47">
        <v>0</v>
      </c>
      <c r="AO109" s="51">
        <f>+ROUND((SUMIFS(MODIFICACIONES!K:K,MODIFICACIONES!L:L,'POA 2026'!$AO$10,MODIFICACIONES!D:D,'POA 2026'!A109)+'POA 2026'!AN109),2)</f>
        <v>0</v>
      </c>
      <c r="AP109" s="47">
        <v>0</v>
      </c>
      <c r="AQ109" s="51">
        <f>+ROUND((SUMIFS(MODIFICACIONES!K:K,MODIFICACIONES!L:L,'POA 2026'!$AQ$10,MODIFICACIONES!D:D,'POA 2026'!A109)+'POA 2026'!AP109),2)</f>
        <v>0</v>
      </c>
      <c r="AR109" s="47">
        <v>0</v>
      </c>
      <c r="AS109" s="51">
        <f>+ROUND((SUMIFS(MODIFICACIONES!K:K,MODIFICACIONES!L:L,'POA 2026'!$AS$10,MODIFICACIONES!D:D,'POA 2026'!A109)+'POA 2026'!AR109),2)</f>
        <v>0</v>
      </c>
      <c r="AT109" s="47">
        <v>0</v>
      </c>
      <c r="AU109" s="51">
        <f>+ROUND((SUMIFS(MODIFICACIONES!K:K,MODIFICACIONES!L:L,'POA 2026'!$AU$10,MODIFICACIONES!D:D,'POA 2026'!A109)+'POA 2026'!AT109),2)</f>
        <v>0</v>
      </c>
      <c r="AV109" s="47">
        <v>0</v>
      </c>
      <c r="AW109" s="51">
        <f>+ROUND((SUMIFS(MODIFICACIONES!K:K,MODIFICACIONES!L:L,'POA 2026'!$AW$10,MODIFICACIONES!D:D,'POA 2026'!A109)+'POA 2026'!AV109),2)</f>
        <v>0</v>
      </c>
      <c r="AX109" s="75">
        <f t="shared" si="27"/>
        <v>0</v>
      </c>
      <c r="AY109" s="236">
        <f>SUMIFS(CERTIFICACIONES!I:I,CERTIFICACIONES!A:A,'POA 2026'!A109,CERTIFICACIONES!J:J,"ACTIVA")</f>
        <v>10730.12</v>
      </c>
      <c r="AZ109" s="279">
        <f t="shared" si="48"/>
        <v>-656.61000000000058</v>
      </c>
      <c r="BA109" s="282">
        <v>0</v>
      </c>
      <c r="BB109" s="236">
        <v>0</v>
      </c>
      <c r="BC109" s="236">
        <v>0</v>
      </c>
      <c r="BD109" s="236">
        <f t="shared" si="28"/>
        <v>10073.51</v>
      </c>
      <c r="BE109" s="273">
        <f t="shared" si="29"/>
        <v>0</v>
      </c>
      <c r="BF109" s="283" t="s">
        <v>658</v>
      </c>
      <c r="BG109" s="282">
        <v>0</v>
      </c>
      <c r="BH109" s="236">
        <v>0</v>
      </c>
      <c r="BI109" s="236">
        <v>0</v>
      </c>
      <c r="BJ109" s="236"/>
      <c r="BK109" s="273">
        <f t="shared" si="30"/>
        <v>0</v>
      </c>
      <c r="BL109" s="283" t="s">
        <v>658</v>
      </c>
      <c r="BM109" s="282"/>
      <c r="BN109" s="236"/>
      <c r="BO109" s="236"/>
      <c r="BP109" s="236"/>
      <c r="BQ109" s="273" t="e">
        <f t="shared" si="31"/>
        <v>#DIV/0!</v>
      </c>
      <c r="BR109" s="283" t="s">
        <v>658</v>
      </c>
      <c r="BS109" s="282"/>
      <c r="BT109" s="236"/>
      <c r="BU109" s="236"/>
      <c r="BV109" s="236"/>
      <c r="BW109" s="273" t="e">
        <f t="shared" si="32"/>
        <v>#DIV/0!</v>
      </c>
      <c r="BX109" s="283" t="s">
        <v>658</v>
      </c>
      <c r="BY109" s="282"/>
      <c r="BZ109" s="236"/>
      <c r="CA109" s="236"/>
      <c r="CB109" s="236"/>
      <c r="CC109" s="273" t="e">
        <f t="shared" si="33"/>
        <v>#DIV/0!</v>
      </c>
      <c r="CD109" s="283" t="s">
        <v>658</v>
      </c>
      <c r="CE109" s="282"/>
      <c r="CF109" s="236"/>
      <c r="CG109" s="236"/>
      <c r="CH109" s="236"/>
      <c r="CI109" s="273" t="e">
        <f t="shared" si="34"/>
        <v>#DIV/0!</v>
      </c>
      <c r="CJ109" s="283" t="s">
        <v>658</v>
      </c>
      <c r="CK109" s="282"/>
      <c r="CL109" s="236"/>
      <c r="CM109" s="236"/>
      <c r="CN109" s="236"/>
      <c r="CO109" s="273" t="e">
        <f t="shared" si="35"/>
        <v>#DIV/0!</v>
      </c>
      <c r="CP109" s="283" t="s">
        <v>658</v>
      </c>
      <c r="CQ109" s="282"/>
      <c r="CR109" s="236"/>
      <c r="CS109" s="236"/>
      <c r="CT109" s="236"/>
      <c r="CU109" s="273" t="e">
        <f t="shared" si="36"/>
        <v>#DIV/0!</v>
      </c>
      <c r="CV109" s="283" t="s">
        <v>658</v>
      </c>
      <c r="CW109" s="282"/>
      <c r="CX109" s="236"/>
      <c r="CY109" s="236"/>
      <c r="CZ109" s="236"/>
      <c r="DA109" s="273" t="e">
        <f t="shared" si="37"/>
        <v>#DIV/0!</v>
      </c>
      <c r="DB109" s="283" t="s">
        <v>658</v>
      </c>
      <c r="DC109" s="282"/>
      <c r="DD109" s="236"/>
      <c r="DE109" s="236"/>
      <c r="DF109" s="236"/>
      <c r="DG109" s="273" t="e">
        <f t="shared" si="38"/>
        <v>#DIV/0!</v>
      </c>
      <c r="DH109" s="283" t="s">
        <v>658</v>
      </c>
      <c r="DI109" s="282"/>
      <c r="DJ109" s="236"/>
      <c r="DK109" s="236"/>
      <c r="DL109" s="236"/>
      <c r="DM109" s="273" t="e">
        <f t="shared" si="39"/>
        <v>#DIV/0!</v>
      </c>
      <c r="DN109" s="283" t="s">
        <v>658</v>
      </c>
      <c r="DO109" s="282"/>
      <c r="DP109" s="236"/>
      <c r="DQ109" s="236"/>
      <c r="DR109" s="236"/>
      <c r="DS109" s="273" t="e">
        <f t="shared" si="40"/>
        <v>#DIV/0!</v>
      </c>
      <c r="DT109" s="283"/>
      <c r="DU109" s="282"/>
      <c r="DV109" s="236">
        <f t="shared" si="42"/>
        <v>0</v>
      </c>
      <c r="DW109" s="236">
        <f t="shared" si="43"/>
        <v>0</v>
      </c>
      <c r="DX109" s="236">
        <f t="shared" si="44"/>
        <v>10073.51</v>
      </c>
      <c r="DY109" s="273">
        <f t="shared" si="45"/>
        <v>0</v>
      </c>
      <c r="DZ109" s="283"/>
    </row>
    <row r="110" spans="1:130" ht="45" hidden="1" customHeight="1" x14ac:dyDescent="0.25">
      <c r="A110" s="40">
        <v>100</v>
      </c>
      <c r="B110" s="78" t="s">
        <v>67</v>
      </c>
      <c r="C110" s="78" t="s">
        <v>24</v>
      </c>
      <c r="D110" s="41" t="s">
        <v>68</v>
      </c>
      <c r="E110" s="41" t="s">
        <v>156</v>
      </c>
      <c r="F110" s="41" t="s">
        <v>157</v>
      </c>
      <c r="G110" s="41" t="s">
        <v>158</v>
      </c>
      <c r="H110" s="78" t="s">
        <v>140</v>
      </c>
      <c r="I110" s="78" t="s">
        <v>474</v>
      </c>
      <c r="J110" s="78" t="s">
        <v>73</v>
      </c>
      <c r="K110" s="78" t="s">
        <v>73</v>
      </c>
      <c r="L110" s="78" t="s">
        <v>74</v>
      </c>
      <c r="M110" s="78" t="s">
        <v>159</v>
      </c>
      <c r="N110" s="96" t="s">
        <v>172</v>
      </c>
      <c r="O110" s="80" t="s">
        <v>80</v>
      </c>
      <c r="P110" s="44" t="str">
        <f t="shared" si="47"/>
        <v>51</v>
      </c>
      <c r="Q110" s="44">
        <v>510602</v>
      </c>
      <c r="R110" s="81" t="s">
        <v>172</v>
      </c>
      <c r="S110" s="46">
        <v>1700</v>
      </c>
      <c r="T110" s="46">
        <v>3</v>
      </c>
      <c r="U110" s="45">
        <v>0</v>
      </c>
      <c r="V110" s="45">
        <v>0</v>
      </c>
      <c r="W110" s="47">
        <f t="shared" si="46"/>
        <v>9417.23</v>
      </c>
      <c r="X110" s="48">
        <v>1</v>
      </c>
      <c r="Y110" s="79" t="s">
        <v>31</v>
      </c>
      <c r="Z110" s="47">
        <v>2354.31</v>
      </c>
      <c r="AA110" s="237">
        <f>+ROUND((SUMIFS(MODIFICACIONES!K:K,MODIFICACIONES!L:L,'POA 2026'!$AA$10,MODIFICACIONES!D:D,'POA 2026'!A110)+'POA 2026'!Z110),2)</f>
        <v>2354.31</v>
      </c>
      <c r="AB110" s="47">
        <v>2354.31</v>
      </c>
      <c r="AC110" s="51">
        <f>+ROUND((SUMIFS(MODIFICACIONES!K:K,MODIFICACIONES!L:L,'POA 2026'!$AC$10,MODIFICACIONES!D:D,'POA 2026'!A110)+'POA 2026'!AB110),2)</f>
        <v>2354.31</v>
      </c>
      <c r="AD110" s="47">
        <v>2354.31</v>
      </c>
      <c r="AE110" s="51">
        <f>+ROUND((SUMIFS(MODIFICACIONES!K:K,MODIFICACIONES!L:L,'POA 2026'!$AE$10,MODIFICACIONES!D:D,'POA 2026'!A110)+'POA 2026'!AD110),2)</f>
        <v>2354.31</v>
      </c>
      <c r="AF110" s="47">
        <v>2354.3000000000002</v>
      </c>
      <c r="AG110" s="51">
        <f>+ROUND((SUMIFS(MODIFICACIONES!K:K,MODIFICACIONES!L:L,'POA 2026'!$AG$10,MODIFICACIONES!D:D,'POA 2026'!A110)+'POA 2026'!AF110),2)</f>
        <v>2354.3000000000002</v>
      </c>
      <c r="AH110" s="47">
        <v>0</v>
      </c>
      <c r="AI110" s="51">
        <f>+ROUND((SUMIFS(MODIFICACIONES!K:K,MODIFICACIONES!L:L,'POA 2026'!$AI$10,MODIFICACIONES!D:D,'POA 2026'!A110)+'POA 2026'!AH110),2)</f>
        <v>0</v>
      </c>
      <c r="AJ110" s="47">
        <v>0</v>
      </c>
      <c r="AK110" s="51">
        <f>+ROUND((SUMIFS(MODIFICACIONES!K:K,MODIFICACIONES!L:L,'POA 2026'!$AK$10,MODIFICACIONES!D:D,'POA 2026'!A110)+'POA 2026'!AJ110),2)</f>
        <v>0</v>
      </c>
      <c r="AL110" s="47">
        <v>0</v>
      </c>
      <c r="AM110" s="51">
        <f>+ROUND((SUMIFS(MODIFICACIONES!K:K,MODIFICACIONES!L:L,'POA 2026'!$AM$10,MODIFICACIONES!D:D,'POA 2026'!A110)+'POA 2026'!AL110),2)</f>
        <v>0</v>
      </c>
      <c r="AN110" s="47">
        <v>0</v>
      </c>
      <c r="AO110" s="51">
        <f>+ROUND((SUMIFS(MODIFICACIONES!K:K,MODIFICACIONES!L:L,'POA 2026'!$AO$10,MODIFICACIONES!D:D,'POA 2026'!A110)+'POA 2026'!AN110),2)</f>
        <v>0</v>
      </c>
      <c r="AP110" s="47">
        <v>0</v>
      </c>
      <c r="AQ110" s="51">
        <f>+ROUND((SUMIFS(MODIFICACIONES!K:K,MODIFICACIONES!L:L,'POA 2026'!$AQ$10,MODIFICACIONES!D:D,'POA 2026'!A110)+'POA 2026'!AP110),2)</f>
        <v>0</v>
      </c>
      <c r="AR110" s="47">
        <v>0</v>
      </c>
      <c r="AS110" s="51">
        <f>+ROUND((SUMIFS(MODIFICACIONES!K:K,MODIFICACIONES!L:L,'POA 2026'!$AS$10,MODIFICACIONES!D:D,'POA 2026'!A110)+'POA 2026'!AR110),2)</f>
        <v>0</v>
      </c>
      <c r="AT110" s="47">
        <v>0</v>
      </c>
      <c r="AU110" s="51">
        <f>+ROUND((SUMIFS(MODIFICACIONES!K:K,MODIFICACIONES!L:L,'POA 2026'!$AU$10,MODIFICACIONES!D:D,'POA 2026'!A110)+'POA 2026'!AT110),2)</f>
        <v>0</v>
      </c>
      <c r="AV110" s="47">
        <v>0</v>
      </c>
      <c r="AW110" s="51">
        <f>+ROUND((SUMIFS(MODIFICACIONES!K:K,MODIFICACIONES!L:L,'POA 2026'!$AW$10,MODIFICACIONES!D:D,'POA 2026'!A110)+'POA 2026'!AV110),2)</f>
        <v>0</v>
      </c>
      <c r="AX110" s="75">
        <f t="shared" si="27"/>
        <v>0</v>
      </c>
      <c r="AY110" s="236">
        <f>SUMIFS(CERTIFICACIONES!I:I,CERTIFICACIONES!A:A,'POA 2026'!A110,CERTIFICACIONES!J:J,"ACTIVA")</f>
        <v>9417.23</v>
      </c>
      <c r="AZ110" s="279">
        <f t="shared" si="48"/>
        <v>0</v>
      </c>
      <c r="BA110" s="282">
        <v>0</v>
      </c>
      <c r="BB110" s="236">
        <v>0</v>
      </c>
      <c r="BC110" s="236">
        <v>0</v>
      </c>
      <c r="BD110" s="236">
        <f t="shared" si="28"/>
        <v>9417.23</v>
      </c>
      <c r="BE110" s="273">
        <f t="shared" si="29"/>
        <v>0</v>
      </c>
      <c r="BF110" s="283" t="s">
        <v>658</v>
      </c>
      <c r="BG110" s="282">
        <v>0</v>
      </c>
      <c r="BH110" s="236">
        <v>0</v>
      </c>
      <c r="BI110" s="236">
        <v>0</v>
      </c>
      <c r="BJ110" s="236"/>
      <c r="BK110" s="273">
        <f t="shared" si="30"/>
        <v>0</v>
      </c>
      <c r="BL110" s="283"/>
      <c r="BM110" s="282"/>
      <c r="BN110" s="236"/>
      <c r="BO110" s="236"/>
      <c r="BP110" s="236"/>
      <c r="BQ110" s="273" t="e">
        <f t="shared" si="31"/>
        <v>#DIV/0!</v>
      </c>
      <c r="BR110" s="283" t="s">
        <v>658</v>
      </c>
      <c r="BS110" s="282"/>
      <c r="BT110" s="236"/>
      <c r="BU110" s="236"/>
      <c r="BV110" s="236"/>
      <c r="BW110" s="273" t="e">
        <f t="shared" si="32"/>
        <v>#DIV/0!</v>
      </c>
      <c r="BX110" s="283" t="s">
        <v>658</v>
      </c>
      <c r="BY110" s="282"/>
      <c r="BZ110" s="236"/>
      <c r="CA110" s="236"/>
      <c r="CB110" s="236"/>
      <c r="CC110" s="273" t="e">
        <f t="shared" si="33"/>
        <v>#DIV/0!</v>
      </c>
      <c r="CD110" s="283" t="s">
        <v>658</v>
      </c>
      <c r="CE110" s="282"/>
      <c r="CF110" s="236"/>
      <c r="CG110" s="236"/>
      <c r="CH110" s="236"/>
      <c r="CI110" s="273" t="e">
        <f t="shared" si="34"/>
        <v>#DIV/0!</v>
      </c>
      <c r="CJ110" s="283" t="s">
        <v>658</v>
      </c>
      <c r="CK110" s="282"/>
      <c r="CL110" s="236"/>
      <c r="CM110" s="236"/>
      <c r="CN110" s="236"/>
      <c r="CO110" s="273" t="e">
        <f t="shared" si="35"/>
        <v>#DIV/0!</v>
      </c>
      <c r="CP110" s="283" t="s">
        <v>658</v>
      </c>
      <c r="CQ110" s="282"/>
      <c r="CR110" s="236"/>
      <c r="CS110" s="236"/>
      <c r="CT110" s="236"/>
      <c r="CU110" s="273" t="e">
        <f t="shared" si="36"/>
        <v>#DIV/0!</v>
      </c>
      <c r="CV110" s="283" t="s">
        <v>658</v>
      </c>
      <c r="CW110" s="282"/>
      <c r="CX110" s="236"/>
      <c r="CY110" s="236"/>
      <c r="CZ110" s="236"/>
      <c r="DA110" s="273" t="e">
        <f t="shared" si="37"/>
        <v>#DIV/0!</v>
      </c>
      <c r="DB110" s="283" t="s">
        <v>658</v>
      </c>
      <c r="DC110" s="282"/>
      <c r="DD110" s="236"/>
      <c r="DE110" s="236"/>
      <c r="DF110" s="236"/>
      <c r="DG110" s="273" t="e">
        <f t="shared" si="38"/>
        <v>#DIV/0!</v>
      </c>
      <c r="DH110" s="283" t="s">
        <v>658</v>
      </c>
      <c r="DI110" s="282"/>
      <c r="DJ110" s="236"/>
      <c r="DK110" s="236"/>
      <c r="DL110" s="236"/>
      <c r="DM110" s="273" t="e">
        <f t="shared" si="39"/>
        <v>#DIV/0!</v>
      </c>
      <c r="DN110" s="283" t="s">
        <v>658</v>
      </c>
      <c r="DO110" s="282"/>
      <c r="DP110" s="236"/>
      <c r="DQ110" s="236"/>
      <c r="DR110" s="236"/>
      <c r="DS110" s="273" t="e">
        <f t="shared" si="40"/>
        <v>#DIV/0!</v>
      </c>
      <c r="DT110" s="283"/>
      <c r="DU110" s="282"/>
      <c r="DV110" s="236">
        <f t="shared" si="42"/>
        <v>0</v>
      </c>
      <c r="DW110" s="236">
        <f t="shared" si="43"/>
        <v>0</v>
      </c>
      <c r="DX110" s="236">
        <f t="shared" si="44"/>
        <v>9417.23</v>
      </c>
      <c r="DY110" s="273">
        <f t="shared" si="45"/>
        <v>0</v>
      </c>
      <c r="DZ110" s="283"/>
    </row>
    <row r="111" spans="1:130" ht="45" hidden="1" customHeight="1" x14ac:dyDescent="0.25">
      <c r="A111" s="40">
        <v>101</v>
      </c>
      <c r="B111" s="78" t="s">
        <v>67</v>
      </c>
      <c r="C111" s="78" t="s">
        <v>24</v>
      </c>
      <c r="D111" s="41" t="s">
        <v>68</v>
      </c>
      <c r="E111" s="41" t="s">
        <v>156</v>
      </c>
      <c r="F111" s="41" t="s">
        <v>157</v>
      </c>
      <c r="G111" s="41" t="s">
        <v>158</v>
      </c>
      <c r="H111" s="78" t="s">
        <v>175</v>
      </c>
      <c r="I111" s="78" t="s">
        <v>472</v>
      </c>
      <c r="J111" s="78" t="s">
        <v>73</v>
      </c>
      <c r="K111" s="78" t="s">
        <v>73</v>
      </c>
      <c r="L111" s="78" t="s">
        <v>74</v>
      </c>
      <c r="M111" s="78" t="s">
        <v>159</v>
      </c>
      <c r="N111" s="96" t="s">
        <v>162</v>
      </c>
      <c r="O111" s="80" t="s">
        <v>80</v>
      </c>
      <c r="P111" s="44" t="str">
        <f t="shared" si="47"/>
        <v>51</v>
      </c>
      <c r="Q111" s="44">
        <v>510108</v>
      </c>
      <c r="R111" s="81" t="s">
        <v>162</v>
      </c>
      <c r="S111" s="46">
        <v>1700</v>
      </c>
      <c r="T111" s="46">
        <v>3</v>
      </c>
      <c r="U111" s="45">
        <v>0</v>
      </c>
      <c r="V111" s="45">
        <v>0</v>
      </c>
      <c r="W111" s="47">
        <f t="shared" si="46"/>
        <v>6060</v>
      </c>
      <c r="X111" s="48">
        <v>1</v>
      </c>
      <c r="Y111" s="79" t="s">
        <v>31</v>
      </c>
      <c r="Z111" s="47">
        <v>1212</v>
      </c>
      <c r="AA111" s="237">
        <f>+ROUND((SUMIFS(MODIFICACIONES!K:K,MODIFICACIONES!L:L,'POA 2026'!$AA$10,MODIFICACIONES!D:D,'POA 2026'!A111)+'POA 2026'!Z111),2)</f>
        <v>1212</v>
      </c>
      <c r="AB111" s="47">
        <v>1212</v>
      </c>
      <c r="AC111" s="51">
        <f>+ROUND((SUMIFS(MODIFICACIONES!K:K,MODIFICACIONES!L:L,'POA 2026'!$AC$10,MODIFICACIONES!D:D,'POA 2026'!A111)+'POA 2026'!AB111),2)</f>
        <v>1212</v>
      </c>
      <c r="AD111" s="47">
        <v>1212</v>
      </c>
      <c r="AE111" s="51">
        <f>+ROUND((SUMIFS(MODIFICACIONES!K:K,MODIFICACIONES!L:L,'POA 2026'!$AE$10,MODIFICACIONES!D:D,'POA 2026'!A111)+'POA 2026'!AD111),2)</f>
        <v>1212</v>
      </c>
      <c r="AF111" s="47">
        <v>1212</v>
      </c>
      <c r="AG111" s="51">
        <f>+ROUND((SUMIFS(MODIFICACIONES!K:K,MODIFICACIONES!L:L,'POA 2026'!$AG$10,MODIFICACIONES!D:D,'POA 2026'!A111)+'POA 2026'!AF111),2)</f>
        <v>1212</v>
      </c>
      <c r="AH111" s="47">
        <v>1212</v>
      </c>
      <c r="AI111" s="51">
        <f>+ROUND((SUMIFS(MODIFICACIONES!K:K,MODIFICACIONES!L:L,'POA 2026'!$AI$10,MODIFICACIONES!D:D,'POA 2026'!A111)+'POA 2026'!AH111),2)</f>
        <v>1212</v>
      </c>
      <c r="AJ111" s="47">
        <v>0</v>
      </c>
      <c r="AK111" s="51">
        <f>+ROUND((SUMIFS(MODIFICACIONES!K:K,MODIFICACIONES!L:L,'POA 2026'!$AK$10,MODIFICACIONES!D:D,'POA 2026'!A111)+'POA 2026'!AJ111),2)</f>
        <v>0</v>
      </c>
      <c r="AL111" s="47">
        <v>0</v>
      </c>
      <c r="AM111" s="51">
        <f>+ROUND((SUMIFS(MODIFICACIONES!K:K,MODIFICACIONES!L:L,'POA 2026'!$AM$10,MODIFICACIONES!D:D,'POA 2026'!A111)+'POA 2026'!AL111),2)</f>
        <v>0</v>
      </c>
      <c r="AN111" s="47">
        <v>0</v>
      </c>
      <c r="AO111" s="51">
        <f>+ROUND((SUMIFS(MODIFICACIONES!K:K,MODIFICACIONES!L:L,'POA 2026'!$AO$10,MODIFICACIONES!D:D,'POA 2026'!A111)+'POA 2026'!AN111),2)</f>
        <v>0</v>
      </c>
      <c r="AP111" s="47">
        <v>0</v>
      </c>
      <c r="AQ111" s="51">
        <f>+ROUND((SUMIFS(MODIFICACIONES!K:K,MODIFICACIONES!L:L,'POA 2026'!$AQ$10,MODIFICACIONES!D:D,'POA 2026'!A111)+'POA 2026'!AP111),2)</f>
        <v>0</v>
      </c>
      <c r="AR111" s="47">
        <v>0</v>
      </c>
      <c r="AS111" s="51">
        <f>+ROUND((SUMIFS(MODIFICACIONES!K:K,MODIFICACIONES!L:L,'POA 2026'!$AS$10,MODIFICACIONES!D:D,'POA 2026'!A111)+'POA 2026'!AR111),2)</f>
        <v>0</v>
      </c>
      <c r="AT111" s="47">
        <v>0</v>
      </c>
      <c r="AU111" s="51">
        <f>+ROUND((SUMIFS(MODIFICACIONES!K:K,MODIFICACIONES!L:L,'POA 2026'!$AU$10,MODIFICACIONES!D:D,'POA 2026'!A111)+'POA 2026'!AT111),2)</f>
        <v>0</v>
      </c>
      <c r="AV111" s="47">
        <v>0</v>
      </c>
      <c r="AW111" s="51">
        <f>+ROUND((SUMIFS(MODIFICACIONES!K:K,MODIFICACIONES!L:L,'POA 2026'!$AW$10,MODIFICACIONES!D:D,'POA 2026'!A111)+'POA 2026'!AV111),2)</f>
        <v>0</v>
      </c>
      <c r="AX111" s="75">
        <f t="shared" si="27"/>
        <v>0</v>
      </c>
      <c r="AY111" s="236">
        <f>SUMIFS(CERTIFICACIONES!I:I,CERTIFICACIONES!A:A,'POA 2026'!A111,CERTIFICACIONES!J:J,"ACTIVA")</f>
        <v>6060</v>
      </c>
      <c r="AZ111" s="279">
        <f t="shared" si="48"/>
        <v>0</v>
      </c>
      <c r="BA111" s="282">
        <v>0</v>
      </c>
      <c r="BB111" s="236">
        <v>0</v>
      </c>
      <c r="BC111" s="236">
        <v>0</v>
      </c>
      <c r="BD111" s="236">
        <f t="shared" si="28"/>
        <v>6060</v>
      </c>
      <c r="BE111" s="273">
        <f t="shared" si="29"/>
        <v>0</v>
      </c>
      <c r="BF111" s="283" t="s">
        <v>658</v>
      </c>
      <c r="BG111" s="282">
        <v>0</v>
      </c>
      <c r="BH111" s="236">
        <v>4347</v>
      </c>
      <c r="BI111" s="236">
        <v>4347</v>
      </c>
      <c r="BJ111" s="236"/>
      <c r="BK111" s="273">
        <f t="shared" si="30"/>
        <v>3.5866336633663365</v>
      </c>
      <c r="BL111" s="283" t="s">
        <v>658</v>
      </c>
      <c r="BM111" s="282"/>
      <c r="BN111" s="236"/>
      <c r="BO111" s="236"/>
      <c r="BP111" s="236"/>
      <c r="BQ111" s="273">
        <f t="shared" si="31"/>
        <v>0</v>
      </c>
      <c r="BR111" s="283" t="s">
        <v>658</v>
      </c>
      <c r="BS111" s="282"/>
      <c r="BT111" s="236"/>
      <c r="BU111" s="236"/>
      <c r="BV111" s="236"/>
      <c r="BW111" s="273" t="e">
        <f t="shared" si="32"/>
        <v>#DIV/0!</v>
      </c>
      <c r="BX111" s="283" t="s">
        <v>658</v>
      </c>
      <c r="BY111" s="282"/>
      <c r="BZ111" s="236"/>
      <c r="CA111" s="236"/>
      <c r="CB111" s="236"/>
      <c r="CC111" s="273" t="e">
        <f t="shared" si="33"/>
        <v>#DIV/0!</v>
      </c>
      <c r="CD111" s="283" t="s">
        <v>658</v>
      </c>
      <c r="CE111" s="282"/>
      <c r="CF111" s="236"/>
      <c r="CG111" s="236"/>
      <c r="CH111" s="236"/>
      <c r="CI111" s="273" t="e">
        <f t="shared" si="34"/>
        <v>#DIV/0!</v>
      </c>
      <c r="CJ111" s="283" t="s">
        <v>658</v>
      </c>
      <c r="CK111" s="282"/>
      <c r="CL111" s="236"/>
      <c r="CM111" s="236"/>
      <c r="CN111" s="236"/>
      <c r="CO111" s="273" t="e">
        <f t="shared" si="35"/>
        <v>#DIV/0!</v>
      </c>
      <c r="CP111" s="283" t="s">
        <v>658</v>
      </c>
      <c r="CQ111" s="282"/>
      <c r="CR111" s="236"/>
      <c r="CS111" s="236"/>
      <c r="CT111" s="236"/>
      <c r="CU111" s="273" t="e">
        <f t="shared" si="36"/>
        <v>#DIV/0!</v>
      </c>
      <c r="CV111" s="283" t="s">
        <v>658</v>
      </c>
      <c r="CW111" s="282"/>
      <c r="CX111" s="236"/>
      <c r="CY111" s="236"/>
      <c r="CZ111" s="236"/>
      <c r="DA111" s="273" t="e">
        <f t="shared" si="37"/>
        <v>#DIV/0!</v>
      </c>
      <c r="DB111" s="283" t="s">
        <v>658</v>
      </c>
      <c r="DC111" s="282"/>
      <c r="DD111" s="236"/>
      <c r="DE111" s="236"/>
      <c r="DF111" s="236"/>
      <c r="DG111" s="273" t="e">
        <f t="shared" si="38"/>
        <v>#DIV/0!</v>
      </c>
      <c r="DH111" s="283" t="s">
        <v>658</v>
      </c>
      <c r="DI111" s="282"/>
      <c r="DJ111" s="236"/>
      <c r="DK111" s="236"/>
      <c r="DL111" s="236"/>
      <c r="DM111" s="273" t="e">
        <f t="shared" si="39"/>
        <v>#DIV/0!</v>
      </c>
      <c r="DN111" s="283" t="s">
        <v>658</v>
      </c>
      <c r="DO111" s="282"/>
      <c r="DP111" s="236"/>
      <c r="DQ111" s="236"/>
      <c r="DR111" s="236"/>
      <c r="DS111" s="273" t="e">
        <f t="shared" si="40"/>
        <v>#DIV/0!</v>
      </c>
      <c r="DT111" s="283"/>
      <c r="DU111" s="282"/>
      <c r="DV111" s="236">
        <f t="shared" si="42"/>
        <v>4347</v>
      </c>
      <c r="DW111" s="236">
        <f t="shared" si="43"/>
        <v>4347</v>
      </c>
      <c r="DX111" s="236">
        <f t="shared" si="44"/>
        <v>1713</v>
      </c>
      <c r="DY111" s="273">
        <f t="shared" si="45"/>
        <v>0.7173267326732673</v>
      </c>
      <c r="DZ111" s="283"/>
    </row>
    <row r="112" spans="1:130" ht="45" hidden="1" customHeight="1" x14ac:dyDescent="0.25">
      <c r="A112" s="40">
        <v>102</v>
      </c>
      <c r="B112" s="78" t="s">
        <v>67</v>
      </c>
      <c r="C112" s="78" t="s">
        <v>24</v>
      </c>
      <c r="D112" s="41" t="s">
        <v>68</v>
      </c>
      <c r="E112" s="41" t="s">
        <v>156</v>
      </c>
      <c r="F112" s="41" t="s">
        <v>157</v>
      </c>
      <c r="G112" s="41" t="s">
        <v>158</v>
      </c>
      <c r="H112" s="78" t="s">
        <v>175</v>
      </c>
      <c r="I112" s="78" t="s">
        <v>472</v>
      </c>
      <c r="J112" s="78" t="s">
        <v>73</v>
      </c>
      <c r="K112" s="78" t="s">
        <v>73</v>
      </c>
      <c r="L112" s="78" t="s">
        <v>74</v>
      </c>
      <c r="M112" s="78" t="s">
        <v>159</v>
      </c>
      <c r="N112" s="78" t="s">
        <v>168</v>
      </c>
      <c r="O112" s="80" t="s">
        <v>80</v>
      </c>
      <c r="P112" s="44" t="str">
        <f t="shared" si="47"/>
        <v>51</v>
      </c>
      <c r="Q112" s="44">
        <v>510510</v>
      </c>
      <c r="R112" s="81" t="s">
        <v>168</v>
      </c>
      <c r="S112" s="46">
        <v>1700</v>
      </c>
      <c r="T112" s="46">
        <v>3</v>
      </c>
      <c r="U112" s="45">
        <v>0</v>
      </c>
      <c r="V112" s="45">
        <v>0</v>
      </c>
      <c r="W112" s="47">
        <f t="shared" si="46"/>
        <v>18525</v>
      </c>
      <c r="X112" s="48">
        <v>1</v>
      </c>
      <c r="Y112" s="79" t="s">
        <v>31</v>
      </c>
      <c r="Z112" s="47">
        <v>4631.25</v>
      </c>
      <c r="AA112" s="237">
        <f>+ROUND((SUMIFS(MODIFICACIONES!K:K,MODIFICACIONES!L:L,'POA 2026'!$AA$10,MODIFICACIONES!D:D,'POA 2026'!A112)+'POA 2026'!Z112),2)</f>
        <v>4631.25</v>
      </c>
      <c r="AB112" s="47">
        <v>4631.25</v>
      </c>
      <c r="AC112" s="51">
        <f>+ROUND((SUMIFS(MODIFICACIONES!K:K,MODIFICACIONES!L:L,'POA 2026'!$AC$10,MODIFICACIONES!D:D,'POA 2026'!A112)+'POA 2026'!AB112),2)</f>
        <v>4631.25</v>
      </c>
      <c r="AD112" s="47">
        <v>4631.25</v>
      </c>
      <c r="AE112" s="51">
        <f>+ROUND((SUMIFS(MODIFICACIONES!K:K,MODIFICACIONES!L:L,'POA 2026'!$AE$10,MODIFICACIONES!D:D,'POA 2026'!A112)+'POA 2026'!AD112),2)</f>
        <v>4631.25</v>
      </c>
      <c r="AF112" s="47">
        <v>4631.25</v>
      </c>
      <c r="AG112" s="51">
        <f>+ROUND((SUMIFS(MODIFICACIONES!K:K,MODIFICACIONES!L:L,'POA 2026'!$AG$10,MODIFICACIONES!D:D,'POA 2026'!A112)+'POA 2026'!AF112),2)</f>
        <v>4631.25</v>
      </c>
      <c r="AH112" s="47">
        <v>0</v>
      </c>
      <c r="AI112" s="51">
        <f>+ROUND((SUMIFS(MODIFICACIONES!K:K,MODIFICACIONES!L:L,'POA 2026'!$AI$10,MODIFICACIONES!D:D,'POA 2026'!A112)+'POA 2026'!AH112),2)</f>
        <v>0</v>
      </c>
      <c r="AJ112" s="47">
        <v>0</v>
      </c>
      <c r="AK112" s="51">
        <f>+ROUND((SUMIFS(MODIFICACIONES!K:K,MODIFICACIONES!L:L,'POA 2026'!$AK$10,MODIFICACIONES!D:D,'POA 2026'!A112)+'POA 2026'!AJ112),2)</f>
        <v>0</v>
      </c>
      <c r="AL112" s="47">
        <v>0</v>
      </c>
      <c r="AM112" s="51">
        <f>+ROUND((SUMIFS(MODIFICACIONES!K:K,MODIFICACIONES!L:L,'POA 2026'!$AM$10,MODIFICACIONES!D:D,'POA 2026'!A112)+'POA 2026'!AL112),2)</f>
        <v>0</v>
      </c>
      <c r="AN112" s="47">
        <v>0</v>
      </c>
      <c r="AO112" s="51">
        <f>+ROUND((SUMIFS(MODIFICACIONES!K:K,MODIFICACIONES!L:L,'POA 2026'!$AO$10,MODIFICACIONES!D:D,'POA 2026'!A112)+'POA 2026'!AN112),2)</f>
        <v>0</v>
      </c>
      <c r="AP112" s="47">
        <v>0</v>
      </c>
      <c r="AQ112" s="51">
        <f>+ROUND((SUMIFS(MODIFICACIONES!K:K,MODIFICACIONES!L:L,'POA 2026'!$AQ$10,MODIFICACIONES!D:D,'POA 2026'!A112)+'POA 2026'!AP112),2)</f>
        <v>0</v>
      </c>
      <c r="AR112" s="47">
        <v>0</v>
      </c>
      <c r="AS112" s="51">
        <f>+ROUND((SUMIFS(MODIFICACIONES!K:K,MODIFICACIONES!L:L,'POA 2026'!$AS$10,MODIFICACIONES!D:D,'POA 2026'!A112)+'POA 2026'!AR112),2)</f>
        <v>0</v>
      </c>
      <c r="AT112" s="47">
        <v>0</v>
      </c>
      <c r="AU112" s="51">
        <f>+ROUND((SUMIFS(MODIFICACIONES!K:K,MODIFICACIONES!L:L,'POA 2026'!$AU$10,MODIFICACIONES!D:D,'POA 2026'!A112)+'POA 2026'!AT112),2)</f>
        <v>0</v>
      </c>
      <c r="AV112" s="47">
        <v>0</v>
      </c>
      <c r="AW112" s="51">
        <f>+ROUND((SUMIFS(MODIFICACIONES!K:K,MODIFICACIONES!L:L,'POA 2026'!$AW$10,MODIFICACIONES!D:D,'POA 2026'!A112)+'POA 2026'!AV112),2)</f>
        <v>0</v>
      </c>
      <c r="AX112" s="75">
        <f t="shared" si="27"/>
        <v>0</v>
      </c>
      <c r="AY112" s="236">
        <f>SUMIFS(CERTIFICACIONES!I:I,CERTIFICACIONES!A:A,'POA 2026'!A112,CERTIFICACIONES!J:J,"ACTIVA")</f>
        <v>18525</v>
      </c>
      <c r="AZ112" s="279">
        <f t="shared" si="48"/>
        <v>0</v>
      </c>
      <c r="BA112" s="282">
        <v>0</v>
      </c>
      <c r="BB112" s="236">
        <v>0</v>
      </c>
      <c r="BC112" s="236">
        <v>0</v>
      </c>
      <c r="BD112" s="236">
        <f t="shared" si="28"/>
        <v>18525</v>
      </c>
      <c r="BE112" s="273">
        <f t="shared" si="29"/>
        <v>0</v>
      </c>
      <c r="BF112" s="283" t="s">
        <v>658</v>
      </c>
      <c r="BG112" s="282">
        <v>0</v>
      </c>
      <c r="BH112" s="236">
        <v>0</v>
      </c>
      <c r="BI112" s="236">
        <v>0</v>
      </c>
      <c r="BJ112" s="236"/>
      <c r="BK112" s="273">
        <f t="shared" si="30"/>
        <v>0</v>
      </c>
      <c r="BL112" s="283" t="s">
        <v>658</v>
      </c>
      <c r="BM112" s="282"/>
      <c r="BN112" s="236"/>
      <c r="BO112" s="236"/>
      <c r="BP112" s="236"/>
      <c r="BQ112" s="273" t="e">
        <f t="shared" si="31"/>
        <v>#DIV/0!</v>
      </c>
      <c r="BR112" s="283" t="s">
        <v>658</v>
      </c>
      <c r="BS112" s="282"/>
      <c r="BT112" s="236"/>
      <c r="BU112" s="236"/>
      <c r="BV112" s="236"/>
      <c r="BW112" s="273" t="e">
        <f t="shared" si="32"/>
        <v>#DIV/0!</v>
      </c>
      <c r="BX112" s="283" t="s">
        <v>658</v>
      </c>
      <c r="BY112" s="282"/>
      <c r="BZ112" s="236"/>
      <c r="CA112" s="236"/>
      <c r="CB112" s="236"/>
      <c r="CC112" s="273" t="e">
        <f t="shared" si="33"/>
        <v>#DIV/0!</v>
      </c>
      <c r="CD112" s="283" t="s">
        <v>658</v>
      </c>
      <c r="CE112" s="282"/>
      <c r="CF112" s="236"/>
      <c r="CG112" s="236"/>
      <c r="CH112" s="236"/>
      <c r="CI112" s="273" t="e">
        <f t="shared" si="34"/>
        <v>#DIV/0!</v>
      </c>
      <c r="CJ112" s="283" t="s">
        <v>658</v>
      </c>
      <c r="CK112" s="282"/>
      <c r="CL112" s="236"/>
      <c r="CM112" s="236"/>
      <c r="CN112" s="236"/>
      <c r="CO112" s="273" t="e">
        <f t="shared" si="35"/>
        <v>#DIV/0!</v>
      </c>
      <c r="CP112" s="283" t="s">
        <v>658</v>
      </c>
      <c r="CQ112" s="282"/>
      <c r="CR112" s="236"/>
      <c r="CS112" s="236"/>
      <c r="CT112" s="236"/>
      <c r="CU112" s="273" t="e">
        <f t="shared" si="36"/>
        <v>#DIV/0!</v>
      </c>
      <c r="CV112" s="283" t="s">
        <v>658</v>
      </c>
      <c r="CW112" s="282"/>
      <c r="CX112" s="236"/>
      <c r="CY112" s="236"/>
      <c r="CZ112" s="236"/>
      <c r="DA112" s="273" t="e">
        <f t="shared" si="37"/>
        <v>#DIV/0!</v>
      </c>
      <c r="DB112" s="283" t="s">
        <v>658</v>
      </c>
      <c r="DC112" s="282"/>
      <c r="DD112" s="236"/>
      <c r="DE112" s="236"/>
      <c r="DF112" s="236"/>
      <c r="DG112" s="273" t="e">
        <f t="shared" si="38"/>
        <v>#DIV/0!</v>
      </c>
      <c r="DH112" s="283" t="s">
        <v>658</v>
      </c>
      <c r="DI112" s="282"/>
      <c r="DJ112" s="236"/>
      <c r="DK112" s="236"/>
      <c r="DL112" s="236"/>
      <c r="DM112" s="273" t="e">
        <f t="shared" si="39"/>
        <v>#DIV/0!</v>
      </c>
      <c r="DN112" s="283" t="s">
        <v>658</v>
      </c>
      <c r="DO112" s="282"/>
      <c r="DP112" s="236"/>
      <c r="DQ112" s="236"/>
      <c r="DR112" s="236"/>
      <c r="DS112" s="273" t="e">
        <f t="shared" si="40"/>
        <v>#DIV/0!</v>
      </c>
      <c r="DT112" s="283"/>
      <c r="DU112" s="282"/>
      <c r="DV112" s="236">
        <f t="shared" si="42"/>
        <v>0</v>
      </c>
      <c r="DW112" s="236">
        <f t="shared" si="43"/>
        <v>0</v>
      </c>
      <c r="DX112" s="236">
        <f t="shared" si="44"/>
        <v>18525</v>
      </c>
      <c r="DY112" s="273">
        <f t="shared" si="45"/>
        <v>0</v>
      </c>
      <c r="DZ112" s="283"/>
    </row>
    <row r="113" spans="1:130" ht="45" hidden="1" customHeight="1" x14ac:dyDescent="0.25">
      <c r="A113" s="40">
        <v>103</v>
      </c>
      <c r="B113" s="78" t="s">
        <v>67</v>
      </c>
      <c r="C113" s="78" t="s">
        <v>24</v>
      </c>
      <c r="D113" s="41" t="s">
        <v>68</v>
      </c>
      <c r="E113" s="41" t="s">
        <v>156</v>
      </c>
      <c r="F113" s="41" t="s">
        <v>157</v>
      </c>
      <c r="G113" s="41" t="s">
        <v>158</v>
      </c>
      <c r="H113" s="78" t="s">
        <v>175</v>
      </c>
      <c r="I113" s="78" t="s">
        <v>472</v>
      </c>
      <c r="J113" s="78" t="s">
        <v>73</v>
      </c>
      <c r="K113" s="78" t="s">
        <v>73</v>
      </c>
      <c r="L113" s="78" t="s">
        <v>74</v>
      </c>
      <c r="M113" s="78" t="s">
        <v>159</v>
      </c>
      <c r="N113" s="96" t="s">
        <v>174</v>
      </c>
      <c r="O113" s="80" t="s">
        <v>80</v>
      </c>
      <c r="P113" s="44" t="str">
        <f t="shared" si="47"/>
        <v>51</v>
      </c>
      <c r="Q113" s="44">
        <v>510518</v>
      </c>
      <c r="R113" s="81" t="s">
        <v>176</v>
      </c>
      <c r="S113" s="46">
        <v>1700</v>
      </c>
      <c r="T113" s="46">
        <v>3</v>
      </c>
      <c r="U113" s="45">
        <v>0</v>
      </c>
      <c r="V113" s="45">
        <v>0</v>
      </c>
      <c r="W113" s="47">
        <f t="shared" si="46"/>
        <v>19040</v>
      </c>
      <c r="X113" s="48">
        <v>1</v>
      </c>
      <c r="Y113" s="79" t="s">
        <v>31</v>
      </c>
      <c r="Z113" s="47">
        <v>4760</v>
      </c>
      <c r="AA113" s="237">
        <f>+ROUND((SUMIFS(MODIFICACIONES!K:K,MODIFICACIONES!L:L,'POA 2026'!$AA$10,MODIFICACIONES!D:D,'POA 2026'!A113)+'POA 2026'!Z113),2)</f>
        <v>4760</v>
      </c>
      <c r="AB113" s="47">
        <v>4760</v>
      </c>
      <c r="AC113" s="51">
        <f>+ROUND((SUMIFS(MODIFICACIONES!K:K,MODIFICACIONES!L:L,'POA 2026'!$AC$10,MODIFICACIONES!D:D,'POA 2026'!A113)+'POA 2026'!AB113),2)</f>
        <v>4760</v>
      </c>
      <c r="AD113" s="47">
        <v>4760</v>
      </c>
      <c r="AE113" s="51">
        <f>+ROUND((SUMIFS(MODIFICACIONES!K:K,MODIFICACIONES!L:L,'POA 2026'!$AE$10,MODIFICACIONES!D:D,'POA 2026'!A113)+'POA 2026'!AD113),2)</f>
        <v>4760</v>
      </c>
      <c r="AF113" s="47">
        <v>4760</v>
      </c>
      <c r="AG113" s="51">
        <f>+ROUND((SUMIFS(MODIFICACIONES!K:K,MODIFICACIONES!L:L,'POA 2026'!$AG$10,MODIFICACIONES!D:D,'POA 2026'!A113)+'POA 2026'!AF113),2)</f>
        <v>4760</v>
      </c>
      <c r="AH113" s="47">
        <v>0</v>
      </c>
      <c r="AI113" s="51">
        <f>+ROUND((SUMIFS(MODIFICACIONES!K:K,MODIFICACIONES!L:L,'POA 2026'!$AI$10,MODIFICACIONES!D:D,'POA 2026'!A113)+'POA 2026'!AH113),2)</f>
        <v>0</v>
      </c>
      <c r="AJ113" s="47">
        <v>0</v>
      </c>
      <c r="AK113" s="51">
        <f>+ROUND((SUMIFS(MODIFICACIONES!K:K,MODIFICACIONES!L:L,'POA 2026'!$AK$10,MODIFICACIONES!D:D,'POA 2026'!A113)+'POA 2026'!AJ113),2)</f>
        <v>0</v>
      </c>
      <c r="AL113" s="47">
        <v>0</v>
      </c>
      <c r="AM113" s="51">
        <f>+ROUND((SUMIFS(MODIFICACIONES!K:K,MODIFICACIONES!L:L,'POA 2026'!$AM$10,MODIFICACIONES!D:D,'POA 2026'!A113)+'POA 2026'!AL113),2)</f>
        <v>0</v>
      </c>
      <c r="AN113" s="47">
        <v>0</v>
      </c>
      <c r="AO113" s="51">
        <f>+ROUND((SUMIFS(MODIFICACIONES!K:K,MODIFICACIONES!L:L,'POA 2026'!$AO$10,MODIFICACIONES!D:D,'POA 2026'!A113)+'POA 2026'!AN113),2)</f>
        <v>0</v>
      </c>
      <c r="AP113" s="47">
        <v>0</v>
      </c>
      <c r="AQ113" s="51">
        <f>+ROUND((SUMIFS(MODIFICACIONES!K:K,MODIFICACIONES!L:L,'POA 2026'!$AQ$10,MODIFICACIONES!D:D,'POA 2026'!A113)+'POA 2026'!AP113),2)</f>
        <v>0</v>
      </c>
      <c r="AR113" s="47">
        <v>0</v>
      </c>
      <c r="AS113" s="51">
        <f>+ROUND((SUMIFS(MODIFICACIONES!K:K,MODIFICACIONES!L:L,'POA 2026'!$AS$10,MODIFICACIONES!D:D,'POA 2026'!A113)+'POA 2026'!AR113),2)</f>
        <v>0</v>
      </c>
      <c r="AT113" s="47">
        <v>0</v>
      </c>
      <c r="AU113" s="51">
        <f>+ROUND((SUMIFS(MODIFICACIONES!K:K,MODIFICACIONES!L:L,'POA 2026'!$AU$10,MODIFICACIONES!D:D,'POA 2026'!A113)+'POA 2026'!AT113),2)</f>
        <v>0</v>
      </c>
      <c r="AV113" s="47">
        <v>0</v>
      </c>
      <c r="AW113" s="51">
        <f>+ROUND((SUMIFS(MODIFICACIONES!K:K,MODIFICACIONES!L:L,'POA 2026'!$AW$10,MODIFICACIONES!D:D,'POA 2026'!A113)+'POA 2026'!AV113),2)</f>
        <v>0</v>
      </c>
      <c r="AX113" s="75">
        <f t="shared" si="27"/>
        <v>0</v>
      </c>
      <c r="AY113" s="236">
        <f>SUMIFS(CERTIFICACIONES!I:I,CERTIFICACIONES!A:A,'POA 2026'!A113,CERTIFICACIONES!J:J,"ACTIVA")</f>
        <v>19040</v>
      </c>
      <c r="AZ113" s="279">
        <f t="shared" si="48"/>
        <v>0</v>
      </c>
      <c r="BA113" s="282">
        <v>0</v>
      </c>
      <c r="BB113" s="236">
        <v>0</v>
      </c>
      <c r="BC113" s="236">
        <v>0</v>
      </c>
      <c r="BD113" s="236">
        <f t="shared" si="28"/>
        <v>19040</v>
      </c>
      <c r="BE113" s="273">
        <f t="shared" si="29"/>
        <v>0</v>
      </c>
      <c r="BF113" s="283" t="s">
        <v>658</v>
      </c>
      <c r="BG113" s="282">
        <v>0</v>
      </c>
      <c r="BH113" s="236">
        <v>2710.93</v>
      </c>
      <c r="BI113" s="236">
        <v>2710.93</v>
      </c>
      <c r="BJ113" s="236"/>
      <c r="BK113" s="273">
        <f t="shared" si="30"/>
        <v>0.56952310924369742</v>
      </c>
      <c r="BL113" s="283"/>
      <c r="BM113" s="282"/>
      <c r="BN113" s="236"/>
      <c r="BO113" s="236"/>
      <c r="BP113" s="236"/>
      <c r="BQ113" s="273" t="e">
        <f t="shared" si="31"/>
        <v>#DIV/0!</v>
      </c>
      <c r="BR113" s="283" t="s">
        <v>658</v>
      </c>
      <c r="BS113" s="282"/>
      <c r="BT113" s="236"/>
      <c r="BU113" s="236"/>
      <c r="BV113" s="236"/>
      <c r="BW113" s="273" t="e">
        <f t="shared" si="32"/>
        <v>#DIV/0!</v>
      </c>
      <c r="BX113" s="283" t="s">
        <v>658</v>
      </c>
      <c r="BY113" s="282"/>
      <c r="BZ113" s="236"/>
      <c r="CA113" s="236"/>
      <c r="CB113" s="236"/>
      <c r="CC113" s="273" t="e">
        <f t="shared" si="33"/>
        <v>#DIV/0!</v>
      </c>
      <c r="CD113" s="283" t="s">
        <v>658</v>
      </c>
      <c r="CE113" s="282"/>
      <c r="CF113" s="236"/>
      <c r="CG113" s="236"/>
      <c r="CH113" s="236"/>
      <c r="CI113" s="273" t="e">
        <f t="shared" si="34"/>
        <v>#DIV/0!</v>
      </c>
      <c r="CJ113" s="283" t="s">
        <v>658</v>
      </c>
      <c r="CK113" s="282"/>
      <c r="CL113" s="236"/>
      <c r="CM113" s="236"/>
      <c r="CN113" s="236"/>
      <c r="CO113" s="273" t="e">
        <f t="shared" si="35"/>
        <v>#DIV/0!</v>
      </c>
      <c r="CP113" s="283" t="s">
        <v>658</v>
      </c>
      <c r="CQ113" s="282"/>
      <c r="CR113" s="236"/>
      <c r="CS113" s="236"/>
      <c r="CT113" s="236"/>
      <c r="CU113" s="273" t="e">
        <f t="shared" si="36"/>
        <v>#DIV/0!</v>
      </c>
      <c r="CV113" s="283" t="s">
        <v>658</v>
      </c>
      <c r="CW113" s="282"/>
      <c r="CX113" s="236"/>
      <c r="CY113" s="236"/>
      <c r="CZ113" s="236"/>
      <c r="DA113" s="273" t="e">
        <f t="shared" si="37"/>
        <v>#DIV/0!</v>
      </c>
      <c r="DB113" s="283" t="s">
        <v>658</v>
      </c>
      <c r="DC113" s="282"/>
      <c r="DD113" s="236"/>
      <c r="DE113" s="236"/>
      <c r="DF113" s="236"/>
      <c r="DG113" s="273" t="e">
        <f t="shared" si="38"/>
        <v>#DIV/0!</v>
      </c>
      <c r="DH113" s="283" t="s">
        <v>658</v>
      </c>
      <c r="DI113" s="282"/>
      <c r="DJ113" s="236"/>
      <c r="DK113" s="236"/>
      <c r="DL113" s="236"/>
      <c r="DM113" s="273" t="e">
        <f t="shared" si="39"/>
        <v>#DIV/0!</v>
      </c>
      <c r="DN113" s="283" t="s">
        <v>658</v>
      </c>
      <c r="DO113" s="282"/>
      <c r="DP113" s="236"/>
      <c r="DQ113" s="236"/>
      <c r="DR113" s="236"/>
      <c r="DS113" s="273" t="e">
        <f t="shared" si="40"/>
        <v>#DIV/0!</v>
      </c>
      <c r="DT113" s="283"/>
      <c r="DU113" s="282"/>
      <c r="DV113" s="236">
        <f t="shared" si="42"/>
        <v>2710.93</v>
      </c>
      <c r="DW113" s="236">
        <f t="shared" si="43"/>
        <v>2710.93</v>
      </c>
      <c r="DX113" s="236">
        <f t="shared" si="44"/>
        <v>16329.07</v>
      </c>
      <c r="DY113" s="273">
        <f t="shared" si="45"/>
        <v>0.14238077731092436</v>
      </c>
      <c r="DZ113" s="283"/>
    </row>
    <row r="114" spans="1:130" ht="45" hidden="1" customHeight="1" x14ac:dyDescent="0.25">
      <c r="A114" s="40">
        <v>104</v>
      </c>
      <c r="B114" s="78" t="s">
        <v>67</v>
      </c>
      <c r="C114" s="78" t="s">
        <v>24</v>
      </c>
      <c r="D114" s="41" t="s">
        <v>68</v>
      </c>
      <c r="E114" s="41" t="s">
        <v>156</v>
      </c>
      <c r="F114" s="41" t="s">
        <v>157</v>
      </c>
      <c r="G114" s="41" t="s">
        <v>158</v>
      </c>
      <c r="H114" s="78" t="s">
        <v>175</v>
      </c>
      <c r="I114" s="78" t="s">
        <v>472</v>
      </c>
      <c r="J114" s="78" t="s">
        <v>73</v>
      </c>
      <c r="K114" s="78" t="s">
        <v>73</v>
      </c>
      <c r="L114" s="78" t="s">
        <v>74</v>
      </c>
      <c r="M114" s="78" t="s">
        <v>159</v>
      </c>
      <c r="N114" s="96" t="s">
        <v>163</v>
      </c>
      <c r="O114" s="80" t="s">
        <v>80</v>
      </c>
      <c r="P114" s="44" t="str">
        <f t="shared" si="47"/>
        <v>51</v>
      </c>
      <c r="Q114" s="44">
        <v>510203</v>
      </c>
      <c r="R114" s="81" t="s">
        <v>163</v>
      </c>
      <c r="S114" s="46">
        <v>1700</v>
      </c>
      <c r="T114" s="46">
        <v>3</v>
      </c>
      <c r="U114" s="45">
        <v>0</v>
      </c>
      <c r="V114" s="45">
        <v>0</v>
      </c>
      <c r="W114" s="47">
        <f t="shared" si="46"/>
        <v>6668.33</v>
      </c>
      <c r="X114" s="48">
        <v>1</v>
      </c>
      <c r="Y114" s="79" t="s">
        <v>31</v>
      </c>
      <c r="Z114" s="47">
        <v>1667.08</v>
      </c>
      <c r="AA114" s="237">
        <f>+ROUND((SUMIFS(MODIFICACIONES!K:K,MODIFICACIONES!L:L,'POA 2026'!$AA$10,MODIFICACIONES!D:D,'POA 2026'!A114)+'POA 2026'!Z114),2)</f>
        <v>1667.08</v>
      </c>
      <c r="AB114" s="47">
        <v>1667.08</v>
      </c>
      <c r="AC114" s="51">
        <f>+ROUND((SUMIFS(MODIFICACIONES!K:K,MODIFICACIONES!L:L,'POA 2026'!$AC$10,MODIFICACIONES!D:D,'POA 2026'!A114)+'POA 2026'!AB114),2)</f>
        <v>1667.08</v>
      </c>
      <c r="AD114" s="47">
        <v>1667.08</v>
      </c>
      <c r="AE114" s="51">
        <f>+ROUND((SUMIFS(MODIFICACIONES!K:K,MODIFICACIONES!L:L,'POA 2026'!$AE$10,MODIFICACIONES!D:D,'POA 2026'!A114)+'POA 2026'!AD114),2)</f>
        <v>1667.08</v>
      </c>
      <c r="AF114" s="47">
        <v>1667.09</v>
      </c>
      <c r="AG114" s="51">
        <f>+ROUND((SUMIFS(MODIFICACIONES!K:K,MODIFICACIONES!L:L,'POA 2026'!$AG$10,MODIFICACIONES!D:D,'POA 2026'!A114)+'POA 2026'!AF114),2)</f>
        <v>1667.09</v>
      </c>
      <c r="AH114" s="47">
        <v>0</v>
      </c>
      <c r="AI114" s="51">
        <f>+ROUND((SUMIFS(MODIFICACIONES!K:K,MODIFICACIONES!L:L,'POA 2026'!$AI$10,MODIFICACIONES!D:D,'POA 2026'!A114)+'POA 2026'!AH114),2)</f>
        <v>0</v>
      </c>
      <c r="AJ114" s="47">
        <v>0</v>
      </c>
      <c r="AK114" s="51">
        <f>+ROUND((SUMIFS(MODIFICACIONES!K:K,MODIFICACIONES!L:L,'POA 2026'!$AK$10,MODIFICACIONES!D:D,'POA 2026'!A114)+'POA 2026'!AJ114),2)</f>
        <v>0</v>
      </c>
      <c r="AL114" s="47">
        <v>0</v>
      </c>
      <c r="AM114" s="51">
        <f>+ROUND((SUMIFS(MODIFICACIONES!K:K,MODIFICACIONES!L:L,'POA 2026'!$AM$10,MODIFICACIONES!D:D,'POA 2026'!A114)+'POA 2026'!AL114),2)</f>
        <v>0</v>
      </c>
      <c r="AN114" s="47">
        <v>0</v>
      </c>
      <c r="AO114" s="51">
        <f>+ROUND((SUMIFS(MODIFICACIONES!K:K,MODIFICACIONES!L:L,'POA 2026'!$AO$10,MODIFICACIONES!D:D,'POA 2026'!A114)+'POA 2026'!AN114),2)</f>
        <v>0</v>
      </c>
      <c r="AP114" s="47">
        <v>0</v>
      </c>
      <c r="AQ114" s="51">
        <f>+ROUND((SUMIFS(MODIFICACIONES!K:K,MODIFICACIONES!L:L,'POA 2026'!$AQ$10,MODIFICACIONES!D:D,'POA 2026'!A114)+'POA 2026'!AP114),2)</f>
        <v>0</v>
      </c>
      <c r="AR114" s="47">
        <v>0</v>
      </c>
      <c r="AS114" s="51">
        <f>+ROUND((SUMIFS(MODIFICACIONES!K:K,MODIFICACIONES!L:L,'POA 2026'!$AS$10,MODIFICACIONES!D:D,'POA 2026'!A114)+'POA 2026'!AR114),2)</f>
        <v>0</v>
      </c>
      <c r="AT114" s="47">
        <v>0</v>
      </c>
      <c r="AU114" s="51">
        <f>+ROUND((SUMIFS(MODIFICACIONES!K:K,MODIFICACIONES!L:L,'POA 2026'!$AU$10,MODIFICACIONES!D:D,'POA 2026'!A114)+'POA 2026'!AT114),2)</f>
        <v>0</v>
      </c>
      <c r="AV114" s="47">
        <v>0</v>
      </c>
      <c r="AW114" s="51">
        <f>+ROUND((SUMIFS(MODIFICACIONES!K:K,MODIFICACIONES!L:L,'POA 2026'!$AW$10,MODIFICACIONES!D:D,'POA 2026'!A114)+'POA 2026'!AV114),2)</f>
        <v>0</v>
      </c>
      <c r="AX114" s="75">
        <f t="shared" si="27"/>
        <v>0</v>
      </c>
      <c r="AY114" s="236">
        <f>SUMIFS(CERTIFICACIONES!I:I,CERTIFICACIONES!A:A,'POA 2026'!A114,CERTIFICACIONES!J:J,"ACTIVA")</f>
        <v>6668.33</v>
      </c>
      <c r="AZ114" s="279">
        <f t="shared" si="48"/>
        <v>0</v>
      </c>
      <c r="BA114" s="282">
        <v>0</v>
      </c>
      <c r="BB114" s="236">
        <v>0</v>
      </c>
      <c r="BC114" s="236">
        <v>0</v>
      </c>
      <c r="BD114" s="236">
        <f t="shared" si="28"/>
        <v>6668.33</v>
      </c>
      <c r="BE114" s="273">
        <f t="shared" si="29"/>
        <v>0</v>
      </c>
      <c r="BF114" s="283" t="s">
        <v>658</v>
      </c>
      <c r="BG114" s="282">
        <v>0</v>
      </c>
      <c r="BH114" s="236">
        <v>0</v>
      </c>
      <c r="BI114" s="236">
        <v>0</v>
      </c>
      <c r="BJ114" s="236"/>
      <c r="BK114" s="273">
        <f t="shared" si="30"/>
        <v>0</v>
      </c>
      <c r="BL114" s="283" t="s">
        <v>658</v>
      </c>
      <c r="BM114" s="282"/>
      <c r="BN114" s="236"/>
      <c r="BO114" s="236"/>
      <c r="BP114" s="236"/>
      <c r="BQ114" s="273" t="e">
        <f t="shared" si="31"/>
        <v>#DIV/0!</v>
      </c>
      <c r="BR114" s="283" t="s">
        <v>658</v>
      </c>
      <c r="BS114" s="282"/>
      <c r="BT114" s="236"/>
      <c r="BU114" s="236"/>
      <c r="BV114" s="236"/>
      <c r="BW114" s="273" t="e">
        <f t="shared" si="32"/>
        <v>#DIV/0!</v>
      </c>
      <c r="BX114" s="283" t="s">
        <v>658</v>
      </c>
      <c r="BY114" s="282"/>
      <c r="BZ114" s="236"/>
      <c r="CA114" s="236"/>
      <c r="CB114" s="236"/>
      <c r="CC114" s="273" t="e">
        <f t="shared" si="33"/>
        <v>#DIV/0!</v>
      </c>
      <c r="CD114" s="283" t="s">
        <v>658</v>
      </c>
      <c r="CE114" s="282"/>
      <c r="CF114" s="236"/>
      <c r="CG114" s="236"/>
      <c r="CH114" s="236"/>
      <c r="CI114" s="273" t="e">
        <f t="shared" si="34"/>
        <v>#DIV/0!</v>
      </c>
      <c r="CJ114" s="283" t="s">
        <v>658</v>
      </c>
      <c r="CK114" s="282"/>
      <c r="CL114" s="236"/>
      <c r="CM114" s="236"/>
      <c r="CN114" s="236"/>
      <c r="CO114" s="273" t="e">
        <f t="shared" si="35"/>
        <v>#DIV/0!</v>
      </c>
      <c r="CP114" s="283" t="s">
        <v>658</v>
      </c>
      <c r="CQ114" s="282"/>
      <c r="CR114" s="236"/>
      <c r="CS114" s="236"/>
      <c r="CT114" s="236"/>
      <c r="CU114" s="273" t="e">
        <f t="shared" si="36"/>
        <v>#DIV/0!</v>
      </c>
      <c r="CV114" s="283" t="s">
        <v>658</v>
      </c>
      <c r="CW114" s="282"/>
      <c r="CX114" s="236"/>
      <c r="CY114" s="236"/>
      <c r="CZ114" s="236"/>
      <c r="DA114" s="273" t="e">
        <f t="shared" si="37"/>
        <v>#DIV/0!</v>
      </c>
      <c r="DB114" s="283" t="s">
        <v>658</v>
      </c>
      <c r="DC114" s="282"/>
      <c r="DD114" s="236"/>
      <c r="DE114" s="236"/>
      <c r="DF114" s="236"/>
      <c r="DG114" s="273" t="e">
        <f t="shared" si="38"/>
        <v>#DIV/0!</v>
      </c>
      <c r="DH114" s="283" t="s">
        <v>658</v>
      </c>
      <c r="DI114" s="282"/>
      <c r="DJ114" s="236"/>
      <c r="DK114" s="236"/>
      <c r="DL114" s="236"/>
      <c r="DM114" s="273" t="e">
        <f t="shared" si="39"/>
        <v>#DIV/0!</v>
      </c>
      <c r="DN114" s="283" t="s">
        <v>658</v>
      </c>
      <c r="DO114" s="282"/>
      <c r="DP114" s="236"/>
      <c r="DQ114" s="236"/>
      <c r="DR114" s="236"/>
      <c r="DS114" s="273" t="e">
        <f t="shared" si="40"/>
        <v>#DIV/0!</v>
      </c>
      <c r="DT114" s="283"/>
      <c r="DU114" s="282"/>
      <c r="DV114" s="236">
        <f t="shared" si="42"/>
        <v>0</v>
      </c>
      <c r="DW114" s="236">
        <f t="shared" si="43"/>
        <v>0</v>
      </c>
      <c r="DX114" s="236">
        <f t="shared" si="44"/>
        <v>6668.33</v>
      </c>
      <c r="DY114" s="273">
        <f t="shared" si="45"/>
        <v>0</v>
      </c>
      <c r="DZ114" s="283"/>
    </row>
    <row r="115" spans="1:130" ht="45" hidden="1" customHeight="1" x14ac:dyDescent="0.25">
      <c r="A115" s="40">
        <v>105</v>
      </c>
      <c r="B115" s="78" t="s">
        <v>67</v>
      </c>
      <c r="C115" s="78" t="s">
        <v>24</v>
      </c>
      <c r="D115" s="41" t="s">
        <v>68</v>
      </c>
      <c r="E115" s="41" t="s">
        <v>156</v>
      </c>
      <c r="F115" s="41" t="s">
        <v>157</v>
      </c>
      <c r="G115" s="41" t="s">
        <v>158</v>
      </c>
      <c r="H115" s="78" t="s">
        <v>175</v>
      </c>
      <c r="I115" s="78" t="s">
        <v>472</v>
      </c>
      <c r="J115" s="78" t="s">
        <v>73</v>
      </c>
      <c r="K115" s="78" t="s">
        <v>73</v>
      </c>
      <c r="L115" s="78" t="s">
        <v>74</v>
      </c>
      <c r="M115" s="78" t="s">
        <v>159</v>
      </c>
      <c r="N115" s="96" t="s">
        <v>164</v>
      </c>
      <c r="O115" s="80" t="s">
        <v>80</v>
      </c>
      <c r="P115" s="44" t="str">
        <f t="shared" si="47"/>
        <v>51</v>
      </c>
      <c r="Q115" s="44">
        <v>510204</v>
      </c>
      <c r="R115" s="81" t="s">
        <v>164</v>
      </c>
      <c r="S115" s="46">
        <v>1700</v>
      </c>
      <c r="T115" s="46">
        <v>3</v>
      </c>
      <c r="U115" s="45">
        <v>0</v>
      </c>
      <c r="V115" s="45">
        <v>0</v>
      </c>
      <c r="W115" s="47">
        <f t="shared" si="46"/>
        <v>2008.33</v>
      </c>
      <c r="X115" s="48">
        <v>1</v>
      </c>
      <c r="Y115" s="79" t="s">
        <v>31</v>
      </c>
      <c r="Z115" s="47">
        <v>502.08</v>
      </c>
      <c r="AA115" s="237">
        <f>+ROUND((SUMIFS(MODIFICACIONES!K:K,MODIFICACIONES!L:L,'POA 2026'!$AA$10,MODIFICACIONES!D:D,'POA 2026'!A115)+'POA 2026'!Z115),2)</f>
        <v>502.08</v>
      </c>
      <c r="AB115" s="47">
        <v>502.08</v>
      </c>
      <c r="AC115" s="51">
        <f>+ROUND((SUMIFS(MODIFICACIONES!K:K,MODIFICACIONES!L:L,'POA 2026'!$AC$10,MODIFICACIONES!D:D,'POA 2026'!A115)+'POA 2026'!AB115),2)</f>
        <v>502.08</v>
      </c>
      <c r="AD115" s="47">
        <v>502.08</v>
      </c>
      <c r="AE115" s="51">
        <f>+ROUND((SUMIFS(MODIFICACIONES!K:K,MODIFICACIONES!L:L,'POA 2026'!$AE$10,MODIFICACIONES!D:D,'POA 2026'!A115)+'POA 2026'!AD115),2)</f>
        <v>502.08</v>
      </c>
      <c r="AF115" s="47">
        <v>502.09</v>
      </c>
      <c r="AG115" s="51">
        <f>+ROUND((SUMIFS(MODIFICACIONES!K:K,MODIFICACIONES!L:L,'POA 2026'!$AG$10,MODIFICACIONES!D:D,'POA 2026'!A115)+'POA 2026'!AF115),2)</f>
        <v>502.09</v>
      </c>
      <c r="AH115" s="47">
        <v>0</v>
      </c>
      <c r="AI115" s="51">
        <f>+ROUND((SUMIFS(MODIFICACIONES!K:K,MODIFICACIONES!L:L,'POA 2026'!$AI$10,MODIFICACIONES!D:D,'POA 2026'!A115)+'POA 2026'!AH115),2)</f>
        <v>0</v>
      </c>
      <c r="AJ115" s="47">
        <v>0</v>
      </c>
      <c r="AK115" s="51">
        <f>+ROUND((SUMIFS(MODIFICACIONES!K:K,MODIFICACIONES!L:L,'POA 2026'!$AK$10,MODIFICACIONES!D:D,'POA 2026'!A115)+'POA 2026'!AJ115),2)</f>
        <v>0</v>
      </c>
      <c r="AL115" s="47">
        <v>0</v>
      </c>
      <c r="AM115" s="51">
        <f>+ROUND((SUMIFS(MODIFICACIONES!K:K,MODIFICACIONES!L:L,'POA 2026'!$AM$10,MODIFICACIONES!D:D,'POA 2026'!A115)+'POA 2026'!AL115),2)</f>
        <v>0</v>
      </c>
      <c r="AN115" s="47">
        <v>0</v>
      </c>
      <c r="AO115" s="51">
        <f>+ROUND((SUMIFS(MODIFICACIONES!K:K,MODIFICACIONES!L:L,'POA 2026'!$AO$10,MODIFICACIONES!D:D,'POA 2026'!A115)+'POA 2026'!AN115),2)</f>
        <v>0</v>
      </c>
      <c r="AP115" s="47">
        <v>0</v>
      </c>
      <c r="AQ115" s="51">
        <f>+ROUND((SUMIFS(MODIFICACIONES!K:K,MODIFICACIONES!L:L,'POA 2026'!$AQ$10,MODIFICACIONES!D:D,'POA 2026'!A115)+'POA 2026'!AP115),2)</f>
        <v>0</v>
      </c>
      <c r="AR115" s="47">
        <v>0</v>
      </c>
      <c r="AS115" s="51">
        <f>+ROUND((SUMIFS(MODIFICACIONES!K:K,MODIFICACIONES!L:L,'POA 2026'!$AS$10,MODIFICACIONES!D:D,'POA 2026'!A115)+'POA 2026'!AR115),2)</f>
        <v>0</v>
      </c>
      <c r="AT115" s="47">
        <v>0</v>
      </c>
      <c r="AU115" s="51">
        <f>+ROUND((SUMIFS(MODIFICACIONES!K:K,MODIFICACIONES!L:L,'POA 2026'!$AU$10,MODIFICACIONES!D:D,'POA 2026'!A115)+'POA 2026'!AT115),2)</f>
        <v>0</v>
      </c>
      <c r="AV115" s="47">
        <v>0</v>
      </c>
      <c r="AW115" s="51">
        <f>+ROUND((SUMIFS(MODIFICACIONES!K:K,MODIFICACIONES!L:L,'POA 2026'!$AW$10,MODIFICACIONES!D:D,'POA 2026'!A115)+'POA 2026'!AV115),2)</f>
        <v>0</v>
      </c>
      <c r="AX115" s="75">
        <f t="shared" si="27"/>
        <v>0</v>
      </c>
      <c r="AY115" s="236">
        <f>SUMIFS(CERTIFICACIONES!I:I,CERTIFICACIONES!A:A,'POA 2026'!A115,CERTIFICACIONES!J:J,"ACTIVA")</f>
        <v>2008.33</v>
      </c>
      <c r="AZ115" s="279">
        <f t="shared" si="48"/>
        <v>0</v>
      </c>
      <c r="BA115" s="282">
        <v>0</v>
      </c>
      <c r="BB115" s="236">
        <v>0</v>
      </c>
      <c r="BC115" s="236">
        <v>0</v>
      </c>
      <c r="BD115" s="236">
        <f t="shared" si="28"/>
        <v>2008.33</v>
      </c>
      <c r="BE115" s="273">
        <f t="shared" si="29"/>
        <v>0</v>
      </c>
      <c r="BF115" s="283" t="s">
        <v>658</v>
      </c>
      <c r="BG115" s="282">
        <v>0</v>
      </c>
      <c r="BH115" s="236">
        <v>0</v>
      </c>
      <c r="BI115" s="236">
        <v>0</v>
      </c>
      <c r="BJ115" s="236"/>
      <c r="BK115" s="273">
        <f t="shared" si="30"/>
        <v>0</v>
      </c>
      <c r="BL115" s="283" t="s">
        <v>658</v>
      </c>
      <c r="BM115" s="282"/>
      <c r="BN115" s="236"/>
      <c r="BO115" s="236"/>
      <c r="BP115" s="236"/>
      <c r="BQ115" s="273" t="e">
        <f t="shared" si="31"/>
        <v>#DIV/0!</v>
      </c>
      <c r="BR115" s="283" t="s">
        <v>658</v>
      </c>
      <c r="BS115" s="282"/>
      <c r="BT115" s="236"/>
      <c r="BU115" s="236"/>
      <c r="BV115" s="236"/>
      <c r="BW115" s="273" t="e">
        <f t="shared" si="32"/>
        <v>#DIV/0!</v>
      </c>
      <c r="BX115" s="283" t="s">
        <v>658</v>
      </c>
      <c r="BY115" s="282"/>
      <c r="BZ115" s="236"/>
      <c r="CA115" s="236"/>
      <c r="CB115" s="236"/>
      <c r="CC115" s="273" t="e">
        <f t="shared" si="33"/>
        <v>#DIV/0!</v>
      </c>
      <c r="CD115" s="283" t="s">
        <v>658</v>
      </c>
      <c r="CE115" s="282"/>
      <c r="CF115" s="236"/>
      <c r="CG115" s="236"/>
      <c r="CH115" s="236"/>
      <c r="CI115" s="273" t="e">
        <f t="shared" si="34"/>
        <v>#DIV/0!</v>
      </c>
      <c r="CJ115" s="283" t="s">
        <v>658</v>
      </c>
      <c r="CK115" s="282"/>
      <c r="CL115" s="236"/>
      <c r="CM115" s="236"/>
      <c r="CN115" s="236"/>
      <c r="CO115" s="273" t="e">
        <f t="shared" si="35"/>
        <v>#DIV/0!</v>
      </c>
      <c r="CP115" s="283" t="s">
        <v>658</v>
      </c>
      <c r="CQ115" s="282"/>
      <c r="CR115" s="236"/>
      <c r="CS115" s="236"/>
      <c r="CT115" s="236"/>
      <c r="CU115" s="273" t="e">
        <f t="shared" si="36"/>
        <v>#DIV/0!</v>
      </c>
      <c r="CV115" s="283" t="s">
        <v>658</v>
      </c>
      <c r="CW115" s="282"/>
      <c r="CX115" s="236"/>
      <c r="CY115" s="236"/>
      <c r="CZ115" s="236"/>
      <c r="DA115" s="273" t="e">
        <f t="shared" si="37"/>
        <v>#DIV/0!</v>
      </c>
      <c r="DB115" s="283" t="s">
        <v>658</v>
      </c>
      <c r="DC115" s="282"/>
      <c r="DD115" s="236"/>
      <c r="DE115" s="236"/>
      <c r="DF115" s="236"/>
      <c r="DG115" s="273" t="e">
        <f t="shared" si="38"/>
        <v>#DIV/0!</v>
      </c>
      <c r="DH115" s="283" t="s">
        <v>658</v>
      </c>
      <c r="DI115" s="282"/>
      <c r="DJ115" s="236"/>
      <c r="DK115" s="236"/>
      <c r="DL115" s="236"/>
      <c r="DM115" s="273" t="e">
        <f t="shared" si="39"/>
        <v>#DIV/0!</v>
      </c>
      <c r="DN115" s="283" t="s">
        <v>658</v>
      </c>
      <c r="DO115" s="282"/>
      <c r="DP115" s="236"/>
      <c r="DQ115" s="236"/>
      <c r="DR115" s="236"/>
      <c r="DS115" s="273" t="e">
        <f t="shared" si="40"/>
        <v>#DIV/0!</v>
      </c>
      <c r="DT115" s="283"/>
      <c r="DU115" s="282"/>
      <c r="DV115" s="236">
        <f t="shared" si="42"/>
        <v>0</v>
      </c>
      <c r="DW115" s="236">
        <f t="shared" si="43"/>
        <v>0</v>
      </c>
      <c r="DX115" s="236">
        <f t="shared" si="44"/>
        <v>2008.33</v>
      </c>
      <c r="DY115" s="273">
        <f t="shared" si="45"/>
        <v>0</v>
      </c>
      <c r="DZ115" s="283"/>
    </row>
    <row r="116" spans="1:130" ht="45" hidden="1" customHeight="1" x14ac:dyDescent="0.25">
      <c r="A116" s="40">
        <v>106</v>
      </c>
      <c r="B116" s="78" t="s">
        <v>67</v>
      </c>
      <c r="C116" s="78" t="s">
        <v>24</v>
      </c>
      <c r="D116" s="41" t="s">
        <v>68</v>
      </c>
      <c r="E116" s="41" t="s">
        <v>156</v>
      </c>
      <c r="F116" s="41" t="s">
        <v>157</v>
      </c>
      <c r="G116" s="41" t="s">
        <v>158</v>
      </c>
      <c r="H116" s="78" t="s">
        <v>175</v>
      </c>
      <c r="I116" s="78" t="s">
        <v>472</v>
      </c>
      <c r="J116" s="78" t="s">
        <v>73</v>
      </c>
      <c r="K116" s="78" t="s">
        <v>73</v>
      </c>
      <c r="L116" s="78" t="s">
        <v>74</v>
      </c>
      <c r="M116" s="78" t="s">
        <v>159</v>
      </c>
      <c r="N116" s="96" t="s">
        <v>171</v>
      </c>
      <c r="O116" s="80" t="s">
        <v>80</v>
      </c>
      <c r="P116" s="44" t="str">
        <f t="shared" si="47"/>
        <v>51</v>
      </c>
      <c r="Q116" s="44">
        <v>510601</v>
      </c>
      <c r="R116" s="81" t="s">
        <v>171</v>
      </c>
      <c r="S116" s="46">
        <v>1700</v>
      </c>
      <c r="T116" s="46">
        <v>3</v>
      </c>
      <c r="U116" s="45">
        <v>0</v>
      </c>
      <c r="V116" s="45">
        <v>0</v>
      </c>
      <c r="W116" s="47">
        <f t="shared" si="46"/>
        <v>4114.6099999999997</v>
      </c>
      <c r="X116" s="48">
        <v>1</v>
      </c>
      <c r="Y116" s="79" t="s">
        <v>31</v>
      </c>
      <c r="Z116" s="47">
        <v>1028.6500000000001</v>
      </c>
      <c r="AA116" s="237">
        <f>+ROUND((SUMIFS(MODIFICACIONES!K:K,MODIFICACIONES!L:L,'POA 2026'!$AA$10,MODIFICACIONES!D:D,'POA 2026'!A116)+'POA 2026'!Z116),2)</f>
        <v>1028.6500000000001</v>
      </c>
      <c r="AB116" s="47">
        <v>1028.6500000000001</v>
      </c>
      <c r="AC116" s="51">
        <f>+ROUND((SUMIFS(MODIFICACIONES!K:K,MODIFICACIONES!L:L,'POA 2026'!$AC$10,MODIFICACIONES!D:D,'POA 2026'!A116)+'POA 2026'!AB116),2)</f>
        <v>1028.6500000000001</v>
      </c>
      <c r="AD116" s="47">
        <v>1028.6500000000001</v>
      </c>
      <c r="AE116" s="51">
        <f>+ROUND((SUMIFS(MODIFICACIONES!K:K,MODIFICACIONES!L:L,'POA 2026'!$AE$10,MODIFICACIONES!D:D,'POA 2026'!A116)+'POA 2026'!AD116),2)</f>
        <v>1028.6500000000001</v>
      </c>
      <c r="AF116" s="47">
        <v>1028.6600000000001</v>
      </c>
      <c r="AG116" s="51">
        <f>+ROUND((SUMIFS(MODIFICACIONES!K:K,MODIFICACIONES!L:L,'POA 2026'!$AG$10,MODIFICACIONES!D:D,'POA 2026'!A116)+'POA 2026'!AF116),2)</f>
        <v>1028.6600000000001</v>
      </c>
      <c r="AH116" s="47">
        <v>0</v>
      </c>
      <c r="AI116" s="51">
        <f>+ROUND((SUMIFS(MODIFICACIONES!K:K,MODIFICACIONES!L:L,'POA 2026'!$AI$10,MODIFICACIONES!D:D,'POA 2026'!A116)+'POA 2026'!AH116),2)</f>
        <v>0</v>
      </c>
      <c r="AJ116" s="47">
        <v>0</v>
      </c>
      <c r="AK116" s="51">
        <f>+ROUND((SUMIFS(MODIFICACIONES!K:K,MODIFICACIONES!L:L,'POA 2026'!$AK$10,MODIFICACIONES!D:D,'POA 2026'!A116)+'POA 2026'!AJ116),2)</f>
        <v>0</v>
      </c>
      <c r="AL116" s="47">
        <v>0</v>
      </c>
      <c r="AM116" s="51">
        <f>+ROUND((SUMIFS(MODIFICACIONES!K:K,MODIFICACIONES!L:L,'POA 2026'!$AM$10,MODIFICACIONES!D:D,'POA 2026'!A116)+'POA 2026'!AL116),2)</f>
        <v>0</v>
      </c>
      <c r="AN116" s="47">
        <v>0</v>
      </c>
      <c r="AO116" s="51">
        <f>+ROUND((SUMIFS(MODIFICACIONES!K:K,MODIFICACIONES!L:L,'POA 2026'!$AO$10,MODIFICACIONES!D:D,'POA 2026'!A116)+'POA 2026'!AN116),2)</f>
        <v>0</v>
      </c>
      <c r="AP116" s="47">
        <v>0</v>
      </c>
      <c r="AQ116" s="51">
        <f>+ROUND((SUMIFS(MODIFICACIONES!K:K,MODIFICACIONES!L:L,'POA 2026'!$AQ$10,MODIFICACIONES!D:D,'POA 2026'!A116)+'POA 2026'!AP116),2)</f>
        <v>0</v>
      </c>
      <c r="AR116" s="47">
        <v>0</v>
      </c>
      <c r="AS116" s="51">
        <f>+ROUND((SUMIFS(MODIFICACIONES!K:K,MODIFICACIONES!L:L,'POA 2026'!$AS$10,MODIFICACIONES!D:D,'POA 2026'!A116)+'POA 2026'!AR116),2)</f>
        <v>0</v>
      </c>
      <c r="AT116" s="47">
        <v>0</v>
      </c>
      <c r="AU116" s="51">
        <f>+ROUND((SUMIFS(MODIFICACIONES!K:K,MODIFICACIONES!L:L,'POA 2026'!$AU$10,MODIFICACIONES!D:D,'POA 2026'!A116)+'POA 2026'!AT116),2)</f>
        <v>0</v>
      </c>
      <c r="AV116" s="47">
        <v>0</v>
      </c>
      <c r="AW116" s="51">
        <f>+ROUND((SUMIFS(MODIFICACIONES!K:K,MODIFICACIONES!L:L,'POA 2026'!$AW$10,MODIFICACIONES!D:D,'POA 2026'!A116)+'POA 2026'!AV116),2)</f>
        <v>0</v>
      </c>
      <c r="AX116" s="75">
        <f t="shared" si="27"/>
        <v>0</v>
      </c>
      <c r="AY116" s="236">
        <f>SUMIFS(CERTIFICACIONES!I:I,CERTIFICACIONES!A:A,'POA 2026'!A116,CERTIFICACIONES!J:J,"ACTIVA")</f>
        <v>4114.6099999999997</v>
      </c>
      <c r="AZ116" s="279">
        <f t="shared" si="48"/>
        <v>0</v>
      </c>
      <c r="BA116" s="282">
        <v>0</v>
      </c>
      <c r="BB116" s="236">
        <v>0</v>
      </c>
      <c r="BC116" s="236">
        <v>0</v>
      </c>
      <c r="BD116" s="236">
        <f t="shared" si="28"/>
        <v>4114.6099999999997</v>
      </c>
      <c r="BE116" s="273">
        <f t="shared" si="29"/>
        <v>0</v>
      </c>
      <c r="BF116" s="283" t="s">
        <v>658</v>
      </c>
      <c r="BG116" s="282">
        <v>0</v>
      </c>
      <c r="BH116" s="236">
        <v>645.79999999999995</v>
      </c>
      <c r="BI116" s="236">
        <v>645.79999999999995</v>
      </c>
      <c r="BJ116" s="236"/>
      <c r="BK116" s="273">
        <f t="shared" si="30"/>
        <v>0.62781315316191111</v>
      </c>
      <c r="BL116" s="283" t="s">
        <v>658</v>
      </c>
      <c r="BM116" s="282"/>
      <c r="BN116" s="236"/>
      <c r="BO116" s="236"/>
      <c r="BP116" s="236"/>
      <c r="BQ116" s="273" t="e">
        <f t="shared" si="31"/>
        <v>#DIV/0!</v>
      </c>
      <c r="BR116" s="283" t="s">
        <v>658</v>
      </c>
      <c r="BS116" s="282"/>
      <c r="BT116" s="236"/>
      <c r="BU116" s="236"/>
      <c r="BV116" s="236"/>
      <c r="BW116" s="273" t="e">
        <f t="shared" si="32"/>
        <v>#DIV/0!</v>
      </c>
      <c r="BX116" s="283" t="s">
        <v>658</v>
      </c>
      <c r="BY116" s="282"/>
      <c r="BZ116" s="236"/>
      <c r="CA116" s="236"/>
      <c r="CB116" s="236"/>
      <c r="CC116" s="273" t="e">
        <f t="shared" si="33"/>
        <v>#DIV/0!</v>
      </c>
      <c r="CD116" s="283" t="s">
        <v>658</v>
      </c>
      <c r="CE116" s="282"/>
      <c r="CF116" s="236"/>
      <c r="CG116" s="236"/>
      <c r="CH116" s="236"/>
      <c r="CI116" s="273" t="e">
        <f t="shared" si="34"/>
        <v>#DIV/0!</v>
      </c>
      <c r="CJ116" s="283" t="s">
        <v>658</v>
      </c>
      <c r="CK116" s="282"/>
      <c r="CL116" s="236"/>
      <c r="CM116" s="236"/>
      <c r="CN116" s="236"/>
      <c r="CO116" s="273" t="e">
        <f t="shared" si="35"/>
        <v>#DIV/0!</v>
      </c>
      <c r="CP116" s="283" t="s">
        <v>658</v>
      </c>
      <c r="CQ116" s="282"/>
      <c r="CR116" s="236"/>
      <c r="CS116" s="236"/>
      <c r="CT116" s="236"/>
      <c r="CU116" s="273" t="e">
        <f t="shared" si="36"/>
        <v>#DIV/0!</v>
      </c>
      <c r="CV116" s="283" t="s">
        <v>658</v>
      </c>
      <c r="CW116" s="282"/>
      <c r="CX116" s="236"/>
      <c r="CY116" s="236"/>
      <c r="CZ116" s="236"/>
      <c r="DA116" s="273" t="e">
        <f t="shared" si="37"/>
        <v>#DIV/0!</v>
      </c>
      <c r="DB116" s="283" t="s">
        <v>658</v>
      </c>
      <c r="DC116" s="282"/>
      <c r="DD116" s="236"/>
      <c r="DE116" s="236"/>
      <c r="DF116" s="236"/>
      <c r="DG116" s="273" t="e">
        <f t="shared" si="38"/>
        <v>#DIV/0!</v>
      </c>
      <c r="DH116" s="283" t="s">
        <v>658</v>
      </c>
      <c r="DI116" s="282"/>
      <c r="DJ116" s="236"/>
      <c r="DK116" s="236"/>
      <c r="DL116" s="236"/>
      <c r="DM116" s="273" t="e">
        <f t="shared" si="39"/>
        <v>#DIV/0!</v>
      </c>
      <c r="DN116" s="283" t="s">
        <v>658</v>
      </c>
      <c r="DO116" s="282"/>
      <c r="DP116" s="236"/>
      <c r="DQ116" s="236"/>
      <c r="DR116" s="236"/>
      <c r="DS116" s="273" t="e">
        <f t="shared" si="40"/>
        <v>#DIV/0!</v>
      </c>
      <c r="DT116" s="283"/>
      <c r="DU116" s="282"/>
      <c r="DV116" s="236">
        <f t="shared" si="42"/>
        <v>645.79999999999995</v>
      </c>
      <c r="DW116" s="236">
        <f t="shared" si="43"/>
        <v>645.79999999999995</v>
      </c>
      <c r="DX116" s="236">
        <f t="shared" si="44"/>
        <v>3468.8099999999995</v>
      </c>
      <c r="DY116" s="273">
        <f t="shared" si="45"/>
        <v>0.15695290683685695</v>
      </c>
      <c r="DZ116" s="283"/>
    </row>
    <row r="117" spans="1:130" ht="45" hidden="1" customHeight="1" x14ac:dyDescent="0.25">
      <c r="A117" s="40">
        <v>107</v>
      </c>
      <c r="B117" s="78" t="s">
        <v>67</v>
      </c>
      <c r="C117" s="78" t="s">
        <v>24</v>
      </c>
      <c r="D117" s="41" t="s">
        <v>68</v>
      </c>
      <c r="E117" s="41" t="s">
        <v>156</v>
      </c>
      <c r="F117" s="41" t="s">
        <v>157</v>
      </c>
      <c r="G117" s="41" t="s">
        <v>158</v>
      </c>
      <c r="H117" s="78" t="s">
        <v>175</v>
      </c>
      <c r="I117" s="78" t="s">
        <v>472</v>
      </c>
      <c r="J117" s="78" t="s">
        <v>73</v>
      </c>
      <c r="K117" s="78" t="s">
        <v>73</v>
      </c>
      <c r="L117" s="78" t="s">
        <v>74</v>
      </c>
      <c r="M117" s="78" t="s">
        <v>159</v>
      </c>
      <c r="N117" s="96" t="s">
        <v>172</v>
      </c>
      <c r="O117" s="80" t="s">
        <v>80</v>
      </c>
      <c r="P117" s="44" t="str">
        <f t="shared" si="47"/>
        <v>51</v>
      </c>
      <c r="Q117" s="44">
        <v>510602</v>
      </c>
      <c r="R117" s="81" t="s">
        <v>172</v>
      </c>
      <c r="S117" s="46">
        <v>1700</v>
      </c>
      <c r="T117" s="46">
        <v>3</v>
      </c>
      <c r="U117" s="45">
        <v>0</v>
      </c>
      <c r="V117" s="45">
        <v>0</v>
      </c>
      <c r="W117" s="47">
        <f t="shared" si="46"/>
        <v>3633.96</v>
      </c>
      <c r="X117" s="48">
        <v>1</v>
      </c>
      <c r="Y117" s="79" t="s">
        <v>31</v>
      </c>
      <c r="Z117" s="47">
        <v>908.49</v>
      </c>
      <c r="AA117" s="237">
        <f>+ROUND((SUMIFS(MODIFICACIONES!K:K,MODIFICACIONES!L:L,'POA 2026'!$AA$10,MODIFICACIONES!D:D,'POA 2026'!A117)+'POA 2026'!Z117),2)</f>
        <v>908.49</v>
      </c>
      <c r="AB117" s="47">
        <v>908.49</v>
      </c>
      <c r="AC117" s="51">
        <f>+ROUND((SUMIFS(MODIFICACIONES!K:K,MODIFICACIONES!L:L,'POA 2026'!$AC$10,MODIFICACIONES!D:D,'POA 2026'!A117)+'POA 2026'!AB117),2)</f>
        <v>908.49</v>
      </c>
      <c r="AD117" s="47">
        <v>908.49</v>
      </c>
      <c r="AE117" s="51">
        <f>+ROUND((SUMIFS(MODIFICACIONES!K:K,MODIFICACIONES!L:L,'POA 2026'!$AE$10,MODIFICACIONES!D:D,'POA 2026'!A117)+'POA 2026'!AD117),2)</f>
        <v>908.49</v>
      </c>
      <c r="AF117" s="47">
        <v>908.49</v>
      </c>
      <c r="AG117" s="51">
        <f>+ROUND((SUMIFS(MODIFICACIONES!K:K,MODIFICACIONES!L:L,'POA 2026'!$AG$10,MODIFICACIONES!D:D,'POA 2026'!A117)+'POA 2026'!AF117),2)</f>
        <v>908.49</v>
      </c>
      <c r="AH117" s="47">
        <v>0</v>
      </c>
      <c r="AI117" s="51">
        <f>+ROUND((SUMIFS(MODIFICACIONES!K:K,MODIFICACIONES!L:L,'POA 2026'!$AI$10,MODIFICACIONES!D:D,'POA 2026'!A117)+'POA 2026'!AH117),2)</f>
        <v>0</v>
      </c>
      <c r="AJ117" s="47">
        <v>0</v>
      </c>
      <c r="AK117" s="51">
        <f>+ROUND((SUMIFS(MODIFICACIONES!K:K,MODIFICACIONES!L:L,'POA 2026'!$AK$10,MODIFICACIONES!D:D,'POA 2026'!A117)+'POA 2026'!AJ117),2)</f>
        <v>0</v>
      </c>
      <c r="AL117" s="47">
        <v>0</v>
      </c>
      <c r="AM117" s="51">
        <f>+ROUND((SUMIFS(MODIFICACIONES!K:K,MODIFICACIONES!L:L,'POA 2026'!$AM$10,MODIFICACIONES!D:D,'POA 2026'!A117)+'POA 2026'!AL117),2)</f>
        <v>0</v>
      </c>
      <c r="AN117" s="47">
        <v>0</v>
      </c>
      <c r="AO117" s="51">
        <f>+ROUND((SUMIFS(MODIFICACIONES!K:K,MODIFICACIONES!L:L,'POA 2026'!$AO$10,MODIFICACIONES!D:D,'POA 2026'!A117)+'POA 2026'!AN117),2)</f>
        <v>0</v>
      </c>
      <c r="AP117" s="47">
        <v>0</v>
      </c>
      <c r="AQ117" s="51">
        <f>+ROUND((SUMIFS(MODIFICACIONES!K:K,MODIFICACIONES!L:L,'POA 2026'!$AQ$10,MODIFICACIONES!D:D,'POA 2026'!A117)+'POA 2026'!AP117),2)</f>
        <v>0</v>
      </c>
      <c r="AR117" s="47">
        <v>0</v>
      </c>
      <c r="AS117" s="51">
        <f>+ROUND((SUMIFS(MODIFICACIONES!K:K,MODIFICACIONES!L:L,'POA 2026'!$AS$10,MODIFICACIONES!D:D,'POA 2026'!A117)+'POA 2026'!AR117),2)</f>
        <v>0</v>
      </c>
      <c r="AT117" s="47">
        <v>0</v>
      </c>
      <c r="AU117" s="51">
        <f>+ROUND((SUMIFS(MODIFICACIONES!K:K,MODIFICACIONES!L:L,'POA 2026'!$AU$10,MODIFICACIONES!D:D,'POA 2026'!A117)+'POA 2026'!AT117),2)</f>
        <v>0</v>
      </c>
      <c r="AV117" s="47">
        <v>0</v>
      </c>
      <c r="AW117" s="51">
        <f>+ROUND((SUMIFS(MODIFICACIONES!K:K,MODIFICACIONES!L:L,'POA 2026'!$AW$10,MODIFICACIONES!D:D,'POA 2026'!A117)+'POA 2026'!AV117),2)</f>
        <v>0</v>
      </c>
      <c r="AX117" s="75">
        <f t="shared" si="27"/>
        <v>0</v>
      </c>
      <c r="AY117" s="236">
        <f>SUMIFS(CERTIFICACIONES!I:I,CERTIFICACIONES!A:A,'POA 2026'!A117,CERTIFICACIONES!J:J,"ACTIVA")</f>
        <v>3633.96</v>
      </c>
      <c r="AZ117" s="279">
        <f t="shared" si="48"/>
        <v>0</v>
      </c>
      <c r="BA117" s="282">
        <v>0</v>
      </c>
      <c r="BB117" s="236">
        <v>0</v>
      </c>
      <c r="BC117" s="236">
        <v>0</v>
      </c>
      <c r="BD117" s="236">
        <f t="shared" si="28"/>
        <v>3633.96</v>
      </c>
      <c r="BE117" s="273">
        <f t="shared" si="29"/>
        <v>0</v>
      </c>
      <c r="BF117" s="283" t="s">
        <v>658</v>
      </c>
      <c r="BG117" s="282">
        <v>0</v>
      </c>
      <c r="BH117" s="236">
        <v>0</v>
      </c>
      <c r="BI117" s="236">
        <v>0</v>
      </c>
      <c r="BJ117" s="236"/>
      <c r="BK117" s="273">
        <f t="shared" si="30"/>
        <v>0</v>
      </c>
      <c r="BL117" s="283"/>
      <c r="BM117" s="282"/>
      <c r="BN117" s="236"/>
      <c r="BO117" s="236"/>
      <c r="BP117" s="236"/>
      <c r="BQ117" s="273" t="e">
        <f t="shared" si="31"/>
        <v>#DIV/0!</v>
      </c>
      <c r="BR117" s="283" t="s">
        <v>658</v>
      </c>
      <c r="BS117" s="282"/>
      <c r="BT117" s="236"/>
      <c r="BU117" s="236"/>
      <c r="BV117" s="236"/>
      <c r="BW117" s="273" t="e">
        <f t="shared" si="32"/>
        <v>#DIV/0!</v>
      </c>
      <c r="BX117" s="283" t="s">
        <v>658</v>
      </c>
      <c r="BY117" s="282"/>
      <c r="BZ117" s="236"/>
      <c r="CA117" s="236"/>
      <c r="CB117" s="236"/>
      <c r="CC117" s="273" t="e">
        <f t="shared" si="33"/>
        <v>#DIV/0!</v>
      </c>
      <c r="CD117" s="283" t="s">
        <v>658</v>
      </c>
      <c r="CE117" s="282"/>
      <c r="CF117" s="236"/>
      <c r="CG117" s="236"/>
      <c r="CH117" s="236"/>
      <c r="CI117" s="273" t="e">
        <f t="shared" si="34"/>
        <v>#DIV/0!</v>
      </c>
      <c r="CJ117" s="283" t="s">
        <v>658</v>
      </c>
      <c r="CK117" s="282"/>
      <c r="CL117" s="236"/>
      <c r="CM117" s="236"/>
      <c r="CN117" s="236"/>
      <c r="CO117" s="273" t="e">
        <f t="shared" si="35"/>
        <v>#DIV/0!</v>
      </c>
      <c r="CP117" s="283" t="s">
        <v>658</v>
      </c>
      <c r="CQ117" s="282"/>
      <c r="CR117" s="236"/>
      <c r="CS117" s="236"/>
      <c r="CT117" s="236"/>
      <c r="CU117" s="273" t="e">
        <f t="shared" si="36"/>
        <v>#DIV/0!</v>
      </c>
      <c r="CV117" s="283" t="s">
        <v>658</v>
      </c>
      <c r="CW117" s="282"/>
      <c r="CX117" s="236"/>
      <c r="CY117" s="236"/>
      <c r="CZ117" s="236"/>
      <c r="DA117" s="273" t="e">
        <f t="shared" si="37"/>
        <v>#DIV/0!</v>
      </c>
      <c r="DB117" s="283" t="s">
        <v>658</v>
      </c>
      <c r="DC117" s="282"/>
      <c r="DD117" s="236"/>
      <c r="DE117" s="236"/>
      <c r="DF117" s="236"/>
      <c r="DG117" s="273" t="e">
        <f t="shared" si="38"/>
        <v>#DIV/0!</v>
      </c>
      <c r="DH117" s="283" t="s">
        <v>658</v>
      </c>
      <c r="DI117" s="282"/>
      <c r="DJ117" s="236"/>
      <c r="DK117" s="236"/>
      <c r="DL117" s="236"/>
      <c r="DM117" s="273" t="e">
        <f t="shared" si="39"/>
        <v>#DIV/0!</v>
      </c>
      <c r="DN117" s="283" t="s">
        <v>658</v>
      </c>
      <c r="DO117" s="282"/>
      <c r="DP117" s="236"/>
      <c r="DQ117" s="236"/>
      <c r="DR117" s="236"/>
      <c r="DS117" s="273" t="e">
        <f t="shared" si="40"/>
        <v>#DIV/0!</v>
      </c>
      <c r="DT117" s="283"/>
      <c r="DU117" s="282"/>
      <c r="DV117" s="236">
        <f t="shared" si="42"/>
        <v>0</v>
      </c>
      <c r="DW117" s="236">
        <f t="shared" si="43"/>
        <v>0</v>
      </c>
      <c r="DX117" s="236">
        <f t="shared" si="44"/>
        <v>3633.96</v>
      </c>
      <c r="DY117" s="273">
        <f t="shared" si="45"/>
        <v>0</v>
      </c>
      <c r="DZ117" s="283"/>
    </row>
    <row r="118" spans="1:130" ht="45" hidden="1" customHeight="1" x14ac:dyDescent="0.25">
      <c r="A118" s="40">
        <v>108</v>
      </c>
      <c r="B118" s="78" t="s">
        <v>67</v>
      </c>
      <c r="C118" s="78" t="s">
        <v>24</v>
      </c>
      <c r="D118" s="41" t="s">
        <v>68</v>
      </c>
      <c r="E118" s="41" t="s">
        <v>156</v>
      </c>
      <c r="F118" s="41" t="s">
        <v>157</v>
      </c>
      <c r="G118" s="41" t="s">
        <v>158</v>
      </c>
      <c r="H118" s="78" t="s">
        <v>72</v>
      </c>
      <c r="I118" s="78" t="s">
        <v>72</v>
      </c>
      <c r="J118" s="78" t="s">
        <v>73</v>
      </c>
      <c r="K118" s="78" t="s">
        <v>73</v>
      </c>
      <c r="L118" s="78" t="s">
        <v>74</v>
      </c>
      <c r="M118" s="78" t="s">
        <v>159</v>
      </c>
      <c r="N118" s="137" t="s">
        <v>177</v>
      </c>
      <c r="O118" s="80" t="s">
        <v>90</v>
      </c>
      <c r="P118" s="44" t="str">
        <f t="shared" si="47"/>
        <v>53</v>
      </c>
      <c r="Q118" s="44">
        <v>531403</v>
      </c>
      <c r="R118" s="81" t="s">
        <v>615</v>
      </c>
      <c r="S118" s="46">
        <v>1701</v>
      </c>
      <c r="T118" s="46">
        <v>1</v>
      </c>
      <c r="U118" s="45">
        <v>0</v>
      </c>
      <c r="V118" s="45">
        <v>0</v>
      </c>
      <c r="W118" s="47">
        <f t="shared" si="46"/>
        <v>181.3</v>
      </c>
      <c r="X118" s="84">
        <v>1</v>
      </c>
      <c r="Y118" s="79" t="s">
        <v>31</v>
      </c>
      <c r="Z118" s="82">
        <v>181.3</v>
      </c>
      <c r="AA118" s="237">
        <f>+ROUND((SUMIFS(MODIFICACIONES!K:K,MODIFICACIONES!L:L,'POA 2026'!$AA$10,MODIFICACIONES!D:D,'POA 2026'!A118)+'POA 2026'!Z118),2)</f>
        <v>181.3</v>
      </c>
      <c r="AB118" s="85">
        <v>0</v>
      </c>
      <c r="AC118" s="51">
        <f>+ROUND((SUMIFS(MODIFICACIONES!K:K,MODIFICACIONES!L:L,'POA 2026'!$AC$10,MODIFICACIONES!D:D,'POA 2026'!A118)+'POA 2026'!AB118),2)</f>
        <v>0</v>
      </c>
      <c r="AD118" s="85">
        <v>0</v>
      </c>
      <c r="AE118" s="51">
        <f>+ROUND((SUMIFS(MODIFICACIONES!K:K,MODIFICACIONES!L:L,'POA 2026'!$AE$10,MODIFICACIONES!D:D,'POA 2026'!A118)+'POA 2026'!AD118),2)</f>
        <v>0</v>
      </c>
      <c r="AF118" s="82">
        <v>0</v>
      </c>
      <c r="AG118" s="51">
        <f>+ROUND((SUMIFS(MODIFICACIONES!K:K,MODIFICACIONES!L:L,'POA 2026'!$AG$10,MODIFICACIONES!D:D,'POA 2026'!A118)+'POA 2026'!AF118),2)</f>
        <v>0</v>
      </c>
      <c r="AH118" s="82">
        <v>0</v>
      </c>
      <c r="AI118" s="51">
        <f>+ROUND((SUMIFS(MODIFICACIONES!K:K,MODIFICACIONES!L:L,'POA 2026'!$AI$10,MODIFICACIONES!D:D,'POA 2026'!A118)+'POA 2026'!AH118),2)</f>
        <v>0</v>
      </c>
      <c r="AJ118" s="82">
        <v>0</v>
      </c>
      <c r="AK118" s="51">
        <f>+ROUND((SUMIFS(MODIFICACIONES!K:K,MODIFICACIONES!L:L,'POA 2026'!$AK$10,MODIFICACIONES!D:D,'POA 2026'!A118)+'POA 2026'!AJ118),2)</f>
        <v>0</v>
      </c>
      <c r="AL118" s="82">
        <v>0</v>
      </c>
      <c r="AM118" s="51">
        <f>+ROUND((SUMIFS(MODIFICACIONES!K:K,MODIFICACIONES!L:L,'POA 2026'!$AM$10,MODIFICACIONES!D:D,'POA 2026'!A118)+'POA 2026'!AL118),2)</f>
        <v>0</v>
      </c>
      <c r="AN118" s="82">
        <v>0</v>
      </c>
      <c r="AO118" s="51">
        <f>+ROUND((SUMIFS(MODIFICACIONES!K:K,MODIFICACIONES!L:L,'POA 2026'!$AO$10,MODIFICACIONES!D:D,'POA 2026'!A118)+'POA 2026'!AN118),2)</f>
        <v>0</v>
      </c>
      <c r="AP118" s="82">
        <v>0</v>
      </c>
      <c r="AQ118" s="51">
        <f>+ROUND((SUMIFS(MODIFICACIONES!K:K,MODIFICACIONES!L:L,'POA 2026'!$AQ$10,MODIFICACIONES!D:D,'POA 2026'!A118)+'POA 2026'!AP118),2)</f>
        <v>0</v>
      </c>
      <c r="AR118" s="82">
        <v>0</v>
      </c>
      <c r="AS118" s="51">
        <f>+ROUND((SUMIFS(MODIFICACIONES!K:K,MODIFICACIONES!L:L,'POA 2026'!$AS$10,MODIFICACIONES!D:D,'POA 2026'!A118)+'POA 2026'!AR118),2)</f>
        <v>0</v>
      </c>
      <c r="AT118" s="82">
        <v>0</v>
      </c>
      <c r="AU118" s="51">
        <f>+ROUND((SUMIFS(MODIFICACIONES!K:K,MODIFICACIONES!L:L,'POA 2026'!$AU$10,MODIFICACIONES!D:D,'POA 2026'!A118)+'POA 2026'!AT118),2)</f>
        <v>0</v>
      </c>
      <c r="AV118" s="82">
        <v>0</v>
      </c>
      <c r="AW118" s="51">
        <f>+ROUND((SUMIFS(MODIFICACIONES!K:K,MODIFICACIONES!L:L,'POA 2026'!$AW$10,MODIFICACIONES!D:D,'POA 2026'!A118)+'POA 2026'!AV118),2)</f>
        <v>0</v>
      </c>
      <c r="AX118" s="75">
        <f t="shared" si="27"/>
        <v>0</v>
      </c>
      <c r="AY118" s="236">
        <f>SUMIFS(CERTIFICACIONES!I:I,CERTIFICACIONES!A:A,'POA 2026'!A118,CERTIFICACIONES!J:J,"ACTIVA")</f>
        <v>181.3</v>
      </c>
      <c r="AZ118" s="279">
        <f t="shared" si="48"/>
        <v>0</v>
      </c>
      <c r="BA118" s="282">
        <v>0</v>
      </c>
      <c r="BB118" s="236">
        <v>0</v>
      </c>
      <c r="BC118" s="236">
        <v>0</v>
      </c>
      <c r="BD118" s="236">
        <f t="shared" si="28"/>
        <v>181.3</v>
      </c>
      <c r="BE118" s="273">
        <f t="shared" si="29"/>
        <v>0</v>
      </c>
      <c r="BF118" s="283" t="s">
        <v>658</v>
      </c>
      <c r="BG118" s="282">
        <v>181.3</v>
      </c>
      <c r="BH118" s="236">
        <v>0</v>
      </c>
      <c r="BI118" s="236">
        <v>0</v>
      </c>
      <c r="BJ118" s="236"/>
      <c r="BK118" s="273" t="e">
        <f t="shared" si="30"/>
        <v>#DIV/0!</v>
      </c>
      <c r="BL118" s="283" t="s">
        <v>658</v>
      </c>
      <c r="BM118" s="282"/>
      <c r="BN118" s="236"/>
      <c r="BO118" s="236"/>
      <c r="BP118" s="236"/>
      <c r="BQ118" s="273" t="e">
        <f t="shared" si="31"/>
        <v>#DIV/0!</v>
      </c>
      <c r="BR118" s="283" t="s">
        <v>658</v>
      </c>
      <c r="BS118" s="282"/>
      <c r="BT118" s="236"/>
      <c r="BU118" s="236"/>
      <c r="BV118" s="236"/>
      <c r="BW118" s="273" t="e">
        <f t="shared" si="32"/>
        <v>#DIV/0!</v>
      </c>
      <c r="BX118" s="283" t="s">
        <v>658</v>
      </c>
      <c r="BY118" s="282"/>
      <c r="BZ118" s="236"/>
      <c r="CA118" s="236"/>
      <c r="CB118" s="236"/>
      <c r="CC118" s="273" t="e">
        <f t="shared" si="33"/>
        <v>#DIV/0!</v>
      </c>
      <c r="CD118" s="283" t="s">
        <v>658</v>
      </c>
      <c r="CE118" s="282"/>
      <c r="CF118" s="236"/>
      <c r="CG118" s="236"/>
      <c r="CH118" s="236"/>
      <c r="CI118" s="273" t="e">
        <f t="shared" si="34"/>
        <v>#DIV/0!</v>
      </c>
      <c r="CJ118" s="283" t="s">
        <v>658</v>
      </c>
      <c r="CK118" s="282"/>
      <c r="CL118" s="236"/>
      <c r="CM118" s="236"/>
      <c r="CN118" s="236"/>
      <c r="CO118" s="273">
        <f t="shared" si="35"/>
        <v>0</v>
      </c>
      <c r="CP118" s="283" t="s">
        <v>658</v>
      </c>
      <c r="CQ118" s="282"/>
      <c r="CR118" s="236"/>
      <c r="CS118" s="236"/>
      <c r="CT118" s="236"/>
      <c r="CU118" s="273" t="e">
        <f t="shared" si="36"/>
        <v>#DIV/0!</v>
      </c>
      <c r="CV118" s="283" t="s">
        <v>658</v>
      </c>
      <c r="CW118" s="282"/>
      <c r="CX118" s="236"/>
      <c r="CY118" s="236"/>
      <c r="CZ118" s="236"/>
      <c r="DA118" s="273" t="e">
        <f t="shared" si="37"/>
        <v>#DIV/0!</v>
      </c>
      <c r="DB118" s="283" t="s">
        <v>658</v>
      </c>
      <c r="DC118" s="282"/>
      <c r="DD118" s="236"/>
      <c r="DE118" s="236"/>
      <c r="DF118" s="236"/>
      <c r="DG118" s="273" t="e">
        <f t="shared" si="38"/>
        <v>#DIV/0!</v>
      </c>
      <c r="DH118" s="283" t="s">
        <v>658</v>
      </c>
      <c r="DI118" s="282"/>
      <c r="DJ118" s="236"/>
      <c r="DK118" s="236"/>
      <c r="DL118" s="236"/>
      <c r="DM118" s="273" t="e">
        <f t="shared" si="39"/>
        <v>#DIV/0!</v>
      </c>
      <c r="DN118" s="283" t="s">
        <v>658</v>
      </c>
      <c r="DO118" s="282"/>
      <c r="DP118" s="236"/>
      <c r="DQ118" s="236"/>
      <c r="DR118" s="236"/>
      <c r="DS118" s="273" t="e">
        <f t="shared" si="40"/>
        <v>#DIV/0!</v>
      </c>
      <c r="DT118" s="283"/>
      <c r="DU118" s="282"/>
      <c r="DV118" s="236">
        <f t="shared" si="42"/>
        <v>0</v>
      </c>
      <c r="DW118" s="236">
        <f t="shared" si="43"/>
        <v>0</v>
      </c>
      <c r="DX118" s="236">
        <f t="shared" si="44"/>
        <v>181.3</v>
      </c>
      <c r="DY118" s="273">
        <f t="shared" si="45"/>
        <v>0</v>
      </c>
      <c r="DZ118" s="283"/>
    </row>
    <row r="119" spans="1:130" ht="45" hidden="1" customHeight="1" x14ac:dyDescent="0.25">
      <c r="A119" s="40">
        <v>109</v>
      </c>
      <c r="B119" s="78" t="s">
        <v>67</v>
      </c>
      <c r="C119" s="78" t="s">
        <v>24</v>
      </c>
      <c r="D119" s="41" t="s">
        <v>68</v>
      </c>
      <c r="E119" s="41" t="s">
        <v>156</v>
      </c>
      <c r="F119" s="41" t="s">
        <v>157</v>
      </c>
      <c r="G119" s="41" t="s">
        <v>158</v>
      </c>
      <c r="H119" s="78" t="s">
        <v>72</v>
      </c>
      <c r="I119" s="78" t="s">
        <v>72</v>
      </c>
      <c r="J119" s="78" t="s">
        <v>73</v>
      </c>
      <c r="K119" s="78" t="s">
        <v>73</v>
      </c>
      <c r="L119" s="78" t="s">
        <v>74</v>
      </c>
      <c r="M119" s="78" t="s">
        <v>159</v>
      </c>
      <c r="N119" s="137" t="s">
        <v>177</v>
      </c>
      <c r="O119" s="80" t="s">
        <v>90</v>
      </c>
      <c r="P119" s="44" t="str">
        <f t="shared" si="47"/>
        <v>53</v>
      </c>
      <c r="Q119" s="44">
        <v>531404</v>
      </c>
      <c r="R119" s="81" t="s">
        <v>136</v>
      </c>
      <c r="S119" s="46">
        <v>1701</v>
      </c>
      <c r="T119" s="46">
        <v>1</v>
      </c>
      <c r="U119" s="45">
        <v>0</v>
      </c>
      <c r="V119" s="45">
        <v>0</v>
      </c>
      <c r="W119" s="47">
        <f t="shared" si="46"/>
        <v>192.5</v>
      </c>
      <c r="X119" s="48">
        <v>1</v>
      </c>
      <c r="Y119" s="79" t="s">
        <v>31</v>
      </c>
      <c r="Z119" s="82">
        <v>192.5</v>
      </c>
      <c r="AA119" s="237">
        <f>+ROUND((SUMIFS(MODIFICACIONES!K:K,MODIFICACIONES!L:L,'POA 2026'!$AA$10,MODIFICACIONES!D:D,'POA 2026'!A119)+'POA 2026'!Z119),2)</f>
        <v>192.5</v>
      </c>
      <c r="AB119" s="85">
        <v>0</v>
      </c>
      <c r="AC119" s="51">
        <f>+ROUND((SUMIFS(MODIFICACIONES!K:K,MODIFICACIONES!L:L,'POA 2026'!$AC$10,MODIFICACIONES!D:D,'POA 2026'!A119)+'POA 2026'!AB119),2)</f>
        <v>0</v>
      </c>
      <c r="AD119" s="85">
        <v>0</v>
      </c>
      <c r="AE119" s="51">
        <f>+ROUND((SUMIFS(MODIFICACIONES!K:K,MODIFICACIONES!L:L,'POA 2026'!$AE$10,MODIFICACIONES!D:D,'POA 2026'!A119)+'POA 2026'!AD119),2)</f>
        <v>0</v>
      </c>
      <c r="AF119" s="82">
        <v>0</v>
      </c>
      <c r="AG119" s="51">
        <f>+ROUND((SUMIFS(MODIFICACIONES!K:K,MODIFICACIONES!L:L,'POA 2026'!$AG$10,MODIFICACIONES!D:D,'POA 2026'!A119)+'POA 2026'!AF119),2)</f>
        <v>0</v>
      </c>
      <c r="AH119" s="82">
        <v>0</v>
      </c>
      <c r="AI119" s="51">
        <f>+ROUND((SUMIFS(MODIFICACIONES!K:K,MODIFICACIONES!L:L,'POA 2026'!$AI$10,MODIFICACIONES!D:D,'POA 2026'!A119)+'POA 2026'!AH119),2)</f>
        <v>0</v>
      </c>
      <c r="AJ119" s="82">
        <v>0</v>
      </c>
      <c r="AK119" s="51">
        <f>+ROUND((SUMIFS(MODIFICACIONES!K:K,MODIFICACIONES!L:L,'POA 2026'!$AK$10,MODIFICACIONES!D:D,'POA 2026'!A119)+'POA 2026'!AJ119),2)</f>
        <v>0</v>
      </c>
      <c r="AL119" s="82">
        <v>0</v>
      </c>
      <c r="AM119" s="51">
        <f>+ROUND((SUMIFS(MODIFICACIONES!K:K,MODIFICACIONES!L:L,'POA 2026'!$AM$10,MODIFICACIONES!D:D,'POA 2026'!A119)+'POA 2026'!AL119),2)</f>
        <v>0</v>
      </c>
      <c r="AN119" s="82">
        <v>0</v>
      </c>
      <c r="AO119" s="51">
        <f>+ROUND((SUMIFS(MODIFICACIONES!K:K,MODIFICACIONES!L:L,'POA 2026'!$AO$10,MODIFICACIONES!D:D,'POA 2026'!A119)+'POA 2026'!AN119),2)</f>
        <v>0</v>
      </c>
      <c r="AP119" s="82">
        <v>0</v>
      </c>
      <c r="AQ119" s="51">
        <f>+ROUND((SUMIFS(MODIFICACIONES!K:K,MODIFICACIONES!L:L,'POA 2026'!$AQ$10,MODIFICACIONES!D:D,'POA 2026'!A119)+'POA 2026'!AP119),2)</f>
        <v>0</v>
      </c>
      <c r="AR119" s="82">
        <v>0</v>
      </c>
      <c r="AS119" s="51">
        <f>+ROUND((SUMIFS(MODIFICACIONES!K:K,MODIFICACIONES!L:L,'POA 2026'!$AS$10,MODIFICACIONES!D:D,'POA 2026'!A119)+'POA 2026'!AR119),2)</f>
        <v>0</v>
      </c>
      <c r="AT119" s="82">
        <v>0</v>
      </c>
      <c r="AU119" s="51">
        <f>+ROUND((SUMIFS(MODIFICACIONES!K:K,MODIFICACIONES!L:L,'POA 2026'!$AU$10,MODIFICACIONES!D:D,'POA 2026'!A119)+'POA 2026'!AT119),2)</f>
        <v>0</v>
      </c>
      <c r="AV119" s="82">
        <v>0</v>
      </c>
      <c r="AW119" s="51">
        <f>+ROUND((SUMIFS(MODIFICACIONES!K:K,MODIFICACIONES!L:L,'POA 2026'!$AW$10,MODIFICACIONES!D:D,'POA 2026'!A119)+'POA 2026'!AV119),2)</f>
        <v>0</v>
      </c>
      <c r="AX119" s="75">
        <f t="shared" si="27"/>
        <v>0</v>
      </c>
      <c r="AY119" s="236">
        <f>SUMIFS(CERTIFICACIONES!I:I,CERTIFICACIONES!A:A,'POA 2026'!A119,CERTIFICACIONES!J:J,"ACTIVA")</f>
        <v>192.5</v>
      </c>
      <c r="AZ119" s="279">
        <f t="shared" si="48"/>
        <v>0</v>
      </c>
      <c r="BA119" s="282">
        <v>0</v>
      </c>
      <c r="BB119" s="236">
        <v>0</v>
      </c>
      <c r="BC119" s="236">
        <v>0</v>
      </c>
      <c r="BD119" s="236">
        <f t="shared" si="28"/>
        <v>192.5</v>
      </c>
      <c r="BE119" s="273">
        <f t="shared" si="29"/>
        <v>0</v>
      </c>
      <c r="BF119" s="283" t="s">
        <v>658</v>
      </c>
      <c r="BG119" s="282">
        <v>192.5</v>
      </c>
      <c r="BH119" s="236">
        <v>0</v>
      </c>
      <c r="BI119" s="236">
        <v>0</v>
      </c>
      <c r="BJ119" s="236"/>
      <c r="BK119" s="273" t="e">
        <f t="shared" si="30"/>
        <v>#DIV/0!</v>
      </c>
      <c r="BL119" s="283" t="s">
        <v>658</v>
      </c>
      <c r="BM119" s="282"/>
      <c r="BN119" s="236"/>
      <c r="BO119" s="236"/>
      <c r="BP119" s="236"/>
      <c r="BQ119" s="273" t="e">
        <f t="shared" si="31"/>
        <v>#DIV/0!</v>
      </c>
      <c r="BR119" s="283" t="s">
        <v>658</v>
      </c>
      <c r="BS119" s="282"/>
      <c r="BT119" s="236"/>
      <c r="BU119" s="236"/>
      <c r="BV119" s="236"/>
      <c r="BW119" s="273" t="e">
        <f t="shared" si="32"/>
        <v>#DIV/0!</v>
      </c>
      <c r="BX119" s="283" t="s">
        <v>658</v>
      </c>
      <c r="BY119" s="282"/>
      <c r="BZ119" s="236"/>
      <c r="CA119" s="236"/>
      <c r="CB119" s="236"/>
      <c r="CC119" s="273" t="e">
        <f t="shared" si="33"/>
        <v>#DIV/0!</v>
      </c>
      <c r="CD119" s="283" t="s">
        <v>658</v>
      </c>
      <c r="CE119" s="282"/>
      <c r="CF119" s="236"/>
      <c r="CG119" s="236"/>
      <c r="CH119" s="236"/>
      <c r="CI119" s="273" t="e">
        <f t="shared" si="34"/>
        <v>#DIV/0!</v>
      </c>
      <c r="CJ119" s="283" t="s">
        <v>658</v>
      </c>
      <c r="CK119" s="282"/>
      <c r="CL119" s="236"/>
      <c r="CM119" s="236"/>
      <c r="CN119" s="236"/>
      <c r="CO119" s="273">
        <f t="shared" si="35"/>
        <v>0</v>
      </c>
      <c r="CP119" s="283" t="s">
        <v>658</v>
      </c>
      <c r="CQ119" s="282"/>
      <c r="CR119" s="236"/>
      <c r="CS119" s="236"/>
      <c r="CT119" s="236"/>
      <c r="CU119" s="273" t="e">
        <f t="shared" si="36"/>
        <v>#DIV/0!</v>
      </c>
      <c r="CV119" s="283" t="s">
        <v>658</v>
      </c>
      <c r="CW119" s="282"/>
      <c r="CX119" s="236"/>
      <c r="CY119" s="236"/>
      <c r="CZ119" s="236"/>
      <c r="DA119" s="273" t="e">
        <f t="shared" si="37"/>
        <v>#DIV/0!</v>
      </c>
      <c r="DB119" s="283" t="s">
        <v>658</v>
      </c>
      <c r="DC119" s="282"/>
      <c r="DD119" s="236"/>
      <c r="DE119" s="236"/>
      <c r="DF119" s="236"/>
      <c r="DG119" s="273" t="e">
        <f t="shared" si="38"/>
        <v>#DIV/0!</v>
      </c>
      <c r="DH119" s="283" t="s">
        <v>658</v>
      </c>
      <c r="DI119" s="282"/>
      <c r="DJ119" s="236"/>
      <c r="DK119" s="236"/>
      <c r="DL119" s="236"/>
      <c r="DM119" s="273" t="e">
        <f t="shared" si="39"/>
        <v>#DIV/0!</v>
      </c>
      <c r="DN119" s="283" t="s">
        <v>658</v>
      </c>
      <c r="DO119" s="282"/>
      <c r="DP119" s="236"/>
      <c r="DQ119" s="236"/>
      <c r="DR119" s="236"/>
      <c r="DS119" s="273" t="e">
        <f t="shared" si="40"/>
        <v>#DIV/0!</v>
      </c>
      <c r="DT119" s="283"/>
      <c r="DU119" s="282">
        <v>0</v>
      </c>
      <c r="DV119" s="236">
        <f t="shared" si="42"/>
        <v>0</v>
      </c>
      <c r="DW119" s="236">
        <f t="shared" si="43"/>
        <v>0</v>
      </c>
      <c r="DX119" s="236">
        <f t="shared" si="44"/>
        <v>192.5</v>
      </c>
      <c r="DY119" s="273">
        <f t="shared" si="45"/>
        <v>0</v>
      </c>
      <c r="DZ119" s="283"/>
    </row>
    <row r="120" spans="1:130" ht="45" hidden="1" customHeight="1" x14ac:dyDescent="0.25">
      <c r="A120" s="40">
        <v>110</v>
      </c>
      <c r="B120" s="78" t="s">
        <v>67</v>
      </c>
      <c r="C120" s="78" t="s">
        <v>24</v>
      </c>
      <c r="D120" s="41" t="s">
        <v>68</v>
      </c>
      <c r="E120" s="41" t="s">
        <v>156</v>
      </c>
      <c r="F120" s="41" t="s">
        <v>157</v>
      </c>
      <c r="G120" s="41" t="s">
        <v>158</v>
      </c>
      <c r="H120" s="78" t="s">
        <v>72</v>
      </c>
      <c r="I120" s="78" t="s">
        <v>72</v>
      </c>
      <c r="J120" s="78" t="s">
        <v>73</v>
      </c>
      <c r="K120" s="78" t="s">
        <v>73</v>
      </c>
      <c r="L120" s="78" t="s">
        <v>74</v>
      </c>
      <c r="M120" s="78" t="s">
        <v>159</v>
      </c>
      <c r="N120" s="137" t="s">
        <v>177</v>
      </c>
      <c r="O120" s="80" t="s">
        <v>90</v>
      </c>
      <c r="P120" s="44" t="str">
        <f t="shared" si="47"/>
        <v>53</v>
      </c>
      <c r="Q120" s="44">
        <v>531406</v>
      </c>
      <c r="R120" s="81" t="s">
        <v>242</v>
      </c>
      <c r="S120" s="46">
        <v>1701</v>
      </c>
      <c r="T120" s="46">
        <v>1</v>
      </c>
      <c r="U120" s="45">
        <v>0</v>
      </c>
      <c r="V120" s="45">
        <v>0</v>
      </c>
      <c r="W120" s="47">
        <f t="shared" si="46"/>
        <v>13.8</v>
      </c>
      <c r="X120" s="86">
        <v>1</v>
      </c>
      <c r="Y120" s="79" t="s">
        <v>31</v>
      </c>
      <c r="Z120" s="82">
        <v>13.8</v>
      </c>
      <c r="AA120" s="237">
        <f>+ROUND((SUMIFS(MODIFICACIONES!K:K,MODIFICACIONES!L:L,'POA 2026'!$AA$10,MODIFICACIONES!D:D,'POA 2026'!A120)+'POA 2026'!Z120),2)</f>
        <v>13.8</v>
      </c>
      <c r="AB120" s="85">
        <v>0</v>
      </c>
      <c r="AC120" s="51">
        <f>+ROUND((SUMIFS(MODIFICACIONES!K:K,MODIFICACIONES!L:L,'POA 2026'!$AC$10,MODIFICACIONES!D:D,'POA 2026'!A120)+'POA 2026'!AB120),2)</f>
        <v>0</v>
      </c>
      <c r="AD120" s="85">
        <v>0</v>
      </c>
      <c r="AE120" s="51">
        <f>+ROUND((SUMIFS(MODIFICACIONES!K:K,MODIFICACIONES!L:L,'POA 2026'!$AE$10,MODIFICACIONES!D:D,'POA 2026'!A120)+'POA 2026'!AD120),2)</f>
        <v>0</v>
      </c>
      <c r="AF120" s="82">
        <v>0</v>
      </c>
      <c r="AG120" s="51">
        <f>+ROUND((SUMIFS(MODIFICACIONES!K:K,MODIFICACIONES!L:L,'POA 2026'!$AG$10,MODIFICACIONES!D:D,'POA 2026'!A120)+'POA 2026'!AF120),2)</f>
        <v>0</v>
      </c>
      <c r="AH120" s="82">
        <v>0</v>
      </c>
      <c r="AI120" s="51">
        <f>+ROUND((SUMIFS(MODIFICACIONES!K:K,MODIFICACIONES!L:L,'POA 2026'!$AI$10,MODIFICACIONES!D:D,'POA 2026'!A120)+'POA 2026'!AH120),2)</f>
        <v>0</v>
      </c>
      <c r="AJ120" s="82">
        <v>0</v>
      </c>
      <c r="AK120" s="51">
        <f>+ROUND((SUMIFS(MODIFICACIONES!K:K,MODIFICACIONES!L:L,'POA 2026'!$AK$10,MODIFICACIONES!D:D,'POA 2026'!A120)+'POA 2026'!AJ120),2)</f>
        <v>0</v>
      </c>
      <c r="AL120" s="82">
        <v>0</v>
      </c>
      <c r="AM120" s="51">
        <f>+ROUND((SUMIFS(MODIFICACIONES!K:K,MODIFICACIONES!L:L,'POA 2026'!$AM$10,MODIFICACIONES!D:D,'POA 2026'!A120)+'POA 2026'!AL120),2)</f>
        <v>0</v>
      </c>
      <c r="AN120" s="82">
        <v>0</v>
      </c>
      <c r="AO120" s="51">
        <f>+ROUND((SUMIFS(MODIFICACIONES!K:K,MODIFICACIONES!L:L,'POA 2026'!$AO$10,MODIFICACIONES!D:D,'POA 2026'!A120)+'POA 2026'!AN120),2)</f>
        <v>0</v>
      </c>
      <c r="AP120" s="82">
        <v>0</v>
      </c>
      <c r="AQ120" s="51">
        <f>+ROUND((SUMIFS(MODIFICACIONES!K:K,MODIFICACIONES!L:L,'POA 2026'!$AQ$10,MODIFICACIONES!D:D,'POA 2026'!A120)+'POA 2026'!AP120),2)</f>
        <v>0</v>
      </c>
      <c r="AR120" s="82">
        <v>0</v>
      </c>
      <c r="AS120" s="51">
        <f>+ROUND((SUMIFS(MODIFICACIONES!K:K,MODIFICACIONES!L:L,'POA 2026'!$AS$10,MODIFICACIONES!D:D,'POA 2026'!A120)+'POA 2026'!AR120),2)</f>
        <v>0</v>
      </c>
      <c r="AT120" s="82">
        <v>0</v>
      </c>
      <c r="AU120" s="51">
        <f>+ROUND((SUMIFS(MODIFICACIONES!K:K,MODIFICACIONES!L:L,'POA 2026'!$AU$10,MODIFICACIONES!D:D,'POA 2026'!A120)+'POA 2026'!AT120),2)</f>
        <v>0</v>
      </c>
      <c r="AV120" s="82">
        <v>0</v>
      </c>
      <c r="AW120" s="51">
        <f>+ROUND((SUMIFS(MODIFICACIONES!K:K,MODIFICACIONES!L:L,'POA 2026'!$AW$10,MODIFICACIONES!D:D,'POA 2026'!A120)+'POA 2026'!AV120),2)</f>
        <v>0</v>
      </c>
      <c r="AX120" s="75">
        <f t="shared" si="27"/>
        <v>0</v>
      </c>
      <c r="AY120" s="236">
        <f>SUMIFS(CERTIFICACIONES!I:I,CERTIFICACIONES!A:A,'POA 2026'!A120,CERTIFICACIONES!J:J,"ACTIVA")</f>
        <v>13.8</v>
      </c>
      <c r="AZ120" s="279">
        <f t="shared" si="48"/>
        <v>0</v>
      </c>
      <c r="BA120" s="282">
        <v>0</v>
      </c>
      <c r="BB120" s="236">
        <v>0</v>
      </c>
      <c r="BC120" s="236">
        <v>0</v>
      </c>
      <c r="BD120" s="236">
        <f t="shared" si="28"/>
        <v>13.8</v>
      </c>
      <c r="BE120" s="273">
        <f t="shared" si="29"/>
        <v>0</v>
      </c>
      <c r="BF120" s="283" t="s">
        <v>658</v>
      </c>
      <c r="BG120" s="282">
        <v>13.8</v>
      </c>
      <c r="BH120" s="236">
        <v>0</v>
      </c>
      <c r="BI120" s="236">
        <v>0</v>
      </c>
      <c r="BJ120" s="236"/>
      <c r="BK120" s="273" t="e">
        <f t="shared" si="30"/>
        <v>#DIV/0!</v>
      </c>
      <c r="BL120" s="283" t="s">
        <v>658</v>
      </c>
      <c r="BM120" s="282"/>
      <c r="BN120" s="236"/>
      <c r="BO120" s="236"/>
      <c r="BP120" s="236"/>
      <c r="BQ120" s="273" t="e">
        <f t="shared" si="31"/>
        <v>#DIV/0!</v>
      </c>
      <c r="BR120" s="283" t="s">
        <v>658</v>
      </c>
      <c r="BS120" s="282"/>
      <c r="BT120" s="236"/>
      <c r="BU120" s="236"/>
      <c r="BV120" s="236"/>
      <c r="BW120" s="273" t="e">
        <f t="shared" si="32"/>
        <v>#DIV/0!</v>
      </c>
      <c r="BX120" s="283" t="s">
        <v>658</v>
      </c>
      <c r="BY120" s="282"/>
      <c r="BZ120" s="236"/>
      <c r="CA120" s="236"/>
      <c r="CB120" s="236"/>
      <c r="CC120" s="273" t="e">
        <f t="shared" si="33"/>
        <v>#DIV/0!</v>
      </c>
      <c r="CD120" s="283" t="s">
        <v>658</v>
      </c>
      <c r="CE120" s="282"/>
      <c r="CF120" s="236"/>
      <c r="CG120" s="236"/>
      <c r="CH120" s="236"/>
      <c r="CI120" s="273" t="e">
        <f t="shared" si="34"/>
        <v>#DIV/0!</v>
      </c>
      <c r="CJ120" s="283" t="s">
        <v>658</v>
      </c>
      <c r="CK120" s="282"/>
      <c r="CL120" s="236"/>
      <c r="CM120" s="236"/>
      <c r="CN120" s="236"/>
      <c r="CO120" s="273">
        <f t="shared" si="35"/>
        <v>0</v>
      </c>
      <c r="CP120" s="283" t="s">
        <v>658</v>
      </c>
      <c r="CQ120" s="282"/>
      <c r="CR120" s="236"/>
      <c r="CS120" s="236"/>
      <c r="CT120" s="236"/>
      <c r="CU120" s="273" t="e">
        <f t="shared" si="36"/>
        <v>#DIV/0!</v>
      </c>
      <c r="CV120" s="283" t="s">
        <v>658</v>
      </c>
      <c r="CW120" s="282"/>
      <c r="CX120" s="236"/>
      <c r="CY120" s="236"/>
      <c r="CZ120" s="236"/>
      <c r="DA120" s="273" t="e">
        <f t="shared" si="37"/>
        <v>#DIV/0!</v>
      </c>
      <c r="DB120" s="283" t="s">
        <v>658</v>
      </c>
      <c r="DC120" s="282"/>
      <c r="DD120" s="236"/>
      <c r="DE120" s="236"/>
      <c r="DF120" s="236"/>
      <c r="DG120" s="273" t="e">
        <f t="shared" si="38"/>
        <v>#DIV/0!</v>
      </c>
      <c r="DH120" s="283" t="s">
        <v>658</v>
      </c>
      <c r="DI120" s="282"/>
      <c r="DJ120" s="236"/>
      <c r="DK120" s="236"/>
      <c r="DL120" s="236"/>
      <c r="DM120" s="273" t="e">
        <f t="shared" si="39"/>
        <v>#DIV/0!</v>
      </c>
      <c r="DN120" s="283" t="s">
        <v>658</v>
      </c>
      <c r="DO120" s="282"/>
      <c r="DP120" s="236"/>
      <c r="DQ120" s="236"/>
      <c r="DR120" s="236"/>
      <c r="DS120" s="273" t="e">
        <f t="shared" si="40"/>
        <v>#DIV/0!</v>
      </c>
      <c r="DT120" s="283"/>
      <c r="DU120" s="282"/>
      <c r="DV120" s="236">
        <f t="shared" si="42"/>
        <v>0</v>
      </c>
      <c r="DW120" s="236">
        <f t="shared" si="43"/>
        <v>0</v>
      </c>
      <c r="DX120" s="236">
        <f t="shared" si="44"/>
        <v>13.8</v>
      </c>
      <c r="DY120" s="273">
        <f t="shared" si="45"/>
        <v>0</v>
      </c>
      <c r="DZ120" s="283"/>
    </row>
    <row r="121" spans="1:130" ht="45" hidden="1" customHeight="1" x14ac:dyDescent="0.25">
      <c r="A121" s="40">
        <v>111</v>
      </c>
      <c r="B121" s="78" t="s">
        <v>67</v>
      </c>
      <c r="C121" s="78" t="s">
        <v>24</v>
      </c>
      <c r="D121" s="41" t="s">
        <v>68</v>
      </c>
      <c r="E121" s="41" t="s">
        <v>156</v>
      </c>
      <c r="F121" s="41" t="s">
        <v>157</v>
      </c>
      <c r="G121" s="41" t="s">
        <v>158</v>
      </c>
      <c r="H121" s="78" t="s">
        <v>72</v>
      </c>
      <c r="I121" s="78" t="s">
        <v>72</v>
      </c>
      <c r="J121" s="87" t="s">
        <v>73</v>
      </c>
      <c r="K121" s="87" t="s">
        <v>73</v>
      </c>
      <c r="L121" s="87" t="s">
        <v>74</v>
      </c>
      <c r="M121" s="87" t="s">
        <v>159</v>
      </c>
      <c r="N121" s="138" t="s">
        <v>177</v>
      </c>
      <c r="O121" s="88" t="s">
        <v>90</v>
      </c>
      <c r="P121" s="89" t="str">
        <f t="shared" si="47"/>
        <v>84</v>
      </c>
      <c r="Q121" s="89">
        <v>840104</v>
      </c>
      <c r="R121" s="90" t="s">
        <v>136</v>
      </c>
      <c r="S121" s="91">
        <v>1701</v>
      </c>
      <c r="T121" s="91">
        <v>1</v>
      </c>
      <c r="U121" s="116">
        <v>0</v>
      </c>
      <c r="V121" s="116">
        <v>0</v>
      </c>
      <c r="W121" s="47">
        <f t="shared" si="46"/>
        <v>416</v>
      </c>
      <c r="X121" s="93">
        <v>1</v>
      </c>
      <c r="Y121" s="94" t="s">
        <v>31</v>
      </c>
      <c r="Z121" s="92">
        <v>416</v>
      </c>
      <c r="AA121" s="237">
        <f>+ROUND((SUMIFS(MODIFICACIONES!K:K,MODIFICACIONES!L:L,'POA 2026'!$AA$10,MODIFICACIONES!D:D,'POA 2026'!A121)+'POA 2026'!Z121),2)</f>
        <v>416</v>
      </c>
      <c r="AB121" s="95">
        <v>0</v>
      </c>
      <c r="AC121" s="51">
        <f>+ROUND((SUMIFS(MODIFICACIONES!K:K,MODIFICACIONES!L:L,'POA 2026'!$AC$10,MODIFICACIONES!D:D,'POA 2026'!A121)+'POA 2026'!AB121),2)</f>
        <v>0</v>
      </c>
      <c r="AD121" s="95">
        <v>0</v>
      </c>
      <c r="AE121" s="51">
        <f>+ROUND((SUMIFS(MODIFICACIONES!K:K,MODIFICACIONES!L:L,'POA 2026'!$AE$10,MODIFICACIONES!D:D,'POA 2026'!A121)+'POA 2026'!AD121),2)</f>
        <v>0</v>
      </c>
      <c r="AF121" s="92">
        <v>0</v>
      </c>
      <c r="AG121" s="51">
        <f>+ROUND((SUMIFS(MODIFICACIONES!K:K,MODIFICACIONES!L:L,'POA 2026'!$AG$10,MODIFICACIONES!D:D,'POA 2026'!A121)+'POA 2026'!AF121),2)</f>
        <v>0</v>
      </c>
      <c r="AH121" s="92">
        <v>0</v>
      </c>
      <c r="AI121" s="51">
        <f>+ROUND((SUMIFS(MODIFICACIONES!K:K,MODIFICACIONES!L:L,'POA 2026'!$AI$10,MODIFICACIONES!D:D,'POA 2026'!A121)+'POA 2026'!AH121),2)</f>
        <v>0</v>
      </c>
      <c r="AJ121" s="92">
        <v>0</v>
      </c>
      <c r="AK121" s="51">
        <f>+ROUND((SUMIFS(MODIFICACIONES!K:K,MODIFICACIONES!L:L,'POA 2026'!$AK$10,MODIFICACIONES!D:D,'POA 2026'!A121)+'POA 2026'!AJ121),2)</f>
        <v>0</v>
      </c>
      <c r="AL121" s="92">
        <v>0</v>
      </c>
      <c r="AM121" s="51">
        <f>+ROUND((SUMIFS(MODIFICACIONES!K:K,MODIFICACIONES!L:L,'POA 2026'!$AM$10,MODIFICACIONES!D:D,'POA 2026'!A121)+'POA 2026'!AL121),2)</f>
        <v>0</v>
      </c>
      <c r="AN121" s="92">
        <v>0</v>
      </c>
      <c r="AO121" s="51">
        <f>+ROUND((SUMIFS(MODIFICACIONES!K:K,MODIFICACIONES!L:L,'POA 2026'!$AO$10,MODIFICACIONES!D:D,'POA 2026'!A121)+'POA 2026'!AN121),2)</f>
        <v>0</v>
      </c>
      <c r="AP121" s="92">
        <v>0</v>
      </c>
      <c r="AQ121" s="51">
        <f>+ROUND((SUMIFS(MODIFICACIONES!K:K,MODIFICACIONES!L:L,'POA 2026'!$AQ$10,MODIFICACIONES!D:D,'POA 2026'!A121)+'POA 2026'!AP121),2)</f>
        <v>0</v>
      </c>
      <c r="AR121" s="92">
        <v>0</v>
      </c>
      <c r="AS121" s="51">
        <f>+ROUND((SUMIFS(MODIFICACIONES!K:K,MODIFICACIONES!L:L,'POA 2026'!$AS$10,MODIFICACIONES!D:D,'POA 2026'!A121)+'POA 2026'!AR121),2)</f>
        <v>0</v>
      </c>
      <c r="AT121" s="92">
        <v>0</v>
      </c>
      <c r="AU121" s="51">
        <f>+ROUND((SUMIFS(MODIFICACIONES!K:K,MODIFICACIONES!L:L,'POA 2026'!$AU$10,MODIFICACIONES!D:D,'POA 2026'!A121)+'POA 2026'!AT121),2)</f>
        <v>0</v>
      </c>
      <c r="AV121" s="92">
        <v>0</v>
      </c>
      <c r="AW121" s="51">
        <f>+ROUND((SUMIFS(MODIFICACIONES!K:K,MODIFICACIONES!L:L,'POA 2026'!$AW$10,MODIFICACIONES!D:D,'POA 2026'!A121)+'POA 2026'!AV121),2)</f>
        <v>0</v>
      </c>
      <c r="AX121" s="75">
        <f t="shared" si="27"/>
        <v>0</v>
      </c>
      <c r="AY121" s="236">
        <f>SUMIFS(CERTIFICACIONES!I:I,CERTIFICACIONES!A:A,'POA 2026'!A121,CERTIFICACIONES!J:J,"ACTIVA")</f>
        <v>416</v>
      </c>
      <c r="AZ121" s="279">
        <f t="shared" si="48"/>
        <v>0</v>
      </c>
      <c r="BA121" s="282"/>
      <c r="BB121" s="236"/>
      <c r="BC121" s="236"/>
      <c r="BD121" s="236">
        <f t="shared" si="28"/>
        <v>416</v>
      </c>
      <c r="BE121" s="273">
        <f t="shared" si="29"/>
        <v>0</v>
      </c>
      <c r="BF121" s="283" t="s">
        <v>658</v>
      </c>
      <c r="BG121" s="282"/>
      <c r="BH121" s="236"/>
      <c r="BI121" s="236"/>
      <c r="BJ121" s="236"/>
      <c r="BK121" s="273" t="e">
        <f t="shared" si="30"/>
        <v>#DIV/0!</v>
      </c>
      <c r="BL121" s="283" t="s">
        <v>658</v>
      </c>
      <c r="BM121" s="282"/>
      <c r="BN121" s="236"/>
      <c r="BO121" s="236"/>
      <c r="BP121" s="236"/>
      <c r="BQ121" s="273" t="e">
        <f t="shared" si="31"/>
        <v>#DIV/0!</v>
      </c>
      <c r="BR121" s="283" t="s">
        <v>658</v>
      </c>
      <c r="BS121" s="282"/>
      <c r="BT121" s="236"/>
      <c r="BU121" s="236"/>
      <c r="BV121" s="236"/>
      <c r="BW121" s="273" t="e">
        <f t="shared" si="32"/>
        <v>#DIV/0!</v>
      </c>
      <c r="BX121" s="283" t="s">
        <v>658</v>
      </c>
      <c r="BY121" s="282"/>
      <c r="BZ121" s="236"/>
      <c r="CA121" s="236"/>
      <c r="CB121" s="236"/>
      <c r="CC121" s="273" t="e">
        <f t="shared" si="33"/>
        <v>#DIV/0!</v>
      </c>
      <c r="CD121" s="283" t="s">
        <v>658</v>
      </c>
      <c r="CE121" s="282"/>
      <c r="CF121" s="236"/>
      <c r="CG121" s="236"/>
      <c r="CH121" s="236"/>
      <c r="CI121" s="273" t="e">
        <f t="shared" si="34"/>
        <v>#DIV/0!</v>
      </c>
      <c r="CJ121" s="283" t="s">
        <v>658</v>
      </c>
      <c r="CK121" s="282"/>
      <c r="CL121" s="236"/>
      <c r="CM121" s="236"/>
      <c r="CN121" s="236"/>
      <c r="CO121" s="273" t="e">
        <f t="shared" si="35"/>
        <v>#DIV/0!</v>
      </c>
      <c r="CP121" s="283" t="s">
        <v>658</v>
      </c>
      <c r="CQ121" s="282"/>
      <c r="CR121" s="236"/>
      <c r="CS121" s="236"/>
      <c r="CT121" s="236"/>
      <c r="CU121" s="273" t="e">
        <f t="shared" si="36"/>
        <v>#DIV/0!</v>
      </c>
      <c r="CV121" s="283" t="s">
        <v>658</v>
      </c>
      <c r="CW121" s="282"/>
      <c r="CX121" s="236"/>
      <c r="CY121" s="236"/>
      <c r="CZ121" s="236"/>
      <c r="DA121" s="273" t="e">
        <f t="shared" si="37"/>
        <v>#DIV/0!</v>
      </c>
      <c r="DB121" s="283" t="s">
        <v>658</v>
      </c>
      <c r="DC121" s="282"/>
      <c r="DD121" s="236"/>
      <c r="DE121" s="236"/>
      <c r="DF121" s="236"/>
      <c r="DG121" s="273" t="e">
        <f t="shared" si="38"/>
        <v>#DIV/0!</v>
      </c>
      <c r="DH121" s="283" t="s">
        <v>658</v>
      </c>
      <c r="DI121" s="282"/>
      <c r="DJ121" s="236"/>
      <c r="DK121" s="236"/>
      <c r="DL121" s="236"/>
      <c r="DM121" s="273" t="e">
        <f t="shared" si="39"/>
        <v>#DIV/0!</v>
      </c>
      <c r="DN121" s="283" t="s">
        <v>658</v>
      </c>
      <c r="DO121" s="282"/>
      <c r="DP121" s="236"/>
      <c r="DQ121" s="236"/>
      <c r="DR121" s="236"/>
      <c r="DS121" s="273" t="e">
        <f t="shared" si="40"/>
        <v>#DIV/0!</v>
      </c>
      <c r="DT121" s="283"/>
      <c r="DU121" s="282"/>
      <c r="DV121" s="236">
        <f t="shared" si="42"/>
        <v>0</v>
      </c>
      <c r="DW121" s="236">
        <f t="shared" si="43"/>
        <v>0</v>
      </c>
      <c r="DX121" s="236">
        <f t="shared" si="44"/>
        <v>416</v>
      </c>
      <c r="DY121" s="273">
        <f t="shared" si="45"/>
        <v>0</v>
      </c>
      <c r="DZ121" s="283"/>
    </row>
    <row r="122" spans="1:130" ht="45" hidden="1" customHeight="1" x14ac:dyDescent="0.25">
      <c r="A122" s="40">
        <v>112</v>
      </c>
      <c r="B122" s="78" t="s">
        <v>67</v>
      </c>
      <c r="C122" s="78" t="s">
        <v>24</v>
      </c>
      <c r="D122" s="41" t="s">
        <v>68</v>
      </c>
      <c r="E122" s="41" t="s">
        <v>156</v>
      </c>
      <c r="F122" s="41" t="s">
        <v>157</v>
      </c>
      <c r="G122" s="41" t="s">
        <v>158</v>
      </c>
      <c r="H122" s="78" t="s">
        <v>88</v>
      </c>
      <c r="I122" s="78" t="s">
        <v>458</v>
      </c>
      <c r="J122" s="78" t="s">
        <v>73</v>
      </c>
      <c r="K122" s="78" t="s">
        <v>73</v>
      </c>
      <c r="L122" s="78" t="s">
        <v>74</v>
      </c>
      <c r="M122" s="78" t="s">
        <v>159</v>
      </c>
      <c r="N122" s="137" t="s">
        <v>177</v>
      </c>
      <c r="O122" s="80" t="s">
        <v>80</v>
      </c>
      <c r="P122" s="44" t="str">
        <f t="shared" si="47"/>
        <v>84</v>
      </c>
      <c r="Q122" s="44">
        <v>840113</v>
      </c>
      <c r="R122" s="81" t="s">
        <v>616</v>
      </c>
      <c r="S122" s="46">
        <v>1701</v>
      </c>
      <c r="T122" s="46">
        <v>1</v>
      </c>
      <c r="U122" s="45">
        <v>0</v>
      </c>
      <c r="V122" s="45">
        <v>0</v>
      </c>
      <c r="W122" s="47">
        <f t="shared" si="46"/>
        <v>496.4</v>
      </c>
      <c r="X122" s="86">
        <v>1</v>
      </c>
      <c r="Y122" s="79" t="s">
        <v>31</v>
      </c>
      <c r="Z122" s="85">
        <v>0</v>
      </c>
      <c r="AA122" s="237">
        <f>+ROUND((SUMIFS(MODIFICACIONES!K:K,MODIFICACIONES!L:L,'POA 2026'!$AA$10,MODIFICACIONES!D:D,'POA 2026'!A122)+'POA 2026'!Z122),2)</f>
        <v>0</v>
      </c>
      <c r="AB122" s="85">
        <v>496.4</v>
      </c>
      <c r="AC122" s="51">
        <f>+ROUND((SUMIFS(MODIFICACIONES!K:K,MODIFICACIONES!L:L,'POA 2026'!$AC$10,MODIFICACIONES!D:D,'POA 2026'!A122)+'POA 2026'!AB122),2)</f>
        <v>496.4</v>
      </c>
      <c r="AD122" s="85">
        <v>0</v>
      </c>
      <c r="AE122" s="51">
        <f>+ROUND((SUMIFS(MODIFICACIONES!K:K,MODIFICACIONES!L:L,'POA 2026'!$AE$10,MODIFICACIONES!D:D,'POA 2026'!A122)+'POA 2026'!AD122),2)</f>
        <v>0</v>
      </c>
      <c r="AF122" s="82">
        <v>0</v>
      </c>
      <c r="AG122" s="51">
        <f>+ROUND((SUMIFS(MODIFICACIONES!K:K,MODIFICACIONES!L:L,'POA 2026'!$AG$10,MODIFICACIONES!D:D,'POA 2026'!A122)+'POA 2026'!AF122),2)</f>
        <v>0</v>
      </c>
      <c r="AH122" s="82">
        <v>0</v>
      </c>
      <c r="AI122" s="51">
        <f>+ROUND((SUMIFS(MODIFICACIONES!K:K,MODIFICACIONES!L:L,'POA 2026'!$AI$10,MODIFICACIONES!D:D,'POA 2026'!A122)+'POA 2026'!AH122),2)</f>
        <v>0</v>
      </c>
      <c r="AJ122" s="82">
        <v>0</v>
      </c>
      <c r="AK122" s="51">
        <f>+ROUND((SUMIFS(MODIFICACIONES!K:K,MODIFICACIONES!L:L,'POA 2026'!$AK$10,MODIFICACIONES!D:D,'POA 2026'!A122)+'POA 2026'!AJ122),2)</f>
        <v>0</v>
      </c>
      <c r="AL122" s="82">
        <v>0</v>
      </c>
      <c r="AM122" s="51">
        <f>+ROUND((SUMIFS(MODIFICACIONES!K:K,MODIFICACIONES!L:L,'POA 2026'!$AM$10,MODIFICACIONES!D:D,'POA 2026'!A122)+'POA 2026'!AL122),2)</f>
        <v>0</v>
      </c>
      <c r="AN122" s="82">
        <v>0</v>
      </c>
      <c r="AO122" s="51">
        <f>+ROUND((SUMIFS(MODIFICACIONES!K:K,MODIFICACIONES!L:L,'POA 2026'!$AO$10,MODIFICACIONES!D:D,'POA 2026'!A122)+'POA 2026'!AN122),2)</f>
        <v>0</v>
      </c>
      <c r="AP122" s="82">
        <v>0</v>
      </c>
      <c r="AQ122" s="51">
        <f>+ROUND((SUMIFS(MODIFICACIONES!K:K,MODIFICACIONES!L:L,'POA 2026'!$AQ$10,MODIFICACIONES!D:D,'POA 2026'!A122)+'POA 2026'!AP122),2)</f>
        <v>0</v>
      </c>
      <c r="AR122" s="82">
        <v>0</v>
      </c>
      <c r="AS122" s="51">
        <f>+ROUND((SUMIFS(MODIFICACIONES!K:K,MODIFICACIONES!L:L,'POA 2026'!$AS$10,MODIFICACIONES!D:D,'POA 2026'!A122)+'POA 2026'!AR122),2)</f>
        <v>0</v>
      </c>
      <c r="AT122" s="82">
        <v>0</v>
      </c>
      <c r="AU122" s="51">
        <f>+ROUND((SUMIFS(MODIFICACIONES!K:K,MODIFICACIONES!L:L,'POA 2026'!$AU$10,MODIFICACIONES!D:D,'POA 2026'!A122)+'POA 2026'!AT122),2)</f>
        <v>0</v>
      </c>
      <c r="AV122" s="82">
        <v>0</v>
      </c>
      <c r="AW122" s="51">
        <f>+ROUND((SUMIFS(MODIFICACIONES!K:K,MODIFICACIONES!L:L,'POA 2026'!$AW$10,MODIFICACIONES!D:D,'POA 2026'!A122)+'POA 2026'!AV122),2)</f>
        <v>0</v>
      </c>
      <c r="AX122" s="75">
        <f t="shared" si="27"/>
        <v>0</v>
      </c>
      <c r="AY122" s="236">
        <f>SUMIFS(CERTIFICACIONES!I:I,CERTIFICACIONES!A:A,'POA 2026'!A122,CERTIFICACIONES!J:J,"ACTIVA")</f>
        <v>0</v>
      </c>
      <c r="AZ122" s="279">
        <f t="shared" si="48"/>
        <v>496.4</v>
      </c>
      <c r="BA122" s="282"/>
      <c r="BB122" s="236"/>
      <c r="BC122" s="236"/>
      <c r="BD122" s="236">
        <f t="shared" si="28"/>
        <v>496.4</v>
      </c>
      <c r="BE122" s="273">
        <f t="shared" si="29"/>
        <v>0</v>
      </c>
      <c r="BF122" s="283" t="s">
        <v>658</v>
      </c>
      <c r="BG122" s="282"/>
      <c r="BH122" s="236"/>
      <c r="BI122" s="236"/>
      <c r="BJ122" s="236"/>
      <c r="BK122" s="273">
        <f t="shared" si="30"/>
        <v>0</v>
      </c>
      <c r="BL122" s="283" t="s">
        <v>658</v>
      </c>
      <c r="BM122" s="282"/>
      <c r="BN122" s="236"/>
      <c r="BO122" s="236"/>
      <c r="BP122" s="236"/>
      <c r="BQ122" s="273" t="e">
        <f t="shared" si="31"/>
        <v>#DIV/0!</v>
      </c>
      <c r="BR122" s="283" t="s">
        <v>658</v>
      </c>
      <c r="BS122" s="282"/>
      <c r="BT122" s="236"/>
      <c r="BU122" s="236"/>
      <c r="BV122" s="236"/>
      <c r="BW122" s="273" t="e">
        <f t="shared" si="32"/>
        <v>#DIV/0!</v>
      </c>
      <c r="BX122" s="283" t="s">
        <v>658</v>
      </c>
      <c r="BY122" s="282"/>
      <c r="BZ122" s="236"/>
      <c r="CA122" s="236"/>
      <c r="CB122" s="236"/>
      <c r="CC122" s="273" t="e">
        <f t="shared" si="33"/>
        <v>#DIV/0!</v>
      </c>
      <c r="CD122" s="283" t="s">
        <v>658</v>
      </c>
      <c r="CE122" s="282"/>
      <c r="CF122" s="236"/>
      <c r="CG122" s="236"/>
      <c r="CH122" s="236"/>
      <c r="CI122" s="273" t="e">
        <f t="shared" si="34"/>
        <v>#DIV/0!</v>
      </c>
      <c r="CJ122" s="283" t="s">
        <v>658</v>
      </c>
      <c r="CK122" s="282"/>
      <c r="CL122" s="236"/>
      <c r="CM122" s="236"/>
      <c r="CN122" s="236"/>
      <c r="CO122" s="273" t="e">
        <f t="shared" si="35"/>
        <v>#DIV/0!</v>
      </c>
      <c r="CP122" s="283" t="s">
        <v>658</v>
      </c>
      <c r="CQ122" s="282"/>
      <c r="CR122" s="236"/>
      <c r="CS122" s="236"/>
      <c r="CT122" s="236"/>
      <c r="CU122" s="273" t="e">
        <f t="shared" si="36"/>
        <v>#DIV/0!</v>
      </c>
      <c r="CV122" s="283" t="s">
        <v>658</v>
      </c>
      <c r="CW122" s="282"/>
      <c r="CX122" s="236"/>
      <c r="CY122" s="236"/>
      <c r="CZ122" s="236"/>
      <c r="DA122" s="273" t="e">
        <f t="shared" si="37"/>
        <v>#DIV/0!</v>
      </c>
      <c r="DB122" s="283" t="s">
        <v>658</v>
      </c>
      <c r="DC122" s="282"/>
      <c r="DD122" s="236"/>
      <c r="DE122" s="236"/>
      <c r="DF122" s="236"/>
      <c r="DG122" s="273" t="e">
        <f t="shared" si="38"/>
        <v>#DIV/0!</v>
      </c>
      <c r="DH122" s="283" t="s">
        <v>658</v>
      </c>
      <c r="DI122" s="282"/>
      <c r="DJ122" s="236"/>
      <c r="DK122" s="236"/>
      <c r="DL122" s="236"/>
      <c r="DM122" s="273" t="e">
        <f t="shared" si="39"/>
        <v>#DIV/0!</v>
      </c>
      <c r="DN122" s="283" t="s">
        <v>658</v>
      </c>
      <c r="DO122" s="282"/>
      <c r="DP122" s="236"/>
      <c r="DQ122" s="236"/>
      <c r="DR122" s="236"/>
      <c r="DS122" s="273" t="e">
        <f t="shared" si="40"/>
        <v>#DIV/0!</v>
      </c>
      <c r="DT122" s="283"/>
      <c r="DU122" s="282"/>
      <c r="DV122" s="236">
        <f t="shared" si="42"/>
        <v>0</v>
      </c>
      <c r="DW122" s="236">
        <f t="shared" si="43"/>
        <v>0</v>
      </c>
      <c r="DX122" s="236">
        <f t="shared" si="44"/>
        <v>496.4</v>
      </c>
      <c r="DY122" s="273">
        <f t="shared" si="45"/>
        <v>0</v>
      </c>
      <c r="DZ122" s="283"/>
    </row>
    <row r="123" spans="1:130" ht="45" hidden="1" customHeight="1" x14ac:dyDescent="0.25">
      <c r="A123" s="40">
        <v>113</v>
      </c>
      <c r="B123" s="78" t="s">
        <v>67</v>
      </c>
      <c r="C123" s="78" t="s">
        <v>24</v>
      </c>
      <c r="D123" s="41" t="s">
        <v>68</v>
      </c>
      <c r="E123" s="41" t="s">
        <v>156</v>
      </c>
      <c r="F123" s="41" t="s">
        <v>157</v>
      </c>
      <c r="G123" s="41" t="s">
        <v>158</v>
      </c>
      <c r="H123" s="78" t="s">
        <v>72</v>
      </c>
      <c r="I123" s="78" t="s">
        <v>72</v>
      </c>
      <c r="J123" s="78" t="s">
        <v>73</v>
      </c>
      <c r="K123" s="78" t="s">
        <v>73</v>
      </c>
      <c r="L123" s="78" t="s">
        <v>74</v>
      </c>
      <c r="M123" s="78" t="s">
        <v>159</v>
      </c>
      <c r="N123" s="78" t="s">
        <v>178</v>
      </c>
      <c r="O123" s="41" t="s">
        <v>80</v>
      </c>
      <c r="P123" s="44" t="str">
        <f t="shared" si="47"/>
        <v>53</v>
      </c>
      <c r="Q123" s="44">
        <v>530210</v>
      </c>
      <c r="R123" s="81" t="s">
        <v>617</v>
      </c>
      <c r="S123" s="46">
        <v>1701</v>
      </c>
      <c r="T123" s="46">
        <v>1</v>
      </c>
      <c r="U123" s="45">
        <v>0</v>
      </c>
      <c r="V123" s="45">
        <v>0</v>
      </c>
      <c r="W123" s="47">
        <f t="shared" si="46"/>
        <v>2607</v>
      </c>
      <c r="X123" s="86">
        <v>1</v>
      </c>
      <c r="Y123" s="79" t="s">
        <v>31</v>
      </c>
      <c r="Z123" s="85">
        <v>434.5</v>
      </c>
      <c r="AA123" s="237">
        <f>+ROUND((SUMIFS(MODIFICACIONES!K:K,MODIFICACIONES!L:L,'POA 2026'!$AA$10,MODIFICACIONES!D:D,'POA 2026'!A123)+'POA 2026'!Z123),2)</f>
        <v>434.5</v>
      </c>
      <c r="AB123" s="85">
        <v>434.5</v>
      </c>
      <c r="AC123" s="51">
        <f>+ROUND((SUMIFS(MODIFICACIONES!K:K,MODIFICACIONES!L:L,'POA 2026'!$AC$10,MODIFICACIONES!D:D,'POA 2026'!A123)+'POA 2026'!AB123),2)</f>
        <v>434.5</v>
      </c>
      <c r="AD123" s="85">
        <v>434.5</v>
      </c>
      <c r="AE123" s="51">
        <f>+ROUND((SUMIFS(MODIFICACIONES!K:K,MODIFICACIONES!L:L,'POA 2026'!$AE$10,MODIFICACIONES!D:D,'POA 2026'!A123)+'POA 2026'!AD123),2)</f>
        <v>434.5</v>
      </c>
      <c r="AF123" s="82">
        <v>434.5</v>
      </c>
      <c r="AG123" s="51">
        <f>+ROUND((SUMIFS(MODIFICACIONES!K:K,MODIFICACIONES!L:L,'POA 2026'!$AG$10,MODIFICACIONES!D:D,'POA 2026'!A123)+'POA 2026'!AF123),2)</f>
        <v>434.5</v>
      </c>
      <c r="AH123" s="82">
        <v>434.5</v>
      </c>
      <c r="AI123" s="51">
        <f>+ROUND((SUMIFS(MODIFICACIONES!K:K,MODIFICACIONES!L:L,'POA 2026'!$AI$10,MODIFICACIONES!D:D,'POA 2026'!A123)+'POA 2026'!AH123),2)</f>
        <v>434.5</v>
      </c>
      <c r="AJ123" s="82">
        <v>434.5</v>
      </c>
      <c r="AK123" s="51">
        <f>+ROUND((SUMIFS(MODIFICACIONES!K:K,MODIFICACIONES!L:L,'POA 2026'!$AK$10,MODIFICACIONES!D:D,'POA 2026'!A123)+'POA 2026'!AJ123),2)</f>
        <v>434.5</v>
      </c>
      <c r="AL123" s="82">
        <v>0</v>
      </c>
      <c r="AM123" s="51">
        <f>+ROUND((SUMIFS(MODIFICACIONES!K:K,MODIFICACIONES!L:L,'POA 2026'!$AM$10,MODIFICACIONES!D:D,'POA 2026'!A123)+'POA 2026'!AL123),2)</f>
        <v>0</v>
      </c>
      <c r="AN123" s="82">
        <v>0</v>
      </c>
      <c r="AO123" s="51">
        <f>+ROUND((SUMIFS(MODIFICACIONES!K:K,MODIFICACIONES!L:L,'POA 2026'!$AO$10,MODIFICACIONES!D:D,'POA 2026'!A123)+'POA 2026'!AN123),2)</f>
        <v>0</v>
      </c>
      <c r="AP123" s="82">
        <v>0</v>
      </c>
      <c r="AQ123" s="51">
        <f>+ROUND((SUMIFS(MODIFICACIONES!K:K,MODIFICACIONES!L:L,'POA 2026'!$AQ$10,MODIFICACIONES!D:D,'POA 2026'!A123)+'POA 2026'!AP123),2)</f>
        <v>0</v>
      </c>
      <c r="AR123" s="82">
        <v>0</v>
      </c>
      <c r="AS123" s="51">
        <f>+ROUND((SUMIFS(MODIFICACIONES!K:K,MODIFICACIONES!L:L,'POA 2026'!$AS$10,MODIFICACIONES!D:D,'POA 2026'!A123)+'POA 2026'!AR123),2)</f>
        <v>0</v>
      </c>
      <c r="AT123" s="82">
        <v>0</v>
      </c>
      <c r="AU123" s="51">
        <f>+ROUND((SUMIFS(MODIFICACIONES!K:K,MODIFICACIONES!L:L,'POA 2026'!$AU$10,MODIFICACIONES!D:D,'POA 2026'!A123)+'POA 2026'!AT123),2)</f>
        <v>0</v>
      </c>
      <c r="AV123" s="82">
        <v>0</v>
      </c>
      <c r="AW123" s="51">
        <f>+ROUND((SUMIFS(MODIFICACIONES!K:K,MODIFICACIONES!L:L,'POA 2026'!$AW$10,MODIFICACIONES!D:D,'POA 2026'!A123)+'POA 2026'!AV123),2)</f>
        <v>0</v>
      </c>
      <c r="AX123" s="75">
        <f t="shared" si="27"/>
        <v>0</v>
      </c>
      <c r="AY123" s="236">
        <f>SUMIFS(CERTIFICACIONES!I:I,CERTIFICACIONES!A:A,'POA 2026'!A123,CERTIFICACIONES!J:J,"ACTIVA")</f>
        <v>2607</v>
      </c>
      <c r="AZ123" s="279">
        <f t="shared" si="48"/>
        <v>0</v>
      </c>
      <c r="BA123" s="282">
        <v>0</v>
      </c>
      <c r="BB123" s="236">
        <v>0</v>
      </c>
      <c r="BC123" s="236">
        <v>0</v>
      </c>
      <c r="BD123" s="236">
        <f t="shared" si="28"/>
        <v>2607</v>
      </c>
      <c r="BE123" s="273">
        <f t="shared" si="29"/>
        <v>0</v>
      </c>
      <c r="BF123" s="283" t="s">
        <v>658</v>
      </c>
      <c r="BG123" s="282">
        <v>0</v>
      </c>
      <c r="BH123" s="236">
        <v>239.21</v>
      </c>
      <c r="BI123" s="236">
        <v>239.21</v>
      </c>
      <c r="BJ123" s="236"/>
      <c r="BK123" s="273">
        <f t="shared" si="30"/>
        <v>0.55054085155350985</v>
      </c>
      <c r="BL123" s="283" t="s">
        <v>658</v>
      </c>
      <c r="BM123" s="282"/>
      <c r="BN123" s="236"/>
      <c r="BO123" s="236"/>
      <c r="BP123" s="236"/>
      <c r="BQ123" s="273">
        <f t="shared" si="31"/>
        <v>0</v>
      </c>
      <c r="BR123" s="283" t="s">
        <v>658</v>
      </c>
      <c r="BS123" s="282"/>
      <c r="BT123" s="236"/>
      <c r="BU123" s="236"/>
      <c r="BV123" s="236"/>
      <c r="BW123" s="273" t="e">
        <f t="shared" si="32"/>
        <v>#DIV/0!</v>
      </c>
      <c r="BX123" s="283" t="s">
        <v>658</v>
      </c>
      <c r="BY123" s="282"/>
      <c r="BZ123" s="236"/>
      <c r="CA123" s="236"/>
      <c r="CB123" s="236"/>
      <c r="CC123" s="273" t="e">
        <f t="shared" si="33"/>
        <v>#DIV/0!</v>
      </c>
      <c r="CD123" s="283" t="s">
        <v>658</v>
      </c>
      <c r="CE123" s="282"/>
      <c r="CF123" s="236"/>
      <c r="CG123" s="236"/>
      <c r="CH123" s="236"/>
      <c r="CI123" s="273" t="e">
        <f t="shared" si="34"/>
        <v>#DIV/0!</v>
      </c>
      <c r="CJ123" s="283" t="s">
        <v>658</v>
      </c>
      <c r="CK123" s="282"/>
      <c r="CL123" s="236"/>
      <c r="CM123" s="236"/>
      <c r="CN123" s="236"/>
      <c r="CO123" s="273" t="e">
        <f t="shared" si="35"/>
        <v>#DIV/0!</v>
      </c>
      <c r="CP123" s="283" t="s">
        <v>658</v>
      </c>
      <c r="CQ123" s="282"/>
      <c r="CR123" s="236"/>
      <c r="CS123" s="236"/>
      <c r="CT123" s="236"/>
      <c r="CU123" s="273" t="e">
        <f t="shared" si="36"/>
        <v>#DIV/0!</v>
      </c>
      <c r="CV123" s="283" t="s">
        <v>658</v>
      </c>
      <c r="CW123" s="282"/>
      <c r="CX123" s="236"/>
      <c r="CY123" s="236"/>
      <c r="CZ123" s="236"/>
      <c r="DA123" s="273" t="e">
        <f t="shared" si="37"/>
        <v>#DIV/0!</v>
      </c>
      <c r="DB123" s="283" t="s">
        <v>658</v>
      </c>
      <c r="DC123" s="282"/>
      <c r="DD123" s="236"/>
      <c r="DE123" s="236"/>
      <c r="DF123" s="236"/>
      <c r="DG123" s="273" t="e">
        <f t="shared" si="38"/>
        <v>#DIV/0!</v>
      </c>
      <c r="DH123" s="283" t="s">
        <v>658</v>
      </c>
      <c r="DI123" s="282"/>
      <c r="DJ123" s="236"/>
      <c r="DK123" s="236"/>
      <c r="DL123" s="236"/>
      <c r="DM123" s="273" t="e">
        <f t="shared" si="39"/>
        <v>#DIV/0!</v>
      </c>
      <c r="DN123" s="283" t="s">
        <v>658</v>
      </c>
      <c r="DO123" s="282"/>
      <c r="DP123" s="236"/>
      <c r="DQ123" s="236"/>
      <c r="DR123" s="236"/>
      <c r="DS123" s="273" t="e">
        <f t="shared" si="40"/>
        <v>#DIV/0!</v>
      </c>
      <c r="DT123" s="283"/>
      <c r="DU123" s="282"/>
      <c r="DV123" s="236">
        <f t="shared" si="42"/>
        <v>239.21</v>
      </c>
      <c r="DW123" s="236">
        <f t="shared" si="43"/>
        <v>239.21</v>
      </c>
      <c r="DX123" s="236">
        <f t="shared" si="44"/>
        <v>2367.79</v>
      </c>
      <c r="DY123" s="273">
        <f t="shared" si="45"/>
        <v>9.1756808592251632E-2</v>
      </c>
      <c r="DZ123" s="283"/>
    </row>
    <row r="124" spans="1:130" ht="45" hidden="1" customHeight="1" x14ac:dyDescent="0.25">
      <c r="A124" s="40">
        <v>114</v>
      </c>
      <c r="B124" s="78" t="s">
        <v>67</v>
      </c>
      <c r="C124" s="78" t="s">
        <v>24</v>
      </c>
      <c r="D124" s="41" t="s">
        <v>68</v>
      </c>
      <c r="E124" s="41" t="s">
        <v>156</v>
      </c>
      <c r="F124" s="41" t="s">
        <v>157</v>
      </c>
      <c r="G124" s="41" t="s">
        <v>158</v>
      </c>
      <c r="H124" s="78" t="s">
        <v>72</v>
      </c>
      <c r="I124" s="78" t="s">
        <v>72</v>
      </c>
      <c r="J124" s="78" t="s">
        <v>73</v>
      </c>
      <c r="K124" s="78" t="s">
        <v>73</v>
      </c>
      <c r="L124" s="78" t="s">
        <v>74</v>
      </c>
      <c r="M124" s="78" t="s">
        <v>159</v>
      </c>
      <c r="N124" s="78" t="s">
        <v>179</v>
      </c>
      <c r="O124" s="41" t="s">
        <v>77</v>
      </c>
      <c r="P124" s="44" t="str">
        <f t="shared" si="47"/>
        <v>53</v>
      </c>
      <c r="Q124" s="44">
        <v>530802</v>
      </c>
      <c r="R124" s="96" t="s">
        <v>618</v>
      </c>
      <c r="S124" s="46">
        <v>1701</v>
      </c>
      <c r="T124" s="46">
        <v>1</v>
      </c>
      <c r="U124" s="45">
        <v>0</v>
      </c>
      <c r="V124" s="45">
        <v>0</v>
      </c>
      <c r="W124" s="47">
        <f t="shared" si="46"/>
        <v>400</v>
      </c>
      <c r="X124" s="86">
        <v>1</v>
      </c>
      <c r="Y124" s="79" t="s">
        <v>31</v>
      </c>
      <c r="Z124" s="85">
        <v>400</v>
      </c>
      <c r="AA124" s="237">
        <f>+ROUND((SUMIFS(MODIFICACIONES!K:K,MODIFICACIONES!L:L,'POA 2026'!$AA$10,MODIFICACIONES!D:D,'POA 2026'!A124)+'POA 2026'!Z124),2)</f>
        <v>400</v>
      </c>
      <c r="AB124" s="85">
        <v>0</v>
      </c>
      <c r="AC124" s="51">
        <f>+ROUND((SUMIFS(MODIFICACIONES!K:K,MODIFICACIONES!L:L,'POA 2026'!$AC$10,MODIFICACIONES!D:D,'POA 2026'!A124)+'POA 2026'!AB124),2)</f>
        <v>0</v>
      </c>
      <c r="AD124" s="85">
        <v>0</v>
      </c>
      <c r="AE124" s="51">
        <f>+ROUND((SUMIFS(MODIFICACIONES!K:K,MODIFICACIONES!L:L,'POA 2026'!$AE$10,MODIFICACIONES!D:D,'POA 2026'!A124)+'POA 2026'!AD124),2)</f>
        <v>0</v>
      </c>
      <c r="AF124" s="82">
        <v>0</v>
      </c>
      <c r="AG124" s="51">
        <f>+ROUND((SUMIFS(MODIFICACIONES!K:K,MODIFICACIONES!L:L,'POA 2026'!$AG$10,MODIFICACIONES!D:D,'POA 2026'!A124)+'POA 2026'!AF124),2)</f>
        <v>0</v>
      </c>
      <c r="AH124" s="82">
        <v>0</v>
      </c>
      <c r="AI124" s="51">
        <f>+ROUND((SUMIFS(MODIFICACIONES!K:K,MODIFICACIONES!L:L,'POA 2026'!$AI$10,MODIFICACIONES!D:D,'POA 2026'!A124)+'POA 2026'!AH124),2)</f>
        <v>0</v>
      </c>
      <c r="AJ124" s="82">
        <v>0</v>
      </c>
      <c r="AK124" s="51">
        <f>+ROUND((SUMIFS(MODIFICACIONES!K:K,MODIFICACIONES!L:L,'POA 2026'!$AK$10,MODIFICACIONES!D:D,'POA 2026'!A124)+'POA 2026'!AJ124),2)</f>
        <v>0</v>
      </c>
      <c r="AL124" s="82">
        <v>0</v>
      </c>
      <c r="AM124" s="51">
        <f>+ROUND((SUMIFS(MODIFICACIONES!K:K,MODIFICACIONES!L:L,'POA 2026'!$AM$10,MODIFICACIONES!D:D,'POA 2026'!A124)+'POA 2026'!AL124),2)</f>
        <v>0</v>
      </c>
      <c r="AN124" s="82">
        <v>0</v>
      </c>
      <c r="AO124" s="51">
        <f>+ROUND((SUMIFS(MODIFICACIONES!K:K,MODIFICACIONES!L:L,'POA 2026'!$AO$10,MODIFICACIONES!D:D,'POA 2026'!A124)+'POA 2026'!AN124),2)</f>
        <v>0</v>
      </c>
      <c r="AP124" s="82">
        <v>0</v>
      </c>
      <c r="AQ124" s="51">
        <f>+ROUND((SUMIFS(MODIFICACIONES!K:K,MODIFICACIONES!L:L,'POA 2026'!$AQ$10,MODIFICACIONES!D:D,'POA 2026'!A124)+'POA 2026'!AP124),2)</f>
        <v>0</v>
      </c>
      <c r="AR124" s="82">
        <v>0</v>
      </c>
      <c r="AS124" s="51">
        <f>+ROUND((SUMIFS(MODIFICACIONES!K:K,MODIFICACIONES!L:L,'POA 2026'!$AS$10,MODIFICACIONES!D:D,'POA 2026'!A124)+'POA 2026'!AR124),2)</f>
        <v>0</v>
      </c>
      <c r="AT124" s="82">
        <v>0</v>
      </c>
      <c r="AU124" s="51">
        <f>+ROUND((SUMIFS(MODIFICACIONES!K:K,MODIFICACIONES!L:L,'POA 2026'!$AU$10,MODIFICACIONES!D:D,'POA 2026'!A124)+'POA 2026'!AT124),2)</f>
        <v>0</v>
      </c>
      <c r="AV124" s="82">
        <v>0</v>
      </c>
      <c r="AW124" s="51">
        <f>+ROUND((SUMIFS(MODIFICACIONES!K:K,MODIFICACIONES!L:L,'POA 2026'!$AW$10,MODIFICACIONES!D:D,'POA 2026'!A124)+'POA 2026'!AV124),2)</f>
        <v>0</v>
      </c>
      <c r="AX124" s="75">
        <f t="shared" si="27"/>
        <v>0</v>
      </c>
      <c r="AY124" s="236">
        <f>SUMIFS(CERTIFICACIONES!I:I,CERTIFICACIONES!A:A,'POA 2026'!A124,CERTIFICACIONES!J:J,"ACTIVA")</f>
        <v>400</v>
      </c>
      <c r="AZ124" s="279">
        <f t="shared" si="48"/>
        <v>0</v>
      </c>
      <c r="BA124" s="282">
        <v>0</v>
      </c>
      <c r="BB124" s="236">
        <v>0</v>
      </c>
      <c r="BC124" s="236">
        <v>0</v>
      </c>
      <c r="BD124" s="236">
        <f t="shared" si="28"/>
        <v>400</v>
      </c>
      <c r="BE124" s="273">
        <f t="shared" si="29"/>
        <v>0</v>
      </c>
      <c r="BF124" s="283" t="s">
        <v>658</v>
      </c>
      <c r="BG124" s="282"/>
      <c r="BH124" s="236"/>
      <c r="BI124" s="236"/>
      <c r="BJ124" s="236"/>
      <c r="BK124" s="273" t="e">
        <f t="shared" si="30"/>
        <v>#DIV/0!</v>
      </c>
      <c r="BL124" s="283" t="s">
        <v>658</v>
      </c>
      <c r="BM124" s="282"/>
      <c r="BN124" s="236"/>
      <c r="BO124" s="236"/>
      <c r="BP124" s="236"/>
      <c r="BQ124" s="273" t="e">
        <f t="shared" si="31"/>
        <v>#DIV/0!</v>
      </c>
      <c r="BR124" s="283" t="s">
        <v>658</v>
      </c>
      <c r="BS124" s="282"/>
      <c r="BT124" s="236"/>
      <c r="BU124" s="236"/>
      <c r="BV124" s="236"/>
      <c r="BW124" s="273" t="e">
        <f t="shared" si="32"/>
        <v>#DIV/0!</v>
      </c>
      <c r="BX124" s="283" t="s">
        <v>658</v>
      </c>
      <c r="BY124" s="282"/>
      <c r="BZ124" s="236"/>
      <c r="CA124" s="236"/>
      <c r="CB124" s="236"/>
      <c r="CC124" s="273" t="e">
        <f t="shared" si="33"/>
        <v>#DIV/0!</v>
      </c>
      <c r="CD124" s="283" t="s">
        <v>658</v>
      </c>
      <c r="CE124" s="282"/>
      <c r="CF124" s="236"/>
      <c r="CG124" s="236"/>
      <c r="CH124" s="236"/>
      <c r="CI124" s="273" t="e">
        <f t="shared" si="34"/>
        <v>#DIV/0!</v>
      </c>
      <c r="CJ124" s="283" t="s">
        <v>658</v>
      </c>
      <c r="CK124" s="282"/>
      <c r="CL124" s="236"/>
      <c r="CM124" s="236"/>
      <c r="CN124" s="236"/>
      <c r="CO124" s="273" t="e">
        <f t="shared" si="35"/>
        <v>#DIV/0!</v>
      </c>
      <c r="CP124" s="283" t="s">
        <v>658</v>
      </c>
      <c r="CQ124" s="282"/>
      <c r="CR124" s="236"/>
      <c r="CS124" s="236"/>
      <c r="CT124" s="236"/>
      <c r="CU124" s="273" t="e">
        <f t="shared" si="36"/>
        <v>#DIV/0!</v>
      </c>
      <c r="CV124" s="283" t="s">
        <v>658</v>
      </c>
      <c r="CW124" s="282"/>
      <c r="CX124" s="236"/>
      <c r="CY124" s="236"/>
      <c r="CZ124" s="236"/>
      <c r="DA124" s="273" t="e">
        <f t="shared" si="37"/>
        <v>#DIV/0!</v>
      </c>
      <c r="DB124" s="283" t="s">
        <v>658</v>
      </c>
      <c r="DC124" s="282"/>
      <c r="DD124" s="236"/>
      <c r="DE124" s="236"/>
      <c r="DF124" s="236"/>
      <c r="DG124" s="273" t="e">
        <f t="shared" si="38"/>
        <v>#DIV/0!</v>
      </c>
      <c r="DH124" s="283" t="s">
        <v>658</v>
      </c>
      <c r="DI124" s="282"/>
      <c r="DJ124" s="236"/>
      <c r="DK124" s="236"/>
      <c r="DL124" s="236"/>
      <c r="DM124" s="273" t="e">
        <f t="shared" si="39"/>
        <v>#DIV/0!</v>
      </c>
      <c r="DN124" s="283" t="s">
        <v>658</v>
      </c>
      <c r="DO124" s="282"/>
      <c r="DP124" s="236"/>
      <c r="DQ124" s="236"/>
      <c r="DR124" s="236"/>
      <c r="DS124" s="273" t="e">
        <f t="shared" si="40"/>
        <v>#DIV/0!</v>
      </c>
      <c r="DT124" s="283"/>
      <c r="DU124" s="282"/>
      <c r="DV124" s="236">
        <f t="shared" si="42"/>
        <v>0</v>
      </c>
      <c r="DW124" s="236">
        <f t="shared" si="43"/>
        <v>0</v>
      </c>
      <c r="DX124" s="236">
        <f t="shared" si="44"/>
        <v>400</v>
      </c>
      <c r="DY124" s="273">
        <f t="shared" si="45"/>
        <v>0</v>
      </c>
      <c r="DZ124" s="283"/>
    </row>
    <row r="125" spans="1:130" ht="45" hidden="1" customHeight="1" x14ac:dyDescent="0.25">
      <c r="A125" s="40">
        <v>115</v>
      </c>
      <c r="B125" s="78" t="s">
        <v>67</v>
      </c>
      <c r="C125" s="78" t="s">
        <v>24</v>
      </c>
      <c r="D125" s="41" t="s">
        <v>68</v>
      </c>
      <c r="E125" s="41" t="s">
        <v>156</v>
      </c>
      <c r="F125" s="41" t="s">
        <v>157</v>
      </c>
      <c r="G125" s="41" t="s">
        <v>158</v>
      </c>
      <c r="H125" s="78" t="s">
        <v>72</v>
      </c>
      <c r="I125" s="78" t="s">
        <v>72</v>
      </c>
      <c r="J125" s="78" t="s">
        <v>73</v>
      </c>
      <c r="K125" s="78" t="s">
        <v>73</v>
      </c>
      <c r="L125" s="78" t="s">
        <v>74</v>
      </c>
      <c r="M125" s="78" t="s">
        <v>159</v>
      </c>
      <c r="N125" s="137" t="s">
        <v>180</v>
      </c>
      <c r="O125" s="80" t="s">
        <v>77</v>
      </c>
      <c r="P125" s="44" t="str">
        <f t="shared" si="47"/>
        <v>53</v>
      </c>
      <c r="Q125" s="44">
        <v>530802</v>
      </c>
      <c r="R125" s="96" t="s">
        <v>618</v>
      </c>
      <c r="S125" s="46">
        <v>1701</v>
      </c>
      <c r="T125" s="46">
        <v>1</v>
      </c>
      <c r="U125" s="45">
        <v>0</v>
      </c>
      <c r="V125" s="45">
        <v>0</v>
      </c>
      <c r="W125" s="47">
        <f t="shared" si="46"/>
        <v>200</v>
      </c>
      <c r="X125" s="86">
        <v>1</v>
      </c>
      <c r="Y125" s="79" t="s">
        <v>31</v>
      </c>
      <c r="Z125" s="82">
        <v>200</v>
      </c>
      <c r="AA125" s="237">
        <f>+ROUND((SUMIFS(MODIFICACIONES!K:K,MODIFICACIONES!L:L,'POA 2026'!$AA$10,MODIFICACIONES!D:D,'POA 2026'!A125)+'POA 2026'!Z125),2)</f>
        <v>200</v>
      </c>
      <c r="AB125" s="85">
        <v>0</v>
      </c>
      <c r="AC125" s="51">
        <f>+ROUND((SUMIFS(MODIFICACIONES!K:K,MODIFICACIONES!L:L,'POA 2026'!$AC$10,MODIFICACIONES!D:D,'POA 2026'!A125)+'POA 2026'!AB125),2)</f>
        <v>0</v>
      </c>
      <c r="AD125" s="85">
        <v>0</v>
      </c>
      <c r="AE125" s="51">
        <f>+ROUND((SUMIFS(MODIFICACIONES!K:K,MODIFICACIONES!L:L,'POA 2026'!$AE$10,MODIFICACIONES!D:D,'POA 2026'!A125)+'POA 2026'!AD125),2)</f>
        <v>0</v>
      </c>
      <c r="AF125" s="82">
        <v>0</v>
      </c>
      <c r="AG125" s="51">
        <f>+ROUND((SUMIFS(MODIFICACIONES!K:K,MODIFICACIONES!L:L,'POA 2026'!$AG$10,MODIFICACIONES!D:D,'POA 2026'!A125)+'POA 2026'!AF125),2)</f>
        <v>0</v>
      </c>
      <c r="AH125" s="82">
        <v>0</v>
      </c>
      <c r="AI125" s="51">
        <f>+ROUND((SUMIFS(MODIFICACIONES!K:K,MODIFICACIONES!L:L,'POA 2026'!$AI$10,MODIFICACIONES!D:D,'POA 2026'!A125)+'POA 2026'!AH125),2)</f>
        <v>0</v>
      </c>
      <c r="AJ125" s="82">
        <v>0</v>
      </c>
      <c r="AK125" s="51">
        <f>+ROUND((SUMIFS(MODIFICACIONES!K:K,MODIFICACIONES!L:L,'POA 2026'!$AK$10,MODIFICACIONES!D:D,'POA 2026'!A125)+'POA 2026'!AJ125),2)</f>
        <v>0</v>
      </c>
      <c r="AL125" s="82">
        <v>0</v>
      </c>
      <c r="AM125" s="51">
        <f>+ROUND((SUMIFS(MODIFICACIONES!K:K,MODIFICACIONES!L:L,'POA 2026'!$AM$10,MODIFICACIONES!D:D,'POA 2026'!A125)+'POA 2026'!AL125),2)</f>
        <v>0</v>
      </c>
      <c r="AN125" s="82">
        <v>0</v>
      </c>
      <c r="AO125" s="51">
        <f>+ROUND((SUMIFS(MODIFICACIONES!K:K,MODIFICACIONES!L:L,'POA 2026'!$AO$10,MODIFICACIONES!D:D,'POA 2026'!A125)+'POA 2026'!AN125),2)</f>
        <v>0</v>
      </c>
      <c r="AP125" s="82">
        <v>0</v>
      </c>
      <c r="AQ125" s="51">
        <f>+ROUND((SUMIFS(MODIFICACIONES!K:K,MODIFICACIONES!L:L,'POA 2026'!$AQ$10,MODIFICACIONES!D:D,'POA 2026'!A125)+'POA 2026'!AP125),2)</f>
        <v>0</v>
      </c>
      <c r="AR125" s="82">
        <v>0</v>
      </c>
      <c r="AS125" s="51">
        <f>+ROUND((SUMIFS(MODIFICACIONES!K:K,MODIFICACIONES!L:L,'POA 2026'!$AS$10,MODIFICACIONES!D:D,'POA 2026'!A125)+'POA 2026'!AR125),2)</f>
        <v>0</v>
      </c>
      <c r="AT125" s="82">
        <v>0</v>
      </c>
      <c r="AU125" s="51">
        <f>+ROUND((SUMIFS(MODIFICACIONES!K:K,MODIFICACIONES!L:L,'POA 2026'!$AU$10,MODIFICACIONES!D:D,'POA 2026'!A125)+'POA 2026'!AT125),2)</f>
        <v>0</v>
      </c>
      <c r="AV125" s="82">
        <v>0</v>
      </c>
      <c r="AW125" s="51">
        <f>+ROUND((SUMIFS(MODIFICACIONES!K:K,MODIFICACIONES!L:L,'POA 2026'!$AW$10,MODIFICACIONES!D:D,'POA 2026'!A125)+'POA 2026'!AV125),2)</f>
        <v>0</v>
      </c>
      <c r="AX125" s="75">
        <f t="shared" si="27"/>
        <v>0</v>
      </c>
      <c r="AY125" s="236">
        <f>SUMIFS(CERTIFICACIONES!I:I,CERTIFICACIONES!A:A,'POA 2026'!A125,CERTIFICACIONES!J:J,"ACTIVA")</f>
        <v>200</v>
      </c>
      <c r="AZ125" s="279">
        <f t="shared" si="48"/>
        <v>0</v>
      </c>
      <c r="BA125" s="282">
        <v>0</v>
      </c>
      <c r="BB125" s="236">
        <v>0</v>
      </c>
      <c r="BC125" s="236">
        <v>0</v>
      </c>
      <c r="BD125" s="236">
        <f t="shared" si="28"/>
        <v>200</v>
      </c>
      <c r="BE125" s="273">
        <f t="shared" si="29"/>
        <v>0</v>
      </c>
      <c r="BF125" s="283" t="s">
        <v>658</v>
      </c>
      <c r="BG125" s="282"/>
      <c r="BH125" s="236"/>
      <c r="BI125" s="236"/>
      <c r="BJ125" s="236"/>
      <c r="BK125" s="273" t="e">
        <f t="shared" si="30"/>
        <v>#DIV/0!</v>
      </c>
      <c r="BL125" s="283" t="s">
        <v>658</v>
      </c>
      <c r="BM125" s="282"/>
      <c r="BN125" s="236"/>
      <c r="BO125" s="236"/>
      <c r="BP125" s="236"/>
      <c r="BQ125" s="273" t="e">
        <f t="shared" si="31"/>
        <v>#DIV/0!</v>
      </c>
      <c r="BR125" s="283" t="s">
        <v>658</v>
      </c>
      <c r="BS125" s="282"/>
      <c r="BT125" s="236"/>
      <c r="BU125" s="236"/>
      <c r="BV125" s="236"/>
      <c r="BW125" s="273" t="e">
        <f t="shared" si="32"/>
        <v>#DIV/0!</v>
      </c>
      <c r="BX125" s="283" t="s">
        <v>658</v>
      </c>
      <c r="BY125" s="282"/>
      <c r="BZ125" s="236"/>
      <c r="CA125" s="236"/>
      <c r="CB125" s="236"/>
      <c r="CC125" s="273" t="e">
        <f t="shared" si="33"/>
        <v>#DIV/0!</v>
      </c>
      <c r="CD125" s="283" t="s">
        <v>658</v>
      </c>
      <c r="CE125" s="282"/>
      <c r="CF125" s="236"/>
      <c r="CG125" s="236"/>
      <c r="CH125" s="236"/>
      <c r="CI125" s="273" t="e">
        <f t="shared" si="34"/>
        <v>#DIV/0!</v>
      </c>
      <c r="CJ125" s="283" t="s">
        <v>658</v>
      </c>
      <c r="CK125" s="282"/>
      <c r="CL125" s="236"/>
      <c r="CM125" s="236"/>
      <c r="CN125" s="236"/>
      <c r="CO125" s="273" t="e">
        <f t="shared" si="35"/>
        <v>#DIV/0!</v>
      </c>
      <c r="CP125" s="283" t="s">
        <v>658</v>
      </c>
      <c r="CQ125" s="282"/>
      <c r="CR125" s="236"/>
      <c r="CS125" s="236"/>
      <c r="CT125" s="236"/>
      <c r="CU125" s="273" t="e">
        <f t="shared" si="36"/>
        <v>#DIV/0!</v>
      </c>
      <c r="CV125" s="283" t="s">
        <v>658</v>
      </c>
      <c r="CW125" s="282"/>
      <c r="CX125" s="236"/>
      <c r="CY125" s="236"/>
      <c r="CZ125" s="236"/>
      <c r="DA125" s="273" t="e">
        <f t="shared" si="37"/>
        <v>#DIV/0!</v>
      </c>
      <c r="DB125" s="283" t="s">
        <v>658</v>
      </c>
      <c r="DC125" s="282"/>
      <c r="DD125" s="236"/>
      <c r="DE125" s="236"/>
      <c r="DF125" s="236"/>
      <c r="DG125" s="273" t="e">
        <f t="shared" si="38"/>
        <v>#DIV/0!</v>
      </c>
      <c r="DH125" s="283" t="s">
        <v>658</v>
      </c>
      <c r="DI125" s="282"/>
      <c r="DJ125" s="236"/>
      <c r="DK125" s="236"/>
      <c r="DL125" s="236"/>
      <c r="DM125" s="273" t="e">
        <f t="shared" si="39"/>
        <v>#DIV/0!</v>
      </c>
      <c r="DN125" s="283" t="s">
        <v>658</v>
      </c>
      <c r="DO125" s="282"/>
      <c r="DP125" s="236"/>
      <c r="DQ125" s="236"/>
      <c r="DR125" s="236"/>
      <c r="DS125" s="273" t="e">
        <f t="shared" si="40"/>
        <v>#DIV/0!</v>
      </c>
      <c r="DT125" s="283"/>
      <c r="DU125" s="282"/>
      <c r="DV125" s="236">
        <f t="shared" si="42"/>
        <v>0</v>
      </c>
      <c r="DW125" s="236">
        <f t="shared" si="43"/>
        <v>0</v>
      </c>
      <c r="DX125" s="236">
        <f t="shared" si="44"/>
        <v>200</v>
      </c>
      <c r="DY125" s="273">
        <f t="shared" si="45"/>
        <v>0</v>
      </c>
      <c r="DZ125" s="283"/>
    </row>
    <row r="126" spans="1:130" ht="45" hidden="1" customHeight="1" x14ac:dyDescent="0.25">
      <c r="A126" s="40">
        <v>116</v>
      </c>
      <c r="B126" s="78" t="s">
        <v>67</v>
      </c>
      <c r="C126" s="78" t="s">
        <v>24</v>
      </c>
      <c r="D126" s="41" t="s">
        <v>68</v>
      </c>
      <c r="E126" s="41" t="s">
        <v>156</v>
      </c>
      <c r="F126" s="41" t="s">
        <v>157</v>
      </c>
      <c r="G126" s="41" t="s">
        <v>158</v>
      </c>
      <c r="H126" s="78" t="s">
        <v>88</v>
      </c>
      <c r="I126" s="78" t="s">
        <v>458</v>
      </c>
      <c r="J126" s="78" t="s">
        <v>73</v>
      </c>
      <c r="K126" s="78" t="s">
        <v>73</v>
      </c>
      <c r="L126" s="78" t="s">
        <v>74</v>
      </c>
      <c r="M126" s="78" t="s">
        <v>159</v>
      </c>
      <c r="N126" s="137" t="s">
        <v>173</v>
      </c>
      <c r="O126" s="80" t="s">
        <v>80</v>
      </c>
      <c r="P126" s="44" t="str">
        <f t="shared" si="47"/>
        <v>51</v>
      </c>
      <c r="Q126" s="44">
        <v>510707</v>
      </c>
      <c r="R126" s="81" t="s">
        <v>173</v>
      </c>
      <c r="S126" s="46">
        <v>1700</v>
      </c>
      <c r="T126" s="46">
        <v>3</v>
      </c>
      <c r="U126" s="45">
        <v>0</v>
      </c>
      <c r="V126" s="45">
        <v>0</v>
      </c>
      <c r="W126" s="47">
        <f t="shared" si="46"/>
        <v>1932.75</v>
      </c>
      <c r="X126" s="86">
        <v>1</v>
      </c>
      <c r="Y126" s="79" t="s">
        <v>31</v>
      </c>
      <c r="Z126" s="82">
        <v>483.19</v>
      </c>
      <c r="AA126" s="237">
        <f>+ROUND((SUMIFS(MODIFICACIONES!K:K,MODIFICACIONES!L:L,'POA 2026'!$AA$10,MODIFICACIONES!D:D,'POA 2026'!A126)+'POA 2026'!Z126),2)</f>
        <v>483.19</v>
      </c>
      <c r="AB126" s="82">
        <v>483.19</v>
      </c>
      <c r="AC126" s="51">
        <f>+ROUND((SUMIFS(MODIFICACIONES!K:K,MODIFICACIONES!L:L,'POA 2026'!$AC$10,MODIFICACIONES!D:D,'POA 2026'!A126)+'POA 2026'!AB126),2)</f>
        <v>483.19</v>
      </c>
      <c r="AD126" s="82">
        <v>483.19</v>
      </c>
      <c r="AE126" s="51">
        <f>+ROUND((SUMIFS(MODIFICACIONES!K:K,MODIFICACIONES!L:L,'POA 2026'!$AE$10,MODIFICACIONES!D:D,'POA 2026'!A126)+'POA 2026'!AD126),2)</f>
        <v>483.19</v>
      </c>
      <c r="AF126" s="82">
        <v>483.18</v>
      </c>
      <c r="AG126" s="51">
        <f>+ROUND((SUMIFS(MODIFICACIONES!K:K,MODIFICACIONES!L:L,'POA 2026'!$AG$10,MODIFICACIONES!D:D,'POA 2026'!A126)+'POA 2026'!AF126),2)</f>
        <v>483.18</v>
      </c>
      <c r="AH126" s="82">
        <v>0</v>
      </c>
      <c r="AI126" s="51">
        <f>+ROUND((SUMIFS(MODIFICACIONES!K:K,MODIFICACIONES!L:L,'POA 2026'!$AI$10,MODIFICACIONES!D:D,'POA 2026'!A126)+'POA 2026'!AH126),2)</f>
        <v>0</v>
      </c>
      <c r="AJ126" s="82">
        <v>0</v>
      </c>
      <c r="AK126" s="51">
        <f>+ROUND((SUMIFS(MODIFICACIONES!K:K,MODIFICACIONES!L:L,'POA 2026'!$AK$10,MODIFICACIONES!D:D,'POA 2026'!A126)+'POA 2026'!AJ126),2)</f>
        <v>0</v>
      </c>
      <c r="AL126" s="82">
        <v>0</v>
      </c>
      <c r="AM126" s="51">
        <f>+ROUND((SUMIFS(MODIFICACIONES!K:K,MODIFICACIONES!L:L,'POA 2026'!$AM$10,MODIFICACIONES!D:D,'POA 2026'!A126)+'POA 2026'!AL126),2)</f>
        <v>0</v>
      </c>
      <c r="AN126" s="82">
        <v>0</v>
      </c>
      <c r="AO126" s="51">
        <f>+ROUND((SUMIFS(MODIFICACIONES!K:K,MODIFICACIONES!L:L,'POA 2026'!$AO$10,MODIFICACIONES!D:D,'POA 2026'!A126)+'POA 2026'!AN126),2)</f>
        <v>0</v>
      </c>
      <c r="AP126" s="82">
        <v>0</v>
      </c>
      <c r="AQ126" s="51">
        <f>+ROUND((SUMIFS(MODIFICACIONES!K:K,MODIFICACIONES!L:L,'POA 2026'!$AQ$10,MODIFICACIONES!D:D,'POA 2026'!A126)+'POA 2026'!AP126),2)</f>
        <v>0</v>
      </c>
      <c r="AR126" s="82">
        <v>0</v>
      </c>
      <c r="AS126" s="51">
        <f>+ROUND((SUMIFS(MODIFICACIONES!K:K,MODIFICACIONES!L:L,'POA 2026'!$AS$10,MODIFICACIONES!D:D,'POA 2026'!A126)+'POA 2026'!AR126),2)</f>
        <v>0</v>
      </c>
      <c r="AT126" s="82">
        <v>0</v>
      </c>
      <c r="AU126" s="51">
        <f>+ROUND((SUMIFS(MODIFICACIONES!K:K,MODIFICACIONES!L:L,'POA 2026'!$AU$10,MODIFICACIONES!D:D,'POA 2026'!A126)+'POA 2026'!AT126),2)</f>
        <v>0</v>
      </c>
      <c r="AV126" s="82">
        <v>0</v>
      </c>
      <c r="AW126" s="51">
        <f>+ROUND((SUMIFS(MODIFICACIONES!K:K,MODIFICACIONES!L:L,'POA 2026'!$AW$10,MODIFICACIONES!D:D,'POA 2026'!A126)+'POA 2026'!AV126),2)</f>
        <v>0</v>
      </c>
      <c r="AX126" s="75">
        <f t="shared" si="27"/>
        <v>0</v>
      </c>
      <c r="AY126" s="236">
        <f>SUMIFS(CERTIFICACIONES!I:I,CERTIFICACIONES!A:A,'POA 2026'!A126,CERTIFICACIONES!J:J,"ACTIVA")</f>
        <v>1932.75</v>
      </c>
      <c r="AZ126" s="279">
        <f t="shared" si="48"/>
        <v>0</v>
      </c>
      <c r="BA126" s="282">
        <v>0</v>
      </c>
      <c r="BB126" s="236">
        <v>0</v>
      </c>
      <c r="BC126" s="236">
        <v>0</v>
      </c>
      <c r="BD126" s="236">
        <f t="shared" si="28"/>
        <v>1932.75</v>
      </c>
      <c r="BE126" s="273">
        <f t="shared" si="29"/>
        <v>0</v>
      </c>
      <c r="BF126" s="283" t="s">
        <v>658</v>
      </c>
      <c r="BG126" s="282">
        <v>0</v>
      </c>
      <c r="BH126" s="236">
        <v>0</v>
      </c>
      <c r="BI126" s="236">
        <v>0</v>
      </c>
      <c r="BJ126" s="236"/>
      <c r="BK126" s="273">
        <f t="shared" si="30"/>
        <v>0</v>
      </c>
      <c r="BL126" s="283" t="s">
        <v>658</v>
      </c>
      <c r="BM126" s="282"/>
      <c r="BN126" s="236"/>
      <c r="BO126" s="236"/>
      <c r="BP126" s="236"/>
      <c r="BQ126" s="273" t="e">
        <f t="shared" si="31"/>
        <v>#DIV/0!</v>
      </c>
      <c r="BR126" s="283" t="s">
        <v>658</v>
      </c>
      <c r="BS126" s="282"/>
      <c r="BT126" s="236"/>
      <c r="BU126" s="236"/>
      <c r="BV126" s="236"/>
      <c r="BW126" s="273" t="e">
        <f t="shared" si="32"/>
        <v>#DIV/0!</v>
      </c>
      <c r="BX126" s="283" t="s">
        <v>658</v>
      </c>
      <c r="BY126" s="282"/>
      <c r="BZ126" s="236"/>
      <c r="CA126" s="236"/>
      <c r="CB126" s="236"/>
      <c r="CC126" s="273" t="e">
        <f t="shared" si="33"/>
        <v>#DIV/0!</v>
      </c>
      <c r="CD126" s="283" t="s">
        <v>658</v>
      </c>
      <c r="CE126" s="282"/>
      <c r="CF126" s="236"/>
      <c r="CG126" s="236"/>
      <c r="CH126" s="236"/>
      <c r="CI126" s="273" t="e">
        <f t="shared" si="34"/>
        <v>#DIV/0!</v>
      </c>
      <c r="CJ126" s="283" t="s">
        <v>658</v>
      </c>
      <c r="CK126" s="282"/>
      <c r="CL126" s="236"/>
      <c r="CM126" s="236"/>
      <c r="CN126" s="236"/>
      <c r="CO126" s="273" t="e">
        <f t="shared" si="35"/>
        <v>#DIV/0!</v>
      </c>
      <c r="CP126" s="283" t="s">
        <v>658</v>
      </c>
      <c r="CQ126" s="282"/>
      <c r="CR126" s="236"/>
      <c r="CS126" s="236"/>
      <c r="CT126" s="236"/>
      <c r="CU126" s="273" t="e">
        <f t="shared" si="36"/>
        <v>#DIV/0!</v>
      </c>
      <c r="CV126" s="283" t="s">
        <v>658</v>
      </c>
      <c r="CW126" s="282"/>
      <c r="CX126" s="236"/>
      <c r="CY126" s="236"/>
      <c r="CZ126" s="236"/>
      <c r="DA126" s="273" t="e">
        <f t="shared" si="37"/>
        <v>#DIV/0!</v>
      </c>
      <c r="DB126" s="283" t="s">
        <v>658</v>
      </c>
      <c r="DC126" s="282"/>
      <c r="DD126" s="236"/>
      <c r="DE126" s="236"/>
      <c r="DF126" s="236"/>
      <c r="DG126" s="273" t="e">
        <f t="shared" si="38"/>
        <v>#DIV/0!</v>
      </c>
      <c r="DH126" s="283" t="s">
        <v>658</v>
      </c>
      <c r="DI126" s="282"/>
      <c r="DJ126" s="236"/>
      <c r="DK126" s="236"/>
      <c r="DL126" s="236"/>
      <c r="DM126" s="273" t="e">
        <f t="shared" si="39"/>
        <v>#DIV/0!</v>
      </c>
      <c r="DN126" s="283" t="s">
        <v>658</v>
      </c>
      <c r="DO126" s="282"/>
      <c r="DP126" s="236"/>
      <c r="DQ126" s="236"/>
      <c r="DR126" s="236"/>
      <c r="DS126" s="273" t="e">
        <f t="shared" si="40"/>
        <v>#DIV/0!</v>
      </c>
      <c r="DT126" s="283"/>
      <c r="DU126" s="282"/>
      <c r="DV126" s="236">
        <f t="shared" si="42"/>
        <v>0</v>
      </c>
      <c r="DW126" s="236">
        <f t="shared" si="43"/>
        <v>0</v>
      </c>
      <c r="DX126" s="236">
        <f t="shared" si="44"/>
        <v>1932.75</v>
      </c>
      <c r="DY126" s="273">
        <f t="shared" si="45"/>
        <v>0</v>
      </c>
      <c r="DZ126" s="283"/>
    </row>
    <row r="127" spans="1:130" ht="45" hidden="1" customHeight="1" x14ac:dyDescent="0.25">
      <c r="A127" s="40">
        <v>117</v>
      </c>
      <c r="B127" s="78" t="s">
        <v>67</v>
      </c>
      <c r="C127" s="78" t="s">
        <v>24</v>
      </c>
      <c r="D127" s="41" t="s">
        <v>68</v>
      </c>
      <c r="E127" s="41" t="s">
        <v>156</v>
      </c>
      <c r="F127" s="41" t="s">
        <v>157</v>
      </c>
      <c r="G127" s="41" t="s">
        <v>158</v>
      </c>
      <c r="H127" s="78" t="s">
        <v>140</v>
      </c>
      <c r="I127" s="78" t="s">
        <v>474</v>
      </c>
      <c r="J127" s="78" t="s">
        <v>73</v>
      </c>
      <c r="K127" s="78" t="s">
        <v>73</v>
      </c>
      <c r="L127" s="78" t="s">
        <v>74</v>
      </c>
      <c r="M127" s="78" t="s">
        <v>159</v>
      </c>
      <c r="N127" s="137" t="s">
        <v>173</v>
      </c>
      <c r="O127" s="80" t="s">
        <v>80</v>
      </c>
      <c r="P127" s="44" t="str">
        <f t="shared" si="47"/>
        <v>51</v>
      </c>
      <c r="Q127" s="44">
        <v>510707</v>
      </c>
      <c r="R127" s="81" t="s">
        <v>173</v>
      </c>
      <c r="S127" s="46">
        <v>1700</v>
      </c>
      <c r="T127" s="46">
        <v>3</v>
      </c>
      <c r="U127" s="45">
        <v>0</v>
      </c>
      <c r="V127" s="45">
        <v>0</v>
      </c>
      <c r="W127" s="47">
        <f t="shared" si="46"/>
        <v>1578.46</v>
      </c>
      <c r="X127" s="86">
        <v>1</v>
      </c>
      <c r="Y127" s="79" t="s">
        <v>31</v>
      </c>
      <c r="Z127" s="82">
        <v>483.19</v>
      </c>
      <c r="AA127" s="237">
        <f>+ROUND((SUMIFS(MODIFICACIONES!K:K,MODIFICACIONES!L:L,'POA 2026'!$AA$10,MODIFICACIONES!D:D,'POA 2026'!A127)+'POA 2026'!Z127),2)</f>
        <v>483.19</v>
      </c>
      <c r="AB127" s="82">
        <v>483.19</v>
      </c>
      <c r="AC127" s="51">
        <f>+ROUND((SUMIFS(MODIFICACIONES!K:K,MODIFICACIONES!L:L,'POA 2026'!$AC$10,MODIFICACIONES!D:D,'POA 2026'!A127)+'POA 2026'!AB127),2)</f>
        <v>483.19</v>
      </c>
      <c r="AD127" s="82">
        <v>483.19</v>
      </c>
      <c r="AE127" s="51">
        <f>+ROUND((SUMIFS(MODIFICACIONES!K:K,MODIFICACIONES!L:L,'POA 2026'!$AE$10,MODIFICACIONES!D:D,'POA 2026'!A127)+'POA 2026'!AD127),2)</f>
        <v>483.19</v>
      </c>
      <c r="AF127" s="82">
        <v>483.18</v>
      </c>
      <c r="AG127" s="51">
        <f>+ROUND((SUMIFS(MODIFICACIONES!K:K,MODIFICACIONES!L:L,'POA 2026'!$AG$10,MODIFICACIONES!D:D,'POA 2026'!A127)+'POA 2026'!AF127),2)</f>
        <v>128.88999999999999</v>
      </c>
      <c r="AH127" s="82">
        <v>0</v>
      </c>
      <c r="AI127" s="51">
        <f>+ROUND((SUMIFS(MODIFICACIONES!K:K,MODIFICACIONES!L:L,'POA 2026'!$AI$10,MODIFICACIONES!D:D,'POA 2026'!A127)+'POA 2026'!AH127),2)</f>
        <v>0</v>
      </c>
      <c r="AJ127" s="82">
        <v>0</v>
      </c>
      <c r="AK127" s="51">
        <f>+ROUND((SUMIFS(MODIFICACIONES!K:K,MODIFICACIONES!L:L,'POA 2026'!$AK$10,MODIFICACIONES!D:D,'POA 2026'!A127)+'POA 2026'!AJ127),2)</f>
        <v>0</v>
      </c>
      <c r="AL127" s="82">
        <v>0</v>
      </c>
      <c r="AM127" s="51">
        <f>+ROUND((SUMIFS(MODIFICACIONES!K:K,MODIFICACIONES!L:L,'POA 2026'!$AM$10,MODIFICACIONES!D:D,'POA 2026'!A127)+'POA 2026'!AL127),2)</f>
        <v>0</v>
      </c>
      <c r="AN127" s="82">
        <v>0</v>
      </c>
      <c r="AO127" s="51">
        <f>+ROUND((SUMIFS(MODIFICACIONES!K:K,MODIFICACIONES!L:L,'POA 2026'!$AO$10,MODIFICACIONES!D:D,'POA 2026'!A127)+'POA 2026'!AN127),2)</f>
        <v>0</v>
      </c>
      <c r="AP127" s="82">
        <v>0</v>
      </c>
      <c r="AQ127" s="51">
        <f>+ROUND((SUMIFS(MODIFICACIONES!K:K,MODIFICACIONES!L:L,'POA 2026'!$AQ$10,MODIFICACIONES!D:D,'POA 2026'!A127)+'POA 2026'!AP127),2)</f>
        <v>0</v>
      </c>
      <c r="AR127" s="82">
        <v>0</v>
      </c>
      <c r="AS127" s="51">
        <f>+ROUND((SUMIFS(MODIFICACIONES!K:K,MODIFICACIONES!L:L,'POA 2026'!$AS$10,MODIFICACIONES!D:D,'POA 2026'!A127)+'POA 2026'!AR127),2)</f>
        <v>0</v>
      </c>
      <c r="AT127" s="82">
        <v>0</v>
      </c>
      <c r="AU127" s="51">
        <f>+ROUND((SUMIFS(MODIFICACIONES!K:K,MODIFICACIONES!L:L,'POA 2026'!$AU$10,MODIFICACIONES!D:D,'POA 2026'!A127)+'POA 2026'!AT127),2)</f>
        <v>0</v>
      </c>
      <c r="AV127" s="82">
        <v>0</v>
      </c>
      <c r="AW127" s="51">
        <f>+ROUND((SUMIFS(MODIFICACIONES!K:K,MODIFICACIONES!L:L,'POA 2026'!$AW$10,MODIFICACIONES!D:D,'POA 2026'!A127)+'POA 2026'!AV127),2)</f>
        <v>0</v>
      </c>
      <c r="AX127" s="75">
        <f t="shared" si="27"/>
        <v>0</v>
      </c>
      <c r="AY127" s="236">
        <f>SUMIFS(CERTIFICACIONES!I:I,CERTIFICACIONES!A:A,'POA 2026'!A127,CERTIFICACIONES!J:J,"ACTIVA")</f>
        <v>1578.46</v>
      </c>
      <c r="AZ127" s="279">
        <f t="shared" si="48"/>
        <v>0</v>
      </c>
      <c r="BA127" s="282">
        <v>0</v>
      </c>
      <c r="BB127" s="236">
        <v>0</v>
      </c>
      <c r="BC127" s="236">
        <v>0</v>
      </c>
      <c r="BD127" s="236">
        <f t="shared" si="28"/>
        <v>1578.46</v>
      </c>
      <c r="BE127" s="273">
        <f t="shared" si="29"/>
        <v>0</v>
      </c>
      <c r="BF127" s="283" t="s">
        <v>658</v>
      </c>
      <c r="BG127" s="282">
        <v>0</v>
      </c>
      <c r="BH127" s="236">
        <v>0</v>
      </c>
      <c r="BI127" s="236">
        <v>0</v>
      </c>
      <c r="BJ127" s="236"/>
      <c r="BK127" s="273">
        <f t="shared" si="30"/>
        <v>0</v>
      </c>
      <c r="BL127" s="283" t="s">
        <v>658</v>
      </c>
      <c r="BM127" s="282"/>
      <c r="BN127" s="236"/>
      <c r="BO127" s="236"/>
      <c r="BP127" s="236"/>
      <c r="BQ127" s="273" t="e">
        <f t="shared" si="31"/>
        <v>#DIV/0!</v>
      </c>
      <c r="BR127" s="283" t="s">
        <v>658</v>
      </c>
      <c r="BS127" s="282"/>
      <c r="BT127" s="236"/>
      <c r="BU127" s="236"/>
      <c r="BV127" s="236"/>
      <c r="BW127" s="273" t="e">
        <f t="shared" si="32"/>
        <v>#DIV/0!</v>
      </c>
      <c r="BX127" s="283" t="s">
        <v>658</v>
      </c>
      <c r="BY127" s="282"/>
      <c r="BZ127" s="236"/>
      <c r="CA127" s="236"/>
      <c r="CB127" s="236"/>
      <c r="CC127" s="273" t="e">
        <f t="shared" si="33"/>
        <v>#DIV/0!</v>
      </c>
      <c r="CD127" s="283" t="s">
        <v>658</v>
      </c>
      <c r="CE127" s="282"/>
      <c r="CF127" s="236"/>
      <c r="CG127" s="236"/>
      <c r="CH127" s="236"/>
      <c r="CI127" s="273" t="e">
        <f t="shared" si="34"/>
        <v>#DIV/0!</v>
      </c>
      <c r="CJ127" s="283" t="s">
        <v>658</v>
      </c>
      <c r="CK127" s="282"/>
      <c r="CL127" s="236"/>
      <c r="CM127" s="236"/>
      <c r="CN127" s="236"/>
      <c r="CO127" s="273" t="e">
        <f t="shared" si="35"/>
        <v>#DIV/0!</v>
      </c>
      <c r="CP127" s="283" t="s">
        <v>658</v>
      </c>
      <c r="CQ127" s="282"/>
      <c r="CR127" s="236"/>
      <c r="CS127" s="236"/>
      <c r="CT127" s="236"/>
      <c r="CU127" s="273" t="e">
        <f t="shared" si="36"/>
        <v>#DIV/0!</v>
      </c>
      <c r="CV127" s="283" t="s">
        <v>658</v>
      </c>
      <c r="CW127" s="282"/>
      <c r="CX127" s="236"/>
      <c r="CY127" s="236"/>
      <c r="CZ127" s="236"/>
      <c r="DA127" s="273" t="e">
        <f t="shared" si="37"/>
        <v>#DIV/0!</v>
      </c>
      <c r="DB127" s="283" t="s">
        <v>658</v>
      </c>
      <c r="DC127" s="282"/>
      <c r="DD127" s="236"/>
      <c r="DE127" s="236"/>
      <c r="DF127" s="236"/>
      <c r="DG127" s="273" t="e">
        <f t="shared" si="38"/>
        <v>#DIV/0!</v>
      </c>
      <c r="DH127" s="283" t="s">
        <v>658</v>
      </c>
      <c r="DI127" s="282"/>
      <c r="DJ127" s="236"/>
      <c r="DK127" s="236"/>
      <c r="DL127" s="236"/>
      <c r="DM127" s="273" t="e">
        <f t="shared" si="39"/>
        <v>#DIV/0!</v>
      </c>
      <c r="DN127" s="283" t="s">
        <v>658</v>
      </c>
      <c r="DO127" s="282"/>
      <c r="DP127" s="236"/>
      <c r="DQ127" s="236"/>
      <c r="DR127" s="236"/>
      <c r="DS127" s="273" t="e">
        <f t="shared" si="40"/>
        <v>#DIV/0!</v>
      </c>
      <c r="DT127" s="283"/>
      <c r="DU127" s="282"/>
      <c r="DV127" s="236">
        <f t="shared" si="42"/>
        <v>0</v>
      </c>
      <c r="DW127" s="236">
        <f t="shared" si="43"/>
        <v>0</v>
      </c>
      <c r="DX127" s="236">
        <f t="shared" si="44"/>
        <v>1578.46</v>
      </c>
      <c r="DY127" s="273">
        <f t="shared" si="45"/>
        <v>0</v>
      </c>
      <c r="DZ127" s="283"/>
    </row>
    <row r="128" spans="1:130" ht="45" hidden="1" customHeight="1" x14ac:dyDescent="0.25">
      <c r="A128" s="40">
        <v>118</v>
      </c>
      <c r="B128" s="78" t="s">
        <v>67</v>
      </c>
      <c r="C128" s="78" t="s">
        <v>24</v>
      </c>
      <c r="D128" s="41" t="s">
        <v>68</v>
      </c>
      <c r="E128" s="41" t="s">
        <v>156</v>
      </c>
      <c r="F128" s="41" t="s">
        <v>157</v>
      </c>
      <c r="G128" s="41" t="s">
        <v>158</v>
      </c>
      <c r="H128" s="78" t="s">
        <v>175</v>
      </c>
      <c r="I128" s="78" t="s">
        <v>472</v>
      </c>
      <c r="J128" s="78" t="s">
        <v>73</v>
      </c>
      <c r="K128" s="78" t="s">
        <v>73</v>
      </c>
      <c r="L128" s="78" t="s">
        <v>74</v>
      </c>
      <c r="M128" s="78" t="s">
        <v>159</v>
      </c>
      <c r="N128" s="78" t="s">
        <v>173</v>
      </c>
      <c r="O128" s="41" t="s">
        <v>80</v>
      </c>
      <c r="P128" s="44" t="str">
        <f t="shared" si="47"/>
        <v>51</v>
      </c>
      <c r="Q128" s="44">
        <v>510707</v>
      </c>
      <c r="R128" s="81" t="s">
        <v>173</v>
      </c>
      <c r="S128" s="46">
        <v>1700</v>
      </c>
      <c r="T128" s="46">
        <v>3</v>
      </c>
      <c r="U128" s="45">
        <v>0</v>
      </c>
      <c r="V128" s="45">
        <v>0</v>
      </c>
      <c r="W128" s="47">
        <f t="shared" si="46"/>
        <v>1932.75</v>
      </c>
      <c r="X128" s="86">
        <v>1</v>
      </c>
      <c r="Y128" s="79" t="s">
        <v>31</v>
      </c>
      <c r="Z128" s="82">
        <v>483.19</v>
      </c>
      <c r="AA128" s="237">
        <f>+ROUND((SUMIFS(MODIFICACIONES!K:K,MODIFICACIONES!L:L,'POA 2026'!$AA$10,MODIFICACIONES!D:D,'POA 2026'!A128)+'POA 2026'!Z128),2)</f>
        <v>483.19</v>
      </c>
      <c r="AB128" s="82">
        <v>483.19</v>
      </c>
      <c r="AC128" s="51">
        <f>+ROUND((SUMIFS(MODIFICACIONES!K:K,MODIFICACIONES!L:L,'POA 2026'!$AC$10,MODIFICACIONES!D:D,'POA 2026'!A128)+'POA 2026'!AB128),2)</f>
        <v>483.19</v>
      </c>
      <c r="AD128" s="82">
        <v>483.19</v>
      </c>
      <c r="AE128" s="51">
        <f>+ROUND((SUMIFS(MODIFICACIONES!K:K,MODIFICACIONES!L:L,'POA 2026'!$AE$10,MODIFICACIONES!D:D,'POA 2026'!A128)+'POA 2026'!AD128),2)</f>
        <v>483.19</v>
      </c>
      <c r="AF128" s="82">
        <v>483.18</v>
      </c>
      <c r="AG128" s="51">
        <f>+ROUND((SUMIFS(MODIFICACIONES!K:K,MODIFICACIONES!L:L,'POA 2026'!$AG$10,MODIFICACIONES!D:D,'POA 2026'!A128)+'POA 2026'!AF128),2)</f>
        <v>483.18</v>
      </c>
      <c r="AH128" s="82">
        <v>0</v>
      </c>
      <c r="AI128" s="51">
        <f>+ROUND((SUMIFS(MODIFICACIONES!K:K,MODIFICACIONES!L:L,'POA 2026'!$AI$10,MODIFICACIONES!D:D,'POA 2026'!A128)+'POA 2026'!AH128),2)</f>
        <v>0</v>
      </c>
      <c r="AJ128" s="82">
        <v>0</v>
      </c>
      <c r="AK128" s="51">
        <f>+ROUND((SUMIFS(MODIFICACIONES!K:K,MODIFICACIONES!L:L,'POA 2026'!$AK$10,MODIFICACIONES!D:D,'POA 2026'!A128)+'POA 2026'!AJ128),2)</f>
        <v>0</v>
      </c>
      <c r="AL128" s="82">
        <v>0</v>
      </c>
      <c r="AM128" s="51">
        <f>+ROUND((SUMIFS(MODIFICACIONES!K:K,MODIFICACIONES!L:L,'POA 2026'!$AM$10,MODIFICACIONES!D:D,'POA 2026'!A128)+'POA 2026'!AL128),2)</f>
        <v>0</v>
      </c>
      <c r="AN128" s="82">
        <v>0</v>
      </c>
      <c r="AO128" s="51">
        <f>+ROUND((SUMIFS(MODIFICACIONES!K:K,MODIFICACIONES!L:L,'POA 2026'!$AO$10,MODIFICACIONES!D:D,'POA 2026'!A128)+'POA 2026'!AN128),2)</f>
        <v>0</v>
      </c>
      <c r="AP128" s="82">
        <v>0</v>
      </c>
      <c r="AQ128" s="51">
        <f>+ROUND((SUMIFS(MODIFICACIONES!K:K,MODIFICACIONES!L:L,'POA 2026'!$AQ$10,MODIFICACIONES!D:D,'POA 2026'!A128)+'POA 2026'!AP128),2)</f>
        <v>0</v>
      </c>
      <c r="AR128" s="82">
        <v>0</v>
      </c>
      <c r="AS128" s="51">
        <f>+ROUND((SUMIFS(MODIFICACIONES!K:K,MODIFICACIONES!L:L,'POA 2026'!$AS$10,MODIFICACIONES!D:D,'POA 2026'!A128)+'POA 2026'!AR128),2)</f>
        <v>0</v>
      </c>
      <c r="AT128" s="82">
        <v>0</v>
      </c>
      <c r="AU128" s="51">
        <f>+ROUND((SUMIFS(MODIFICACIONES!K:K,MODIFICACIONES!L:L,'POA 2026'!$AU$10,MODIFICACIONES!D:D,'POA 2026'!A128)+'POA 2026'!AT128),2)</f>
        <v>0</v>
      </c>
      <c r="AV128" s="82">
        <v>0</v>
      </c>
      <c r="AW128" s="51">
        <f>+ROUND((SUMIFS(MODIFICACIONES!K:K,MODIFICACIONES!L:L,'POA 2026'!$AW$10,MODIFICACIONES!D:D,'POA 2026'!A128)+'POA 2026'!AV128),2)</f>
        <v>0</v>
      </c>
      <c r="AX128" s="75">
        <f t="shared" si="27"/>
        <v>0</v>
      </c>
      <c r="AY128" s="236">
        <f>SUMIFS(CERTIFICACIONES!I:I,CERTIFICACIONES!A:A,'POA 2026'!A128,CERTIFICACIONES!J:J,"ACTIVA")</f>
        <v>1932.75</v>
      </c>
      <c r="AZ128" s="279">
        <f t="shared" si="48"/>
        <v>0</v>
      </c>
      <c r="BA128" s="282">
        <v>0</v>
      </c>
      <c r="BB128" s="236">
        <v>0</v>
      </c>
      <c r="BC128" s="236">
        <v>0</v>
      </c>
      <c r="BD128" s="236">
        <f t="shared" si="28"/>
        <v>1932.75</v>
      </c>
      <c r="BE128" s="273">
        <f t="shared" si="29"/>
        <v>0</v>
      </c>
      <c r="BF128" s="283" t="s">
        <v>658</v>
      </c>
      <c r="BG128" s="282">
        <v>0</v>
      </c>
      <c r="BH128" s="236">
        <v>0</v>
      </c>
      <c r="BI128" s="236">
        <v>0</v>
      </c>
      <c r="BJ128" s="236"/>
      <c r="BK128" s="273">
        <f t="shared" si="30"/>
        <v>0</v>
      </c>
      <c r="BL128" s="283" t="s">
        <v>658</v>
      </c>
      <c r="BM128" s="282"/>
      <c r="BN128" s="236"/>
      <c r="BO128" s="236"/>
      <c r="BP128" s="236"/>
      <c r="BQ128" s="273" t="e">
        <f t="shared" si="31"/>
        <v>#DIV/0!</v>
      </c>
      <c r="BR128" s="283" t="s">
        <v>658</v>
      </c>
      <c r="BS128" s="282"/>
      <c r="BT128" s="236"/>
      <c r="BU128" s="236"/>
      <c r="BV128" s="236"/>
      <c r="BW128" s="273" t="e">
        <f t="shared" si="32"/>
        <v>#DIV/0!</v>
      </c>
      <c r="BX128" s="283" t="s">
        <v>658</v>
      </c>
      <c r="BY128" s="282"/>
      <c r="BZ128" s="236"/>
      <c r="CA128" s="236"/>
      <c r="CB128" s="236"/>
      <c r="CC128" s="273" t="e">
        <f t="shared" si="33"/>
        <v>#DIV/0!</v>
      </c>
      <c r="CD128" s="283" t="s">
        <v>658</v>
      </c>
      <c r="CE128" s="282"/>
      <c r="CF128" s="236"/>
      <c r="CG128" s="236"/>
      <c r="CH128" s="236"/>
      <c r="CI128" s="273" t="e">
        <f t="shared" si="34"/>
        <v>#DIV/0!</v>
      </c>
      <c r="CJ128" s="283" t="s">
        <v>658</v>
      </c>
      <c r="CK128" s="282"/>
      <c r="CL128" s="236"/>
      <c r="CM128" s="236"/>
      <c r="CN128" s="236"/>
      <c r="CO128" s="273" t="e">
        <f t="shared" si="35"/>
        <v>#DIV/0!</v>
      </c>
      <c r="CP128" s="283" t="s">
        <v>658</v>
      </c>
      <c r="CQ128" s="282"/>
      <c r="CR128" s="236"/>
      <c r="CS128" s="236"/>
      <c r="CT128" s="236"/>
      <c r="CU128" s="273" t="e">
        <f t="shared" si="36"/>
        <v>#DIV/0!</v>
      </c>
      <c r="CV128" s="283" t="s">
        <v>658</v>
      </c>
      <c r="CW128" s="282"/>
      <c r="CX128" s="236"/>
      <c r="CY128" s="236"/>
      <c r="CZ128" s="236"/>
      <c r="DA128" s="273" t="e">
        <f t="shared" si="37"/>
        <v>#DIV/0!</v>
      </c>
      <c r="DB128" s="283" t="s">
        <v>658</v>
      </c>
      <c r="DC128" s="282"/>
      <c r="DD128" s="236"/>
      <c r="DE128" s="236"/>
      <c r="DF128" s="236"/>
      <c r="DG128" s="273" t="e">
        <f t="shared" si="38"/>
        <v>#DIV/0!</v>
      </c>
      <c r="DH128" s="283" t="s">
        <v>658</v>
      </c>
      <c r="DI128" s="282"/>
      <c r="DJ128" s="236"/>
      <c r="DK128" s="236"/>
      <c r="DL128" s="236"/>
      <c r="DM128" s="273" t="e">
        <f t="shared" si="39"/>
        <v>#DIV/0!</v>
      </c>
      <c r="DN128" s="283" t="s">
        <v>658</v>
      </c>
      <c r="DO128" s="282"/>
      <c r="DP128" s="236"/>
      <c r="DQ128" s="236"/>
      <c r="DR128" s="236"/>
      <c r="DS128" s="273" t="e">
        <f t="shared" si="40"/>
        <v>#DIV/0!</v>
      </c>
      <c r="DT128" s="283"/>
      <c r="DU128" s="282"/>
      <c r="DV128" s="236">
        <f t="shared" si="42"/>
        <v>0</v>
      </c>
      <c r="DW128" s="236">
        <f t="shared" si="43"/>
        <v>0</v>
      </c>
      <c r="DX128" s="236">
        <f t="shared" si="44"/>
        <v>1932.75</v>
      </c>
      <c r="DY128" s="273">
        <f t="shared" si="45"/>
        <v>0</v>
      </c>
      <c r="DZ128" s="283"/>
    </row>
    <row r="129" spans="1:130" ht="45" hidden="1" customHeight="1" x14ac:dyDescent="0.25">
      <c r="A129" s="40">
        <v>119</v>
      </c>
      <c r="B129" s="78" t="s">
        <v>67</v>
      </c>
      <c r="C129" s="78" t="s">
        <v>24</v>
      </c>
      <c r="D129" s="41" t="s">
        <v>68</v>
      </c>
      <c r="E129" s="41" t="s">
        <v>156</v>
      </c>
      <c r="F129" s="41" t="s">
        <v>157</v>
      </c>
      <c r="G129" s="41" t="s">
        <v>158</v>
      </c>
      <c r="H129" s="78" t="s">
        <v>72</v>
      </c>
      <c r="I129" s="78" t="s">
        <v>72</v>
      </c>
      <c r="J129" s="78" t="s">
        <v>73</v>
      </c>
      <c r="K129" s="78" t="s">
        <v>73</v>
      </c>
      <c r="L129" s="78" t="s">
        <v>74</v>
      </c>
      <c r="M129" s="78" t="s">
        <v>159</v>
      </c>
      <c r="N129" s="78" t="s">
        <v>181</v>
      </c>
      <c r="O129" s="41" t="s">
        <v>80</v>
      </c>
      <c r="P129" s="44" t="str">
        <f t="shared" si="47"/>
        <v>53</v>
      </c>
      <c r="Q129" s="44">
        <v>530306</v>
      </c>
      <c r="R129" s="96" t="s">
        <v>182</v>
      </c>
      <c r="S129" s="46">
        <v>1701</v>
      </c>
      <c r="T129" s="46">
        <v>1</v>
      </c>
      <c r="U129" s="45">
        <v>0</v>
      </c>
      <c r="V129" s="45">
        <v>0</v>
      </c>
      <c r="W129" s="47">
        <f t="shared" si="46"/>
        <v>8496</v>
      </c>
      <c r="X129" s="86">
        <v>1</v>
      </c>
      <c r="Y129" s="79" t="s">
        <v>31</v>
      </c>
      <c r="Z129" s="85">
        <v>708</v>
      </c>
      <c r="AA129" s="237">
        <f>+ROUND((SUMIFS(MODIFICACIONES!K:K,MODIFICACIONES!L:L,'POA 2026'!$AA$10,MODIFICACIONES!D:D,'POA 2026'!A129)+'POA 2026'!Z129),2)</f>
        <v>708</v>
      </c>
      <c r="AB129" s="85">
        <v>708</v>
      </c>
      <c r="AC129" s="51">
        <f>+ROUND((SUMIFS(MODIFICACIONES!K:K,MODIFICACIONES!L:L,'POA 2026'!$AC$10,MODIFICACIONES!D:D,'POA 2026'!A129)+'POA 2026'!AB129),2)</f>
        <v>708</v>
      </c>
      <c r="AD129" s="85">
        <v>708</v>
      </c>
      <c r="AE129" s="51">
        <f>+ROUND((SUMIFS(MODIFICACIONES!K:K,MODIFICACIONES!L:L,'POA 2026'!$AE$10,MODIFICACIONES!D:D,'POA 2026'!A129)+'POA 2026'!AD129),2)</f>
        <v>708</v>
      </c>
      <c r="AF129" s="82">
        <v>708</v>
      </c>
      <c r="AG129" s="51">
        <f>+ROUND((SUMIFS(MODIFICACIONES!K:K,MODIFICACIONES!L:L,'POA 2026'!$AG$10,MODIFICACIONES!D:D,'POA 2026'!A129)+'POA 2026'!AF129),2)</f>
        <v>708</v>
      </c>
      <c r="AH129" s="82">
        <v>708</v>
      </c>
      <c r="AI129" s="51">
        <f>+ROUND((SUMIFS(MODIFICACIONES!K:K,MODIFICACIONES!L:L,'POA 2026'!$AI$10,MODIFICACIONES!D:D,'POA 2026'!A129)+'POA 2026'!AH129),2)</f>
        <v>708</v>
      </c>
      <c r="AJ129" s="82">
        <v>708</v>
      </c>
      <c r="AK129" s="51">
        <f>+ROUND((SUMIFS(MODIFICACIONES!K:K,MODIFICACIONES!L:L,'POA 2026'!$AK$10,MODIFICACIONES!D:D,'POA 2026'!A129)+'POA 2026'!AJ129),2)</f>
        <v>708</v>
      </c>
      <c r="AL129" s="82">
        <v>708</v>
      </c>
      <c r="AM129" s="51">
        <f>+ROUND((SUMIFS(MODIFICACIONES!K:K,MODIFICACIONES!L:L,'POA 2026'!$AM$10,MODIFICACIONES!D:D,'POA 2026'!A129)+'POA 2026'!AL129),2)</f>
        <v>708</v>
      </c>
      <c r="AN129" s="82">
        <v>708</v>
      </c>
      <c r="AO129" s="51">
        <f>+ROUND((SUMIFS(MODIFICACIONES!K:K,MODIFICACIONES!L:L,'POA 2026'!$AO$10,MODIFICACIONES!D:D,'POA 2026'!A129)+'POA 2026'!AN129),2)</f>
        <v>708</v>
      </c>
      <c r="AP129" s="82">
        <v>708</v>
      </c>
      <c r="AQ129" s="51">
        <f>+ROUND((SUMIFS(MODIFICACIONES!K:K,MODIFICACIONES!L:L,'POA 2026'!$AQ$10,MODIFICACIONES!D:D,'POA 2026'!A129)+'POA 2026'!AP129),2)</f>
        <v>708</v>
      </c>
      <c r="AR129" s="82">
        <v>708</v>
      </c>
      <c r="AS129" s="51">
        <f>+ROUND((SUMIFS(MODIFICACIONES!K:K,MODIFICACIONES!L:L,'POA 2026'!$AS$10,MODIFICACIONES!D:D,'POA 2026'!A129)+'POA 2026'!AR129),2)</f>
        <v>708</v>
      </c>
      <c r="AT129" s="82">
        <v>708</v>
      </c>
      <c r="AU129" s="51">
        <f>+ROUND((SUMIFS(MODIFICACIONES!K:K,MODIFICACIONES!L:L,'POA 2026'!$AU$10,MODIFICACIONES!D:D,'POA 2026'!A129)+'POA 2026'!AT129),2)</f>
        <v>708</v>
      </c>
      <c r="AV129" s="82">
        <v>708</v>
      </c>
      <c r="AW129" s="51">
        <f>+ROUND((SUMIFS(MODIFICACIONES!K:K,MODIFICACIONES!L:L,'POA 2026'!$AW$10,MODIFICACIONES!D:D,'POA 2026'!A129)+'POA 2026'!AV129),2)</f>
        <v>708</v>
      </c>
      <c r="AX129" s="75">
        <f t="shared" si="27"/>
        <v>0</v>
      </c>
      <c r="AY129" s="236">
        <f>SUMIFS(CERTIFICACIONES!I:I,CERTIFICACIONES!A:A,'POA 2026'!A129,CERTIFICACIONES!J:J,"ACTIVA")</f>
        <v>8496</v>
      </c>
      <c r="AZ129" s="279">
        <f t="shared" si="48"/>
        <v>0</v>
      </c>
      <c r="BA129" s="282">
        <v>0</v>
      </c>
      <c r="BB129" s="236">
        <v>0</v>
      </c>
      <c r="BC129" s="236">
        <v>0</v>
      </c>
      <c r="BD129" s="236">
        <f t="shared" si="28"/>
        <v>8496</v>
      </c>
      <c r="BE129" s="273">
        <f t="shared" si="29"/>
        <v>0</v>
      </c>
      <c r="BF129" s="283" t="s">
        <v>658</v>
      </c>
      <c r="BG129" s="282">
        <v>0</v>
      </c>
      <c r="BH129" s="236">
        <v>0</v>
      </c>
      <c r="BI129" s="236">
        <v>0</v>
      </c>
      <c r="BJ129" s="236"/>
      <c r="BK129" s="273">
        <f t="shared" si="30"/>
        <v>0</v>
      </c>
      <c r="BL129" s="283" t="s">
        <v>658</v>
      </c>
      <c r="BM129" s="282"/>
      <c r="BN129" s="236"/>
      <c r="BO129" s="236"/>
      <c r="BP129" s="236"/>
      <c r="BQ129" s="273">
        <f t="shared" si="31"/>
        <v>0</v>
      </c>
      <c r="BR129" s="283" t="s">
        <v>658</v>
      </c>
      <c r="BS129" s="282"/>
      <c r="BT129" s="236"/>
      <c r="BU129" s="236"/>
      <c r="BV129" s="236"/>
      <c r="BW129" s="273">
        <f t="shared" si="32"/>
        <v>0</v>
      </c>
      <c r="BX129" s="283" t="s">
        <v>658</v>
      </c>
      <c r="BY129" s="282"/>
      <c r="BZ129" s="236"/>
      <c r="CA129" s="236"/>
      <c r="CB129" s="236"/>
      <c r="CC129" s="273">
        <f t="shared" si="33"/>
        <v>0</v>
      </c>
      <c r="CD129" s="283" t="s">
        <v>658</v>
      </c>
      <c r="CE129" s="282"/>
      <c r="CF129" s="236"/>
      <c r="CG129" s="236"/>
      <c r="CH129" s="236"/>
      <c r="CI129" s="273" t="e">
        <f t="shared" si="34"/>
        <v>#DIV/0!</v>
      </c>
      <c r="CJ129" s="283" t="s">
        <v>658</v>
      </c>
      <c r="CK129" s="282"/>
      <c r="CL129" s="236"/>
      <c r="CM129" s="236"/>
      <c r="CN129" s="236"/>
      <c r="CO129" s="273" t="e">
        <f t="shared" si="35"/>
        <v>#DIV/0!</v>
      </c>
      <c r="CP129" s="283" t="s">
        <v>658</v>
      </c>
      <c r="CQ129" s="282"/>
      <c r="CR129" s="236"/>
      <c r="CS129" s="236"/>
      <c r="CT129" s="236"/>
      <c r="CU129" s="273" t="e">
        <f t="shared" si="36"/>
        <v>#DIV/0!</v>
      </c>
      <c r="CV129" s="283" t="s">
        <v>658</v>
      </c>
      <c r="CW129" s="282"/>
      <c r="CX129" s="236"/>
      <c r="CY129" s="236"/>
      <c r="CZ129" s="236"/>
      <c r="DA129" s="273" t="e">
        <f t="shared" si="37"/>
        <v>#DIV/0!</v>
      </c>
      <c r="DB129" s="283" t="s">
        <v>658</v>
      </c>
      <c r="DC129" s="282"/>
      <c r="DD129" s="236"/>
      <c r="DE129" s="236"/>
      <c r="DF129" s="236"/>
      <c r="DG129" s="273" t="e">
        <f t="shared" si="38"/>
        <v>#DIV/0!</v>
      </c>
      <c r="DH129" s="283" t="s">
        <v>658</v>
      </c>
      <c r="DI129" s="282"/>
      <c r="DJ129" s="236"/>
      <c r="DK129" s="236"/>
      <c r="DL129" s="236"/>
      <c r="DM129" s="273" t="e">
        <f t="shared" si="39"/>
        <v>#DIV/0!</v>
      </c>
      <c r="DN129" s="283" t="s">
        <v>658</v>
      </c>
      <c r="DO129" s="282"/>
      <c r="DP129" s="236"/>
      <c r="DQ129" s="236"/>
      <c r="DR129" s="236"/>
      <c r="DS129" s="273" t="e">
        <f t="shared" si="40"/>
        <v>#DIV/0!</v>
      </c>
      <c r="DT129" s="283"/>
      <c r="DU129" s="282"/>
      <c r="DV129" s="236">
        <f t="shared" si="42"/>
        <v>0</v>
      </c>
      <c r="DW129" s="236">
        <f t="shared" si="43"/>
        <v>0</v>
      </c>
      <c r="DX129" s="236">
        <f t="shared" si="44"/>
        <v>8496</v>
      </c>
      <c r="DY129" s="273">
        <f t="shared" si="45"/>
        <v>0</v>
      </c>
      <c r="DZ129" s="283"/>
    </row>
    <row r="130" spans="1:130" ht="45" hidden="1" customHeight="1" x14ac:dyDescent="0.25">
      <c r="A130" s="40">
        <v>120</v>
      </c>
      <c r="B130" s="78" t="s">
        <v>67</v>
      </c>
      <c r="C130" s="78" t="s">
        <v>24</v>
      </c>
      <c r="D130" s="41" t="s">
        <v>183</v>
      </c>
      <c r="E130" s="41" t="s">
        <v>151</v>
      </c>
      <c r="F130" s="41" t="s">
        <v>151</v>
      </c>
      <c r="G130" s="41" t="s">
        <v>151</v>
      </c>
      <c r="H130" s="78" t="s">
        <v>72</v>
      </c>
      <c r="I130" s="78" t="s">
        <v>72</v>
      </c>
      <c r="J130" s="78" t="s">
        <v>73</v>
      </c>
      <c r="K130" s="78" t="s">
        <v>73</v>
      </c>
      <c r="L130" s="136" t="s">
        <v>184</v>
      </c>
      <c r="M130" s="78" t="s">
        <v>185</v>
      </c>
      <c r="N130" s="78" t="s">
        <v>187</v>
      </c>
      <c r="O130" s="41" t="s">
        <v>80</v>
      </c>
      <c r="P130" s="44" t="str">
        <f t="shared" si="47"/>
        <v>53</v>
      </c>
      <c r="Q130" s="69">
        <v>530207</v>
      </c>
      <c r="R130" s="42" t="s">
        <v>188</v>
      </c>
      <c r="S130" s="27">
        <v>1701</v>
      </c>
      <c r="T130" s="56">
        <v>2</v>
      </c>
      <c r="U130" s="57">
        <v>0</v>
      </c>
      <c r="V130" s="57">
        <v>0</v>
      </c>
      <c r="W130" s="47">
        <f t="shared" si="46"/>
        <v>6000</v>
      </c>
      <c r="X130" s="86">
        <v>1</v>
      </c>
      <c r="Y130" s="50" t="s">
        <v>31</v>
      </c>
      <c r="Z130" s="75">
        <v>0</v>
      </c>
      <c r="AA130" s="237">
        <f>+ROUND((SUMIFS(MODIFICACIONES!K:K,MODIFICACIONES!L:L,'POA 2026'!$AA$10,MODIFICACIONES!D:D,'POA 2026'!A130)+'POA 2026'!Z130),2)</f>
        <v>0</v>
      </c>
      <c r="AB130" s="75">
        <v>0</v>
      </c>
      <c r="AC130" s="51">
        <f>+ROUND((SUMIFS(MODIFICACIONES!K:K,MODIFICACIONES!L:L,'POA 2026'!$AC$10,MODIFICACIONES!D:D,'POA 2026'!A130)+'POA 2026'!AB130),2)</f>
        <v>0</v>
      </c>
      <c r="AD130" s="75">
        <v>3000</v>
      </c>
      <c r="AE130" s="51">
        <f>+ROUND((SUMIFS(MODIFICACIONES!K:K,MODIFICACIONES!L:L,'POA 2026'!$AE$10,MODIFICACIONES!D:D,'POA 2026'!A130)+'POA 2026'!AD130),2)</f>
        <v>3000</v>
      </c>
      <c r="AF130" s="75">
        <v>0</v>
      </c>
      <c r="AG130" s="51">
        <f>+ROUND((SUMIFS(MODIFICACIONES!K:K,MODIFICACIONES!L:L,'POA 2026'!$AG$10,MODIFICACIONES!D:D,'POA 2026'!A130)+'POA 2026'!AF130),2)</f>
        <v>0</v>
      </c>
      <c r="AH130" s="75">
        <v>0</v>
      </c>
      <c r="AI130" s="51">
        <f>+ROUND((SUMIFS(MODIFICACIONES!K:K,MODIFICACIONES!L:L,'POA 2026'!$AI$10,MODIFICACIONES!D:D,'POA 2026'!A130)+'POA 2026'!AH130),2)</f>
        <v>0</v>
      </c>
      <c r="AJ130" s="75">
        <v>0</v>
      </c>
      <c r="AK130" s="51">
        <f>+ROUND((SUMIFS(MODIFICACIONES!K:K,MODIFICACIONES!L:L,'POA 2026'!$AK$10,MODIFICACIONES!D:D,'POA 2026'!A130)+'POA 2026'!AJ130),2)</f>
        <v>0</v>
      </c>
      <c r="AL130" s="75">
        <v>0</v>
      </c>
      <c r="AM130" s="51">
        <f>+ROUND((SUMIFS(MODIFICACIONES!K:K,MODIFICACIONES!L:L,'POA 2026'!$AM$10,MODIFICACIONES!D:D,'POA 2026'!A130)+'POA 2026'!AL130),2)</f>
        <v>0</v>
      </c>
      <c r="AN130" s="75">
        <v>0</v>
      </c>
      <c r="AO130" s="51">
        <f>+ROUND((SUMIFS(MODIFICACIONES!K:K,MODIFICACIONES!L:L,'POA 2026'!$AO$10,MODIFICACIONES!D:D,'POA 2026'!A130)+'POA 2026'!AN130),2)</f>
        <v>0</v>
      </c>
      <c r="AP130" s="75">
        <v>3000</v>
      </c>
      <c r="AQ130" s="51">
        <f>+ROUND((SUMIFS(MODIFICACIONES!K:K,MODIFICACIONES!L:L,'POA 2026'!$AQ$10,MODIFICACIONES!D:D,'POA 2026'!A130)+'POA 2026'!AP130),2)</f>
        <v>3000</v>
      </c>
      <c r="AR130" s="75">
        <v>0</v>
      </c>
      <c r="AS130" s="51">
        <f>+ROUND((SUMIFS(MODIFICACIONES!K:K,MODIFICACIONES!L:L,'POA 2026'!$AS$10,MODIFICACIONES!D:D,'POA 2026'!A130)+'POA 2026'!AR130),2)</f>
        <v>0</v>
      </c>
      <c r="AT130" s="75">
        <v>0</v>
      </c>
      <c r="AU130" s="51">
        <f>+ROUND((SUMIFS(MODIFICACIONES!K:K,MODIFICACIONES!L:L,'POA 2026'!$AU$10,MODIFICACIONES!D:D,'POA 2026'!A130)+'POA 2026'!AT130),2)</f>
        <v>0</v>
      </c>
      <c r="AV130" s="75">
        <v>0</v>
      </c>
      <c r="AW130" s="51">
        <f>+ROUND((SUMIFS(MODIFICACIONES!K:K,MODIFICACIONES!L:L,'POA 2026'!$AW$10,MODIFICACIONES!D:D,'POA 2026'!A130)+'POA 2026'!AV130),2)</f>
        <v>0</v>
      </c>
      <c r="AX130" s="75">
        <f t="shared" si="27"/>
        <v>0</v>
      </c>
      <c r="AY130" s="236">
        <f>SUMIFS(CERTIFICACIONES!I:I,CERTIFICACIONES!A:A,'POA 2026'!A130,CERTIFICACIONES!J:J,"ACTIVA")</f>
        <v>0</v>
      </c>
      <c r="AZ130" s="279">
        <f t="shared" si="48"/>
        <v>6000</v>
      </c>
      <c r="BA130" s="282">
        <v>0</v>
      </c>
      <c r="BB130" s="236">
        <v>0</v>
      </c>
      <c r="BC130" s="236">
        <v>0</v>
      </c>
      <c r="BD130" s="236">
        <f t="shared" si="28"/>
        <v>6000</v>
      </c>
      <c r="BE130" s="273">
        <f t="shared" si="29"/>
        <v>0</v>
      </c>
      <c r="BF130" s="283"/>
      <c r="BG130" s="282"/>
      <c r="BH130" s="236"/>
      <c r="BI130" s="236"/>
      <c r="BJ130" s="236"/>
      <c r="BK130" s="273" t="e">
        <f t="shared" si="30"/>
        <v>#DIV/0!</v>
      </c>
      <c r="BL130" s="283"/>
      <c r="BM130" s="282"/>
      <c r="BN130" s="236"/>
      <c r="BO130" s="236"/>
      <c r="BP130" s="236"/>
      <c r="BQ130" s="273" t="e">
        <f t="shared" si="31"/>
        <v>#DIV/0!</v>
      </c>
      <c r="BR130" s="283"/>
      <c r="BS130" s="282"/>
      <c r="BT130" s="236"/>
      <c r="BU130" s="236"/>
      <c r="BV130" s="236"/>
      <c r="BW130" s="273" t="e">
        <f t="shared" si="32"/>
        <v>#DIV/0!</v>
      </c>
      <c r="BX130" s="283"/>
      <c r="BY130" s="282"/>
      <c r="BZ130" s="236"/>
      <c r="CA130" s="236"/>
      <c r="CB130" s="236"/>
      <c r="CC130" s="273" t="e">
        <f t="shared" si="33"/>
        <v>#DIV/0!</v>
      </c>
      <c r="CD130" s="283"/>
      <c r="CE130" s="282"/>
      <c r="CF130" s="236"/>
      <c r="CG130" s="236"/>
      <c r="CH130" s="236"/>
      <c r="CI130" s="273" t="e">
        <f t="shared" si="34"/>
        <v>#DIV/0!</v>
      </c>
      <c r="CJ130" s="283"/>
      <c r="CK130" s="282"/>
      <c r="CL130" s="236"/>
      <c r="CM130" s="236"/>
      <c r="CN130" s="236"/>
      <c r="CO130" s="273" t="e">
        <f t="shared" si="35"/>
        <v>#DIV/0!</v>
      </c>
      <c r="CP130" s="283"/>
      <c r="CQ130" s="282"/>
      <c r="CR130" s="236"/>
      <c r="CS130" s="236"/>
      <c r="CT130" s="236"/>
      <c r="CU130" s="273" t="e">
        <f t="shared" si="36"/>
        <v>#DIV/0!</v>
      </c>
      <c r="CV130" s="283"/>
      <c r="CW130" s="282"/>
      <c r="CX130" s="236"/>
      <c r="CY130" s="236"/>
      <c r="CZ130" s="236"/>
      <c r="DA130" s="273" t="e">
        <f t="shared" si="37"/>
        <v>#DIV/0!</v>
      </c>
      <c r="DB130" s="283"/>
      <c r="DC130" s="282"/>
      <c r="DD130" s="236"/>
      <c r="DE130" s="236"/>
      <c r="DF130" s="236"/>
      <c r="DG130" s="273" t="e">
        <f t="shared" si="38"/>
        <v>#DIV/0!</v>
      </c>
      <c r="DH130" s="283"/>
      <c r="DI130" s="282"/>
      <c r="DJ130" s="236"/>
      <c r="DK130" s="236"/>
      <c r="DL130" s="236"/>
      <c r="DM130" s="273" t="e">
        <f t="shared" si="39"/>
        <v>#DIV/0!</v>
      </c>
      <c r="DN130" s="283"/>
      <c r="DO130" s="282"/>
      <c r="DP130" s="236"/>
      <c r="DQ130" s="236"/>
      <c r="DR130" s="236"/>
      <c r="DS130" s="273" t="e">
        <f t="shared" si="40"/>
        <v>#DIV/0!</v>
      </c>
      <c r="DT130" s="283"/>
      <c r="DU130" s="282"/>
      <c r="DV130" s="236">
        <f t="shared" si="42"/>
        <v>0</v>
      </c>
      <c r="DW130" s="236">
        <f t="shared" si="43"/>
        <v>0</v>
      </c>
      <c r="DX130" s="236">
        <f t="shared" si="44"/>
        <v>6000</v>
      </c>
      <c r="DY130" s="273">
        <f t="shared" si="45"/>
        <v>0</v>
      </c>
      <c r="DZ130" s="283"/>
    </row>
    <row r="131" spans="1:130" ht="45" hidden="1" customHeight="1" x14ac:dyDescent="0.25">
      <c r="A131" s="40">
        <v>121</v>
      </c>
      <c r="B131" s="78" t="s">
        <v>67</v>
      </c>
      <c r="C131" s="78" t="s">
        <v>24</v>
      </c>
      <c r="D131" s="41" t="s">
        <v>183</v>
      </c>
      <c r="E131" s="41" t="s">
        <v>151</v>
      </c>
      <c r="F131" s="41" t="s">
        <v>151</v>
      </c>
      <c r="G131" s="41" t="s">
        <v>151</v>
      </c>
      <c r="H131" s="78" t="s">
        <v>88</v>
      </c>
      <c r="I131" s="78" t="s">
        <v>458</v>
      </c>
      <c r="J131" s="78" t="s">
        <v>73</v>
      </c>
      <c r="K131" s="78" t="s">
        <v>73</v>
      </c>
      <c r="L131" s="136" t="s">
        <v>184</v>
      </c>
      <c r="M131" s="78" t="s">
        <v>185</v>
      </c>
      <c r="N131" s="78" t="s">
        <v>189</v>
      </c>
      <c r="O131" s="41" t="s">
        <v>90</v>
      </c>
      <c r="P131" s="44" t="str">
        <f t="shared" si="47"/>
        <v>53</v>
      </c>
      <c r="Q131" s="69">
        <v>530204</v>
      </c>
      <c r="R131" s="97" t="s">
        <v>190</v>
      </c>
      <c r="S131" s="67">
        <v>1701</v>
      </c>
      <c r="T131" s="68">
        <v>1</v>
      </c>
      <c r="U131" s="98">
        <v>0</v>
      </c>
      <c r="V131" s="98">
        <v>0</v>
      </c>
      <c r="W131" s="47">
        <f t="shared" si="46"/>
        <v>9714.0400000000009</v>
      </c>
      <c r="X131" s="86">
        <v>1</v>
      </c>
      <c r="Y131" s="50" t="s">
        <v>31</v>
      </c>
      <c r="Z131" s="75">
        <v>9714.0400000000009</v>
      </c>
      <c r="AA131" s="237">
        <f>+ROUND((SUMIFS(MODIFICACIONES!K:K,MODIFICACIONES!L:L,'POA 2026'!$AA$10,MODIFICACIONES!D:D,'POA 2026'!A131)+'POA 2026'!Z131),2)</f>
        <v>9714.0400000000009</v>
      </c>
      <c r="AB131" s="75">
        <v>0</v>
      </c>
      <c r="AC131" s="51">
        <f>+ROUND((SUMIFS(MODIFICACIONES!K:K,MODIFICACIONES!L:L,'POA 2026'!$AC$10,MODIFICACIONES!D:D,'POA 2026'!A131)+'POA 2026'!AB131),2)</f>
        <v>0</v>
      </c>
      <c r="AD131" s="75">
        <v>0</v>
      </c>
      <c r="AE131" s="51">
        <f>+ROUND((SUMIFS(MODIFICACIONES!K:K,MODIFICACIONES!L:L,'POA 2026'!$AE$10,MODIFICACIONES!D:D,'POA 2026'!A131)+'POA 2026'!AD131),2)</f>
        <v>0</v>
      </c>
      <c r="AF131" s="75">
        <v>0</v>
      </c>
      <c r="AG131" s="51">
        <f>+ROUND((SUMIFS(MODIFICACIONES!K:K,MODIFICACIONES!L:L,'POA 2026'!$AG$10,MODIFICACIONES!D:D,'POA 2026'!A131)+'POA 2026'!AF131),2)</f>
        <v>0</v>
      </c>
      <c r="AH131" s="75">
        <v>0</v>
      </c>
      <c r="AI131" s="51">
        <f>+ROUND((SUMIFS(MODIFICACIONES!K:K,MODIFICACIONES!L:L,'POA 2026'!$AI$10,MODIFICACIONES!D:D,'POA 2026'!A131)+'POA 2026'!AH131),2)</f>
        <v>0</v>
      </c>
      <c r="AJ131" s="75">
        <v>0</v>
      </c>
      <c r="AK131" s="51">
        <f>+ROUND((SUMIFS(MODIFICACIONES!K:K,MODIFICACIONES!L:L,'POA 2026'!$AK$10,MODIFICACIONES!D:D,'POA 2026'!A131)+'POA 2026'!AJ131),2)</f>
        <v>0</v>
      </c>
      <c r="AL131" s="75">
        <v>0</v>
      </c>
      <c r="AM131" s="51">
        <f>+ROUND((SUMIFS(MODIFICACIONES!K:K,MODIFICACIONES!L:L,'POA 2026'!$AM$10,MODIFICACIONES!D:D,'POA 2026'!A131)+'POA 2026'!AL131),2)</f>
        <v>0</v>
      </c>
      <c r="AN131" s="75">
        <v>0</v>
      </c>
      <c r="AO131" s="51">
        <f>+ROUND((SUMIFS(MODIFICACIONES!K:K,MODIFICACIONES!L:L,'POA 2026'!$AO$10,MODIFICACIONES!D:D,'POA 2026'!A131)+'POA 2026'!AN131),2)</f>
        <v>0</v>
      </c>
      <c r="AP131" s="75">
        <v>0</v>
      </c>
      <c r="AQ131" s="51">
        <f>+ROUND((SUMIFS(MODIFICACIONES!K:K,MODIFICACIONES!L:L,'POA 2026'!$AQ$10,MODIFICACIONES!D:D,'POA 2026'!A131)+'POA 2026'!AP131),2)</f>
        <v>0</v>
      </c>
      <c r="AR131" s="75">
        <v>0</v>
      </c>
      <c r="AS131" s="51">
        <f>+ROUND((SUMIFS(MODIFICACIONES!K:K,MODIFICACIONES!L:L,'POA 2026'!$AS$10,MODIFICACIONES!D:D,'POA 2026'!A131)+'POA 2026'!AR131),2)</f>
        <v>0</v>
      </c>
      <c r="AT131" s="75">
        <v>0</v>
      </c>
      <c r="AU131" s="51">
        <f>+ROUND((SUMIFS(MODIFICACIONES!K:K,MODIFICACIONES!L:L,'POA 2026'!$AU$10,MODIFICACIONES!D:D,'POA 2026'!A131)+'POA 2026'!AT131),2)</f>
        <v>0</v>
      </c>
      <c r="AV131" s="75">
        <v>0</v>
      </c>
      <c r="AW131" s="51">
        <f>+ROUND((SUMIFS(MODIFICACIONES!K:K,MODIFICACIONES!L:L,'POA 2026'!$AW$10,MODIFICACIONES!D:D,'POA 2026'!A131)+'POA 2026'!AV131),2)</f>
        <v>0</v>
      </c>
      <c r="AX131" s="75">
        <f t="shared" si="27"/>
        <v>0</v>
      </c>
      <c r="AY131" s="236">
        <f>SUMIFS(CERTIFICACIONES!I:I,CERTIFICACIONES!A:A,'POA 2026'!A131,CERTIFICACIONES!J:J,"ACTIVA")</f>
        <v>9714.0400000000009</v>
      </c>
      <c r="AZ131" s="279">
        <f t="shared" si="48"/>
        <v>0</v>
      </c>
      <c r="BA131" s="282">
        <v>9714.0400000000009</v>
      </c>
      <c r="BB131" s="236">
        <v>0</v>
      </c>
      <c r="BC131" s="236">
        <v>0</v>
      </c>
      <c r="BD131" s="236">
        <f t="shared" si="28"/>
        <v>9714.0400000000009</v>
      </c>
      <c r="BE131" s="273">
        <f t="shared" si="29"/>
        <v>0</v>
      </c>
      <c r="BF131" s="283" t="s">
        <v>658</v>
      </c>
      <c r="BG131" s="282">
        <v>0</v>
      </c>
      <c r="BH131" s="236">
        <v>0</v>
      </c>
      <c r="BI131" s="236">
        <v>0</v>
      </c>
      <c r="BJ131" s="236"/>
      <c r="BK131" s="273" t="e">
        <f t="shared" si="30"/>
        <v>#DIV/0!</v>
      </c>
      <c r="BL131" s="283" t="s">
        <v>658</v>
      </c>
      <c r="BM131" s="282"/>
      <c r="BN131" s="236"/>
      <c r="BO131" s="236"/>
      <c r="BP131" s="236"/>
      <c r="BQ131" s="273" t="e">
        <f t="shared" si="31"/>
        <v>#DIV/0!</v>
      </c>
      <c r="BR131" s="283" t="s">
        <v>658</v>
      </c>
      <c r="BS131" s="282"/>
      <c r="BT131" s="236"/>
      <c r="BU131" s="236"/>
      <c r="BV131" s="236"/>
      <c r="BW131" s="273" t="e">
        <f t="shared" si="32"/>
        <v>#DIV/0!</v>
      </c>
      <c r="BX131" s="283" t="s">
        <v>658</v>
      </c>
      <c r="BY131" s="282"/>
      <c r="BZ131" s="236"/>
      <c r="CA131" s="236"/>
      <c r="CB131" s="236"/>
      <c r="CC131" s="273" t="e">
        <f t="shared" si="33"/>
        <v>#DIV/0!</v>
      </c>
      <c r="CD131" s="283" t="s">
        <v>658</v>
      </c>
      <c r="CE131" s="282"/>
      <c r="CF131" s="236"/>
      <c r="CG131" s="236"/>
      <c r="CH131" s="236"/>
      <c r="CI131" s="273">
        <f t="shared" si="34"/>
        <v>0</v>
      </c>
      <c r="CJ131" s="283" t="s">
        <v>658</v>
      </c>
      <c r="CK131" s="282"/>
      <c r="CL131" s="236"/>
      <c r="CM131" s="236"/>
      <c r="CN131" s="236"/>
      <c r="CO131" s="273" t="e">
        <f t="shared" si="35"/>
        <v>#DIV/0!</v>
      </c>
      <c r="CP131" s="283" t="s">
        <v>658</v>
      </c>
      <c r="CQ131" s="282"/>
      <c r="CR131" s="236"/>
      <c r="CS131" s="236"/>
      <c r="CT131" s="236"/>
      <c r="CU131" s="273" t="e">
        <f t="shared" si="36"/>
        <v>#DIV/0!</v>
      </c>
      <c r="CV131" s="283" t="s">
        <v>658</v>
      </c>
      <c r="CW131" s="282"/>
      <c r="CX131" s="236"/>
      <c r="CY131" s="236"/>
      <c r="CZ131" s="236"/>
      <c r="DA131" s="273" t="e">
        <f t="shared" si="37"/>
        <v>#DIV/0!</v>
      </c>
      <c r="DB131" s="283" t="s">
        <v>658</v>
      </c>
      <c r="DC131" s="282"/>
      <c r="DD131" s="236"/>
      <c r="DE131" s="236"/>
      <c r="DF131" s="236"/>
      <c r="DG131" s="273" t="e">
        <f t="shared" si="38"/>
        <v>#DIV/0!</v>
      </c>
      <c r="DH131" s="283" t="s">
        <v>658</v>
      </c>
      <c r="DI131" s="282"/>
      <c r="DJ131" s="236"/>
      <c r="DK131" s="236"/>
      <c r="DL131" s="236"/>
      <c r="DM131" s="273" t="e">
        <f t="shared" si="39"/>
        <v>#DIV/0!</v>
      </c>
      <c r="DN131" s="283" t="s">
        <v>658</v>
      </c>
      <c r="DO131" s="282"/>
      <c r="DP131" s="236"/>
      <c r="DQ131" s="236"/>
      <c r="DR131" s="236"/>
      <c r="DS131" s="273" t="e">
        <f t="shared" si="40"/>
        <v>#DIV/0!</v>
      </c>
      <c r="DT131" s="283"/>
      <c r="DU131" s="282">
        <v>0</v>
      </c>
      <c r="DV131" s="236">
        <v>9714.0400000000009</v>
      </c>
      <c r="DW131" s="236">
        <f t="shared" si="43"/>
        <v>0</v>
      </c>
      <c r="DX131" s="236">
        <f t="shared" si="44"/>
        <v>9714.0400000000009</v>
      </c>
      <c r="DY131" s="273">
        <f t="shared" si="45"/>
        <v>0</v>
      </c>
      <c r="DZ131" s="283"/>
    </row>
    <row r="132" spans="1:130" ht="45" hidden="1" customHeight="1" x14ac:dyDescent="0.25">
      <c r="A132" s="40">
        <v>122</v>
      </c>
      <c r="B132" s="78" t="s">
        <v>67</v>
      </c>
      <c r="C132" s="78" t="s">
        <v>24</v>
      </c>
      <c r="D132" s="41" t="s">
        <v>183</v>
      </c>
      <c r="E132" s="41" t="s">
        <v>151</v>
      </c>
      <c r="F132" s="41" t="s">
        <v>151</v>
      </c>
      <c r="G132" s="41" t="s">
        <v>151</v>
      </c>
      <c r="H132" s="78" t="s">
        <v>88</v>
      </c>
      <c r="I132" s="78" t="s">
        <v>458</v>
      </c>
      <c r="J132" s="78" t="s">
        <v>73</v>
      </c>
      <c r="K132" s="78" t="s">
        <v>73</v>
      </c>
      <c r="L132" s="136" t="s">
        <v>184</v>
      </c>
      <c r="M132" s="78" t="s">
        <v>185</v>
      </c>
      <c r="N132" s="78" t="s">
        <v>191</v>
      </c>
      <c r="O132" s="41" t="s">
        <v>90</v>
      </c>
      <c r="P132" s="44" t="str">
        <f t="shared" si="47"/>
        <v>53</v>
      </c>
      <c r="Q132" s="69">
        <v>530249</v>
      </c>
      <c r="R132" s="99" t="s">
        <v>186</v>
      </c>
      <c r="S132" s="27">
        <v>1701</v>
      </c>
      <c r="T132" s="56">
        <v>1</v>
      </c>
      <c r="U132" s="57">
        <v>0</v>
      </c>
      <c r="V132" s="57">
        <v>0</v>
      </c>
      <c r="W132" s="47">
        <f t="shared" si="46"/>
        <v>9754.5</v>
      </c>
      <c r="X132" s="86">
        <v>1</v>
      </c>
      <c r="Y132" s="50" t="s">
        <v>31</v>
      </c>
      <c r="Z132" s="75">
        <v>9754.5</v>
      </c>
      <c r="AA132" s="237">
        <f>+ROUND((SUMIFS(MODIFICACIONES!K:K,MODIFICACIONES!L:L,'POA 2026'!$AA$10,MODIFICACIONES!D:D,'POA 2026'!A132)+'POA 2026'!Z132),2)</f>
        <v>9754.5</v>
      </c>
      <c r="AB132" s="75">
        <v>0</v>
      </c>
      <c r="AC132" s="51">
        <f>+ROUND((SUMIFS(MODIFICACIONES!K:K,MODIFICACIONES!L:L,'POA 2026'!$AC$10,MODIFICACIONES!D:D,'POA 2026'!A132)+'POA 2026'!AB132),2)</f>
        <v>0</v>
      </c>
      <c r="AD132" s="75">
        <v>0</v>
      </c>
      <c r="AE132" s="51">
        <f>+ROUND((SUMIFS(MODIFICACIONES!K:K,MODIFICACIONES!L:L,'POA 2026'!$AE$10,MODIFICACIONES!D:D,'POA 2026'!A132)+'POA 2026'!AD132),2)</f>
        <v>0</v>
      </c>
      <c r="AF132" s="75">
        <v>0</v>
      </c>
      <c r="AG132" s="51">
        <f>+ROUND((SUMIFS(MODIFICACIONES!K:K,MODIFICACIONES!L:L,'POA 2026'!$AG$10,MODIFICACIONES!D:D,'POA 2026'!A132)+'POA 2026'!AF132),2)</f>
        <v>0</v>
      </c>
      <c r="AH132" s="75">
        <v>0</v>
      </c>
      <c r="AI132" s="51">
        <f>+ROUND((SUMIFS(MODIFICACIONES!K:K,MODIFICACIONES!L:L,'POA 2026'!$AI$10,MODIFICACIONES!D:D,'POA 2026'!A132)+'POA 2026'!AH132),2)</f>
        <v>0</v>
      </c>
      <c r="AJ132" s="75">
        <v>0</v>
      </c>
      <c r="AK132" s="51">
        <f>+ROUND((SUMIFS(MODIFICACIONES!K:K,MODIFICACIONES!L:L,'POA 2026'!$AK$10,MODIFICACIONES!D:D,'POA 2026'!A132)+'POA 2026'!AJ132),2)</f>
        <v>0</v>
      </c>
      <c r="AL132" s="75">
        <v>0</v>
      </c>
      <c r="AM132" s="51">
        <f>+ROUND((SUMIFS(MODIFICACIONES!K:K,MODIFICACIONES!L:L,'POA 2026'!$AM$10,MODIFICACIONES!D:D,'POA 2026'!A132)+'POA 2026'!AL132),2)</f>
        <v>0</v>
      </c>
      <c r="AN132" s="75">
        <v>0</v>
      </c>
      <c r="AO132" s="51">
        <f>+ROUND((SUMIFS(MODIFICACIONES!K:K,MODIFICACIONES!L:L,'POA 2026'!$AO$10,MODIFICACIONES!D:D,'POA 2026'!A132)+'POA 2026'!AN132),2)</f>
        <v>0</v>
      </c>
      <c r="AP132" s="75">
        <v>0</v>
      </c>
      <c r="AQ132" s="51">
        <f>+ROUND((SUMIFS(MODIFICACIONES!K:K,MODIFICACIONES!L:L,'POA 2026'!$AQ$10,MODIFICACIONES!D:D,'POA 2026'!A132)+'POA 2026'!AP132),2)</f>
        <v>0</v>
      </c>
      <c r="AR132" s="75">
        <v>0</v>
      </c>
      <c r="AS132" s="51">
        <f>+ROUND((SUMIFS(MODIFICACIONES!K:K,MODIFICACIONES!L:L,'POA 2026'!$AS$10,MODIFICACIONES!D:D,'POA 2026'!A132)+'POA 2026'!AR132),2)</f>
        <v>0</v>
      </c>
      <c r="AT132" s="75">
        <v>0</v>
      </c>
      <c r="AU132" s="51">
        <f>+ROUND((SUMIFS(MODIFICACIONES!K:K,MODIFICACIONES!L:L,'POA 2026'!$AU$10,MODIFICACIONES!D:D,'POA 2026'!A132)+'POA 2026'!AT132),2)</f>
        <v>0</v>
      </c>
      <c r="AV132" s="75">
        <v>0</v>
      </c>
      <c r="AW132" s="51">
        <f>+ROUND((SUMIFS(MODIFICACIONES!K:K,MODIFICACIONES!L:L,'POA 2026'!$AW$10,MODIFICACIONES!D:D,'POA 2026'!A132)+'POA 2026'!AV132),2)</f>
        <v>0</v>
      </c>
      <c r="AX132" s="75">
        <f t="shared" si="27"/>
        <v>0</v>
      </c>
      <c r="AY132" s="236">
        <f>SUMIFS(CERTIFICACIONES!I:I,CERTIFICACIONES!A:A,'POA 2026'!A132,CERTIFICACIONES!J:J,"ACTIVA")</f>
        <v>9754.5</v>
      </c>
      <c r="AZ132" s="279">
        <f t="shared" si="48"/>
        <v>0</v>
      </c>
      <c r="BA132" s="282">
        <v>9754.5</v>
      </c>
      <c r="BB132" s="236">
        <v>0</v>
      </c>
      <c r="BC132" s="236">
        <v>0</v>
      </c>
      <c r="BD132" s="236">
        <f t="shared" si="28"/>
        <v>9754.5</v>
      </c>
      <c r="BE132" s="273">
        <f t="shared" si="29"/>
        <v>0</v>
      </c>
      <c r="BF132" s="283" t="s">
        <v>658</v>
      </c>
      <c r="BG132" s="282"/>
      <c r="BH132" s="236"/>
      <c r="BI132" s="236"/>
      <c r="BJ132" s="236"/>
      <c r="BK132" s="273" t="e">
        <f t="shared" si="30"/>
        <v>#DIV/0!</v>
      </c>
      <c r="BL132" s="283" t="s">
        <v>658</v>
      </c>
      <c r="BM132" s="282"/>
      <c r="BN132" s="236"/>
      <c r="BO132" s="236"/>
      <c r="BP132" s="236"/>
      <c r="BQ132" s="273" t="e">
        <f t="shared" si="31"/>
        <v>#DIV/0!</v>
      </c>
      <c r="BR132" s="283" t="s">
        <v>658</v>
      </c>
      <c r="BS132" s="282"/>
      <c r="BT132" s="236"/>
      <c r="BU132" s="236"/>
      <c r="BV132" s="236"/>
      <c r="BW132" s="273" t="e">
        <f t="shared" si="32"/>
        <v>#DIV/0!</v>
      </c>
      <c r="BX132" s="283" t="s">
        <v>658</v>
      </c>
      <c r="BY132" s="282"/>
      <c r="BZ132" s="236"/>
      <c r="CA132" s="236"/>
      <c r="CB132" s="236"/>
      <c r="CC132" s="273" t="e">
        <f t="shared" si="33"/>
        <v>#DIV/0!</v>
      </c>
      <c r="CD132" s="283" t="s">
        <v>658</v>
      </c>
      <c r="CE132" s="282"/>
      <c r="CF132" s="236"/>
      <c r="CG132" s="236"/>
      <c r="CH132" s="236"/>
      <c r="CI132" s="273">
        <f t="shared" si="34"/>
        <v>0</v>
      </c>
      <c r="CJ132" s="283" t="s">
        <v>658</v>
      </c>
      <c r="CK132" s="282"/>
      <c r="CL132" s="236"/>
      <c r="CM132" s="236"/>
      <c r="CN132" s="236"/>
      <c r="CO132" s="273" t="e">
        <f t="shared" si="35"/>
        <v>#DIV/0!</v>
      </c>
      <c r="CP132" s="283" t="s">
        <v>658</v>
      </c>
      <c r="CQ132" s="282"/>
      <c r="CR132" s="236"/>
      <c r="CS132" s="236"/>
      <c r="CT132" s="236"/>
      <c r="CU132" s="273" t="e">
        <f t="shared" si="36"/>
        <v>#DIV/0!</v>
      </c>
      <c r="CV132" s="283" t="s">
        <v>658</v>
      </c>
      <c r="CW132" s="282"/>
      <c r="CX132" s="236"/>
      <c r="CY132" s="236"/>
      <c r="CZ132" s="236"/>
      <c r="DA132" s="273" t="e">
        <f t="shared" si="37"/>
        <v>#DIV/0!</v>
      </c>
      <c r="DB132" s="283" t="s">
        <v>658</v>
      </c>
      <c r="DC132" s="282"/>
      <c r="DD132" s="236"/>
      <c r="DE132" s="236"/>
      <c r="DF132" s="236"/>
      <c r="DG132" s="273" t="e">
        <f t="shared" si="38"/>
        <v>#DIV/0!</v>
      </c>
      <c r="DH132" s="283" t="s">
        <v>658</v>
      </c>
      <c r="DI132" s="282"/>
      <c r="DJ132" s="236"/>
      <c r="DK132" s="236"/>
      <c r="DL132" s="236"/>
      <c r="DM132" s="273" t="e">
        <f t="shared" si="39"/>
        <v>#DIV/0!</v>
      </c>
      <c r="DN132" s="283" t="s">
        <v>658</v>
      </c>
      <c r="DO132" s="282"/>
      <c r="DP132" s="236"/>
      <c r="DQ132" s="236"/>
      <c r="DR132" s="236"/>
      <c r="DS132" s="273" t="e">
        <f t="shared" si="40"/>
        <v>#DIV/0!</v>
      </c>
      <c r="DT132" s="283"/>
      <c r="DU132" s="282"/>
      <c r="DV132" s="236">
        <f t="shared" si="42"/>
        <v>0</v>
      </c>
      <c r="DW132" s="236">
        <f t="shared" si="43"/>
        <v>0</v>
      </c>
      <c r="DX132" s="236">
        <f t="shared" si="44"/>
        <v>9754.5</v>
      </c>
      <c r="DY132" s="273">
        <f t="shared" si="45"/>
        <v>0</v>
      </c>
      <c r="DZ132" s="283"/>
    </row>
    <row r="133" spans="1:130" ht="45" hidden="1" customHeight="1" x14ac:dyDescent="0.25">
      <c r="A133" s="40">
        <v>123</v>
      </c>
      <c r="B133" s="78" t="s">
        <v>67</v>
      </c>
      <c r="C133" s="78" t="s">
        <v>24</v>
      </c>
      <c r="D133" s="41" t="s">
        <v>183</v>
      </c>
      <c r="E133" s="41" t="s">
        <v>151</v>
      </c>
      <c r="F133" s="41" t="s">
        <v>151</v>
      </c>
      <c r="G133" s="41" t="s">
        <v>151</v>
      </c>
      <c r="H133" s="78" t="s">
        <v>88</v>
      </c>
      <c r="I133" s="78" t="s">
        <v>458</v>
      </c>
      <c r="J133" s="78" t="s">
        <v>73</v>
      </c>
      <c r="K133" s="78" t="s">
        <v>73</v>
      </c>
      <c r="L133" s="136" t="s">
        <v>184</v>
      </c>
      <c r="M133" s="78" t="s">
        <v>185</v>
      </c>
      <c r="N133" s="78" t="s">
        <v>192</v>
      </c>
      <c r="O133" s="41" t="s">
        <v>90</v>
      </c>
      <c r="P133" s="44" t="str">
        <f t="shared" si="47"/>
        <v>53</v>
      </c>
      <c r="Q133" s="69">
        <v>530204</v>
      </c>
      <c r="R133" s="99" t="s">
        <v>190</v>
      </c>
      <c r="S133" s="27">
        <v>1701</v>
      </c>
      <c r="T133" s="56">
        <v>1</v>
      </c>
      <c r="U133" s="57">
        <v>0</v>
      </c>
      <c r="V133" s="57">
        <v>0</v>
      </c>
      <c r="W133" s="47">
        <f t="shared" si="46"/>
        <v>1200</v>
      </c>
      <c r="X133" s="86">
        <v>1</v>
      </c>
      <c r="Y133" s="50" t="s">
        <v>31</v>
      </c>
      <c r="Z133" s="75">
        <v>1200</v>
      </c>
      <c r="AA133" s="237">
        <f>+ROUND((SUMIFS(MODIFICACIONES!K:K,MODIFICACIONES!L:L,'POA 2026'!$AA$10,MODIFICACIONES!D:D,'POA 2026'!A133)+'POA 2026'!Z133),2)</f>
        <v>1200</v>
      </c>
      <c r="AB133" s="75">
        <v>0</v>
      </c>
      <c r="AC133" s="51">
        <f>+ROUND((SUMIFS(MODIFICACIONES!K:K,MODIFICACIONES!L:L,'POA 2026'!$AC$10,MODIFICACIONES!D:D,'POA 2026'!A133)+'POA 2026'!AB133),2)</f>
        <v>0</v>
      </c>
      <c r="AD133" s="75">
        <v>0</v>
      </c>
      <c r="AE133" s="51">
        <f>+ROUND((SUMIFS(MODIFICACIONES!K:K,MODIFICACIONES!L:L,'POA 2026'!$AE$10,MODIFICACIONES!D:D,'POA 2026'!A133)+'POA 2026'!AD133),2)</f>
        <v>0</v>
      </c>
      <c r="AF133" s="75">
        <v>0</v>
      </c>
      <c r="AG133" s="51">
        <f>+ROUND((SUMIFS(MODIFICACIONES!K:K,MODIFICACIONES!L:L,'POA 2026'!$AG$10,MODIFICACIONES!D:D,'POA 2026'!A133)+'POA 2026'!AF133),2)</f>
        <v>0</v>
      </c>
      <c r="AH133" s="75">
        <v>0</v>
      </c>
      <c r="AI133" s="51">
        <f>+ROUND((SUMIFS(MODIFICACIONES!K:K,MODIFICACIONES!L:L,'POA 2026'!$AI$10,MODIFICACIONES!D:D,'POA 2026'!A133)+'POA 2026'!AH133),2)</f>
        <v>0</v>
      </c>
      <c r="AJ133" s="75">
        <v>0</v>
      </c>
      <c r="AK133" s="51">
        <f>+ROUND((SUMIFS(MODIFICACIONES!K:K,MODIFICACIONES!L:L,'POA 2026'!$AK$10,MODIFICACIONES!D:D,'POA 2026'!A133)+'POA 2026'!AJ133),2)</f>
        <v>0</v>
      </c>
      <c r="AL133" s="75">
        <v>0</v>
      </c>
      <c r="AM133" s="51">
        <f>+ROUND((SUMIFS(MODIFICACIONES!K:K,MODIFICACIONES!L:L,'POA 2026'!$AM$10,MODIFICACIONES!D:D,'POA 2026'!A133)+'POA 2026'!AL133),2)</f>
        <v>0</v>
      </c>
      <c r="AN133" s="75">
        <v>0</v>
      </c>
      <c r="AO133" s="51">
        <f>+ROUND((SUMIFS(MODIFICACIONES!K:K,MODIFICACIONES!L:L,'POA 2026'!$AO$10,MODIFICACIONES!D:D,'POA 2026'!A133)+'POA 2026'!AN133),2)</f>
        <v>0</v>
      </c>
      <c r="AP133" s="75">
        <v>0</v>
      </c>
      <c r="AQ133" s="51">
        <f>+ROUND((SUMIFS(MODIFICACIONES!K:K,MODIFICACIONES!L:L,'POA 2026'!$AQ$10,MODIFICACIONES!D:D,'POA 2026'!A133)+'POA 2026'!AP133),2)</f>
        <v>0</v>
      </c>
      <c r="AR133" s="75">
        <v>0</v>
      </c>
      <c r="AS133" s="51">
        <f>+ROUND((SUMIFS(MODIFICACIONES!K:K,MODIFICACIONES!L:L,'POA 2026'!$AS$10,MODIFICACIONES!D:D,'POA 2026'!A133)+'POA 2026'!AR133),2)</f>
        <v>0</v>
      </c>
      <c r="AT133" s="75">
        <v>0</v>
      </c>
      <c r="AU133" s="51">
        <f>+ROUND((SUMIFS(MODIFICACIONES!K:K,MODIFICACIONES!L:L,'POA 2026'!$AU$10,MODIFICACIONES!D:D,'POA 2026'!A133)+'POA 2026'!AT133),2)</f>
        <v>0</v>
      </c>
      <c r="AV133" s="75">
        <v>0</v>
      </c>
      <c r="AW133" s="51">
        <f>+ROUND((SUMIFS(MODIFICACIONES!K:K,MODIFICACIONES!L:L,'POA 2026'!$AW$10,MODIFICACIONES!D:D,'POA 2026'!A133)+'POA 2026'!AV133),2)</f>
        <v>0</v>
      </c>
      <c r="AX133" s="75">
        <f t="shared" si="27"/>
        <v>0</v>
      </c>
      <c r="AY133" s="236">
        <f>SUMIFS(CERTIFICACIONES!I:I,CERTIFICACIONES!A:A,'POA 2026'!A133,CERTIFICACIONES!J:J,"ACTIVA")</f>
        <v>1200</v>
      </c>
      <c r="AZ133" s="279">
        <f t="shared" si="48"/>
        <v>0</v>
      </c>
      <c r="BA133" s="282">
        <v>1200</v>
      </c>
      <c r="BB133" s="236">
        <v>0</v>
      </c>
      <c r="BC133" s="236">
        <v>0</v>
      </c>
      <c r="BD133" s="236">
        <f t="shared" si="28"/>
        <v>1200</v>
      </c>
      <c r="BE133" s="273">
        <f t="shared" si="29"/>
        <v>0</v>
      </c>
      <c r="BF133" s="283" t="s">
        <v>658</v>
      </c>
      <c r="BG133" s="282">
        <v>0</v>
      </c>
      <c r="BH133" s="236">
        <v>1200</v>
      </c>
      <c r="BI133" s="236">
        <v>1200</v>
      </c>
      <c r="BJ133" s="236"/>
      <c r="BK133" s="273" t="e">
        <f t="shared" si="30"/>
        <v>#DIV/0!</v>
      </c>
      <c r="BL133" s="283" t="s">
        <v>658</v>
      </c>
      <c r="BM133" s="282"/>
      <c r="BN133" s="236"/>
      <c r="BO133" s="236"/>
      <c r="BP133" s="236"/>
      <c r="BQ133" s="273" t="e">
        <f t="shared" si="31"/>
        <v>#DIV/0!</v>
      </c>
      <c r="BR133" s="283" t="s">
        <v>658</v>
      </c>
      <c r="BS133" s="282"/>
      <c r="BT133" s="236"/>
      <c r="BU133" s="236"/>
      <c r="BV133" s="236"/>
      <c r="BW133" s="273" t="e">
        <f t="shared" si="32"/>
        <v>#DIV/0!</v>
      </c>
      <c r="BX133" s="283" t="s">
        <v>658</v>
      </c>
      <c r="BY133" s="282"/>
      <c r="BZ133" s="236"/>
      <c r="CA133" s="236"/>
      <c r="CB133" s="236"/>
      <c r="CC133" s="273" t="e">
        <f t="shared" si="33"/>
        <v>#DIV/0!</v>
      </c>
      <c r="CD133" s="283" t="s">
        <v>658</v>
      </c>
      <c r="CE133" s="282"/>
      <c r="CF133" s="236"/>
      <c r="CG133" s="236"/>
      <c r="CH133" s="236"/>
      <c r="CI133" s="273">
        <f t="shared" si="34"/>
        <v>0</v>
      </c>
      <c r="CJ133" s="283" t="s">
        <v>658</v>
      </c>
      <c r="CK133" s="282"/>
      <c r="CL133" s="236"/>
      <c r="CM133" s="236"/>
      <c r="CN133" s="236"/>
      <c r="CO133" s="273" t="e">
        <f t="shared" si="35"/>
        <v>#DIV/0!</v>
      </c>
      <c r="CP133" s="283" t="s">
        <v>658</v>
      </c>
      <c r="CQ133" s="282"/>
      <c r="CR133" s="236"/>
      <c r="CS133" s="236"/>
      <c r="CT133" s="236"/>
      <c r="CU133" s="273" t="e">
        <f t="shared" si="36"/>
        <v>#DIV/0!</v>
      </c>
      <c r="CV133" s="283" t="s">
        <v>658</v>
      </c>
      <c r="CW133" s="282"/>
      <c r="CX133" s="236"/>
      <c r="CY133" s="236"/>
      <c r="CZ133" s="236"/>
      <c r="DA133" s="273" t="e">
        <f t="shared" si="37"/>
        <v>#DIV/0!</v>
      </c>
      <c r="DB133" s="283" t="s">
        <v>658</v>
      </c>
      <c r="DC133" s="282"/>
      <c r="DD133" s="236"/>
      <c r="DE133" s="236"/>
      <c r="DF133" s="236"/>
      <c r="DG133" s="273" t="e">
        <f t="shared" si="38"/>
        <v>#DIV/0!</v>
      </c>
      <c r="DH133" s="283" t="s">
        <v>658</v>
      </c>
      <c r="DI133" s="282"/>
      <c r="DJ133" s="236"/>
      <c r="DK133" s="236"/>
      <c r="DL133" s="236"/>
      <c r="DM133" s="273" t="e">
        <f t="shared" si="39"/>
        <v>#DIV/0!</v>
      </c>
      <c r="DN133" s="283" t="s">
        <v>658</v>
      </c>
      <c r="DO133" s="282"/>
      <c r="DP133" s="236"/>
      <c r="DQ133" s="236"/>
      <c r="DR133" s="236"/>
      <c r="DS133" s="273" t="e">
        <f t="shared" si="40"/>
        <v>#DIV/0!</v>
      </c>
      <c r="DT133" s="283"/>
      <c r="DU133" s="282">
        <v>0</v>
      </c>
      <c r="DV133" s="236">
        <f t="shared" si="42"/>
        <v>1200</v>
      </c>
      <c r="DW133" s="236">
        <f t="shared" si="43"/>
        <v>1200</v>
      </c>
      <c r="DX133" s="236">
        <f t="shared" si="44"/>
        <v>0</v>
      </c>
      <c r="DY133" s="273">
        <f t="shared" si="45"/>
        <v>1</v>
      </c>
      <c r="DZ133" s="283"/>
    </row>
    <row r="134" spans="1:130" ht="45" hidden="1" customHeight="1" x14ac:dyDescent="0.25">
      <c r="A134" s="40">
        <v>124</v>
      </c>
      <c r="B134" s="78" t="s">
        <v>67</v>
      </c>
      <c r="C134" s="78" t="s">
        <v>24</v>
      </c>
      <c r="D134" s="41" t="s">
        <v>183</v>
      </c>
      <c r="E134" s="41" t="s">
        <v>151</v>
      </c>
      <c r="F134" s="41" t="s">
        <v>151</v>
      </c>
      <c r="G134" s="41" t="s">
        <v>151</v>
      </c>
      <c r="H134" s="78" t="s">
        <v>88</v>
      </c>
      <c r="I134" s="78" t="s">
        <v>458</v>
      </c>
      <c r="J134" s="78" t="s">
        <v>73</v>
      </c>
      <c r="K134" s="78" t="s">
        <v>73</v>
      </c>
      <c r="L134" s="136" t="s">
        <v>184</v>
      </c>
      <c r="M134" s="78" t="s">
        <v>185</v>
      </c>
      <c r="N134" s="78" t="s">
        <v>193</v>
      </c>
      <c r="O134" s="43" t="s">
        <v>90</v>
      </c>
      <c r="P134" s="44" t="str">
        <f t="shared" si="47"/>
        <v>53</v>
      </c>
      <c r="Q134" s="69">
        <v>530204</v>
      </c>
      <c r="R134" s="99" t="s">
        <v>190</v>
      </c>
      <c r="S134" s="27">
        <v>1701</v>
      </c>
      <c r="T134" s="56">
        <v>1</v>
      </c>
      <c r="U134" s="57">
        <v>0</v>
      </c>
      <c r="V134" s="57">
        <v>0</v>
      </c>
      <c r="W134" s="47">
        <f t="shared" si="46"/>
        <v>4950</v>
      </c>
      <c r="X134" s="86">
        <v>1</v>
      </c>
      <c r="Y134" s="50" t="s">
        <v>31</v>
      </c>
      <c r="Z134" s="75">
        <v>4950</v>
      </c>
      <c r="AA134" s="237">
        <f>+ROUND((SUMIFS(MODIFICACIONES!K:K,MODIFICACIONES!L:L,'POA 2026'!$AA$10,MODIFICACIONES!D:D,'POA 2026'!A134)+'POA 2026'!Z134),2)</f>
        <v>4950</v>
      </c>
      <c r="AB134" s="75">
        <v>0</v>
      </c>
      <c r="AC134" s="51">
        <f>+ROUND((SUMIFS(MODIFICACIONES!K:K,MODIFICACIONES!L:L,'POA 2026'!$AC$10,MODIFICACIONES!D:D,'POA 2026'!A134)+'POA 2026'!AB134),2)</f>
        <v>0</v>
      </c>
      <c r="AD134" s="75">
        <v>0</v>
      </c>
      <c r="AE134" s="51">
        <f>+ROUND((SUMIFS(MODIFICACIONES!K:K,MODIFICACIONES!L:L,'POA 2026'!$AE$10,MODIFICACIONES!D:D,'POA 2026'!A134)+'POA 2026'!AD134),2)</f>
        <v>0</v>
      </c>
      <c r="AF134" s="75">
        <v>0</v>
      </c>
      <c r="AG134" s="51">
        <f>+ROUND((SUMIFS(MODIFICACIONES!K:K,MODIFICACIONES!L:L,'POA 2026'!$AG$10,MODIFICACIONES!D:D,'POA 2026'!A134)+'POA 2026'!AF134),2)</f>
        <v>0</v>
      </c>
      <c r="AH134" s="75">
        <v>0</v>
      </c>
      <c r="AI134" s="51">
        <f>+ROUND((SUMIFS(MODIFICACIONES!K:K,MODIFICACIONES!L:L,'POA 2026'!$AI$10,MODIFICACIONES!D:D,'POA 2026'!A134)+'POA 2026'!AH134),2)</f>
        <v>0</v>
      </c>
      <c r="AJ134" s="75">
        <v>0</v>
      </c>
      <c r="AK134" s="51">
        <f>+ROUND((SUMIFS(MODIFICACIONES!K:K,MODIFICACIONES!L:L,'POA 2026'!$AK$10,MODIFICACIONES!D:D,'POA 2026'!A134)+'POA 2026'!AJ134),2)</f>
        <v>0</v>
      </c>
      <c r="AL134" s="75">
        <v>0</v>
      </c>
      <c r="AM134" s="51">
        <f>+ROUND((SUMIFS(MODIFICACIONES!K:K,MODIFICACIONES!L:L,'POA 2026'!$AM$10,MODIFICACIONES!D:D,'POA 2026'!A134)+'POA 2026'!AL134),2)</f>
        <v>0</v>
      </c>
      <c r="AN134" s="75">
        <v>0</v>
      </c>
      <c r="AO134" s="51">
        <f>+ROUND((SUMIFS(MODIFICACIONES!K:K,MODIFICACIONES!L:L,'POA 2026'!$AO$10,MODIFICACIONES!D:D,'POA 2026'!A134)+'POA 2026'!AN134),2)</f>
        <v>0</v>
      </c>
      <c r="AP134" s="75">
        <v>0</v>
      </c>
      <c r="AQ134" s="51">
        <f>+ROUND((SUMIFS(MODIFICACIONES!K:K,MODIFICACIONES!L:L,'POA 2026'!$AQ$10,MODIFICACIONES!D:D,'POA 2026'!A134)+'POA 2026'!AP134),2)</f>
        <v>0</v>
      </c>
      <c r="AR134" s="75">
        <v>0</v>
      </c>
      <c r="AS134" s="51">
        <f>+ROUND((SUMIFS(MODIFICACIONES!K:K,MODIFICACIONES!L:L,'POA 2026'!$AS$10,MODIFICACIONES!D:D,'POA 2026'!A134)+'POA 2026'!AR134),2)</f>
        <v>0</v>
      </c>
      <c r="AT134" s="75">
        <v>0</v>
      </c>
      <c r="AU134" s="51">
        <f>+ROUND((SUMIFS(MODIFICACIONES!K:K,MODIFICACIONES!L:L,'POA 2026'!$AU$10,MODIFICACIONES!D:D,'POA 2026'!A134)+'POA 2026'!AT134),2)</f>
        <v>0</v>
      </c>
      <c r="AV134" s="75">
        <v>0</v>
      </c>
      <c r="AW134" s="51">
        <f>+ROUND((SUMIFS(MODIFICACIONES!K:K,MODIFICACIONES!L:L,'POA 2026'!$AW$10,MODIFICACIONES!D:D,'POA 2026'!A134)+'POA 2026'!AV134),2)</f>
        <v>0</v>
      </c>
      <c r="AX134" s="75">
        <f t="shared" si="27"/>
        <v>0</v>
      </c>
      <c r="AY134" s="236">
        <f>SUMIFS(CERTIFICACIONES!I:I,CERTIFICACIONES!A:A,'POA 2026'!A134,CERTIFICACIONES!J:J,"ACTIVA")</f>
        <v>4950</v>
      </c>
      <c r="AZ134" s="279">
        <f t="shared" si="48"/>
        <v>0</v>
      </c>
      <c r="BA134" s="282">
        <v>0</v>
      </c>
      <c r="BB134" s="236">
        <v>0</v>
      </c>
      <c r="BC134" s="236">
        <v>0</v>
      </c>
      <c r="BD134" s="236">
        <f t="shared" si="28"/>
        <v>4950</v>
      </c>
      <c r="BE134" s="273">
        <f t="shared" si="29"/>
        <v>0</v>
      </c>
      <c r="BF134" s="283" t="s">
        <v>658</v>
      </c>
      <c r="BG134" s="282">
        <v>0</v>
      </c>
      <c r="BH134" s="236">
        <v>0</v>
      </c>
      <c r="BI134" s="236">
        <v>0</v>
      </c>
      <c r="BJ134" s="236"/>
      <c r="BK134" s="273" t="e">
        <f t="shared" si="30"/>
        <v>#DIV/0!</v>
      </c>
      <c r="BL134" s="283" t="s">
        <v>658</v>
      </c>
      <c r="BM134" s="282"/>
      <c r="BN134" s="236"/>
      <c r="BO134" s="236"/>
      <c r="BP134" s="236"/>
      <c r="BQ134" s="273" t="e">
        <f t="shared" si="31"/>
        <v>#DIV/0!</v>
      </c>
      <c r="BR134" s="283" t="s">
        <v>658</v>
      </c>
      <c r="BS134" s="282"/>
      <c r="BT134" s="236"/>
      <c r="BU134" s="236"/>
      <c r="BV134" s="236"/>
      <c r="BW134" s="273" t="e">
        <f t="shared" si="32"/>
        <v>#DIV/0!</v>
      </c>
      <c r="BX134" s="283" t="s">
        <v>658</v>
      </c>
      <c r="BY134" s="282"/>
      <c r="BZ134" s="236"/>
      <c r="CA134" s="236"/>
      <c r="CB134" s="236"/>
      <c r="CC134" s="273" t="e">
        <f t="shared" si="33"/>
        <v>#DIV/0!</v>
      </c>
      <c r="CD134" s="283" t="s">
        <v>658</v>
      </c>
      <c r="CE134" s="282"/>
      <c r="CF134" s="236"/>
      <c r="CG134" s="236"/>
      <c r="CH134" s="236"/>
      <c r="CI134" s="273" t="e">
        <f t="shared" si="34"/>
        <v>#DIV/0!</v>
      </c>
      <c r="CJ134" s="283" t="s">
        <v>658</v>
      </c>
      <c r="CK134" s="282"/>
      <c r="CL134" s="236"/>
      <c r="CM134" s="236"/>
      <c r="CN134" s="236"/>
      <c r="CO134" s="273" t="e">
        <f t="shared" si="35"/>
        <v>#DIV/0!</v>
      </c>
      <c r="CP134" s="283" t="s">
        <v>658</v>
      </c>
      <c r="CQ134" s="282"/>
      <c r="CR134" s="236"/>
      <c r="CS134" s="236"/>
      <c r="CT134" s="236"/>
      <c r="CU134" s="273" t="e">
        <f t="shared" si="36"/>
        <v>#DIV/0!</v>
      </c>
      <c r="CV134" s="283" t="s">
        <v>658</v>
      </c>
      <c r="CW134" s="282"/>
      <c r="CX134" s="236"/>
      <c r="CY134" s="236"/>
      <c r="CZ134" s="236"/>
      <c r="DA134" s="273" t="e">
        <f t="shared" si="37"/>
        <v>#DIV/0!</v>
      </c>
      <c r="DB134" s="283" t="s">
        <v>658</v>
      </c>
      <c r="DC134" s="282"/>
      <c r="DD134" s="236"/>
      <c r="DE134" s="236"/>
      <c r="DF134" s="236"/>
      <c r="DG134" s="273" t="e">
        <f t="shared" si="38"/>
        <v>#DIV/0!</v>
      </c>
      <c r="DH134" s="283" t="s">
        <v>658</v>
      </c>
      <c r="DI134" s="282"/>
      <c r="DJ134" s="236"/>
      <c r="DK134" s="236"/>
      <c r="DL134" s="236"/>
      <c r="DM134" s="273" t="e">
        <f t="shared" si="39"/>
        <v>#DIV/0!</v>
      </c>
      <c r="DN134" s="283" t="s">
        <v>658</v>
      </c>
      <c r="DO134" s="282"/>
      <c r="DP134" s="236"/>
      <c r="DQ134" s="236"/>
      <c r="DR134" s="236"/>
      <c r="DS134" s="273" t="e">
        <f t="shared" si="40"/>
        <v>#DIV/0!</v>
      </c>
      <c r="DT134" s="283"/>
      <c r="DU134" s="282">
        <v>0</v>
      </c>
      <c r="DV134" s="236">
        <f t="shared" si="42"/>
        <v>0</v>
      </c>
      <c r="DW134" s="236">
        <f t="shared" si="43"/>
        <v>0</v>
      </c>
      <c r="DX134" s="236">
        <f t="shared" si="44"/>
        <v>4950</v>
      </c>
      <c r="DY134" s="273">
        <f t="shared" si="45"/>
        <v>0</v>
      </c>
      <c r="DZ134" s="283"/>
    </row>
    <row r="135" spans="1:130" ht="45" hidden="1" customHeight="1" x14ac:dyDescent="0.25">
      <c r="A135" s="40">
        <v>125</v>
      </c>
      <c r="B135" s="78" t="s">
        <v>67</v>
      </c>
      <c r="C135" s="78" t="s">
        <v>24</v>
      </c>
      <c r="D135" s="41" t="s">
        <v>68</v>
      </c>
      <c r="E135" s="41" t="s">
        <v>151</v>
      </c>
      <c r="F135" s="41" t="s">
        <v>151</v>
      </c>
      <c r="G135" s="41" t="s">
        <v>151</v>
      </c>
      <c r="H135" s="78" t="s">
        <v>88</v>
      </c>
      <c r="I135" s="78" t="s">
        <v>458</v>
      </c>
      <c r="J135" s="78" t="s">
        <v>73</v>
      </c>
      <c r="K135" s="78" t="s">
        <v>73</v>
      </c>
      <c r="L135" s="78" t="s">
        <v>184</v>
      </c>
      <c r="M135" s="78" t="s">
        <v>194</v>
      </c>
      <c r="N135" s="78" t="s">
        <v>566</v>
      </c>
      <c r="O135" s="41" t="s">
        <v>90</v>
      </c>
      <c r="P135" s="44" t="str">
        <f t="shared" si="47"/>
        <v>53</v>
      </c>
      <c r="Q135" s="44">
        <v>530702</v>
      </c>
      <c r="R135" s="99" t="s">
        <v>139</v>
      </c>
      <c r="S135" s="27">
        <v>1701</v>
      </c>
      <c r="T135" s="56">
        <v>1</v>
      </c>
      <c r="U135" s="57">
        <v>0</v>
      </c>
      <c r="V135" s="57">
        <v>0</v>
      </c>
      <c r="W135" s="47">
        <f t="shared" si="46"/>
        <v>440</v>
      </c>
      <c r="X135" s="86">
        <v>1</v>
      </c>
      <c r="Y135" s="50" t="s">
        <v>31</v>
      </c>
      <c r="Z135" s="75">
        <v>0</v>
      </c>
      <c r="AA135" s="237">
        <f>+ROUND((SUMIFS(MODIFICACIONES!K:K,MODIFICACIONES!L:L,'POA 2026'!$AA$10,MODIFICACIONES!D:D,'POA 2026'!A135)+'POA 2026'!Z135),2)</f>
        <v>0</v>
      </c>
      <c r="AB135" s="75">
        <v>440</v>
      </c>
      <c r="AC135" s="51">
        <f>+ROUND((SUMIFS(MODIFICACIONES!K:K,MODIFICACIONES!L:L,'POA 2026'!$AC$10,MODIFICACIONES!D:D,'POA 2026'!A135)+'POA 2026'!AB135),2)</f>
        <v>440</v>
      </c>
      <c r="AD135" s="75">
        <v>0</v>
      </c>
      <c r="AE135" s="51">
        <f>+ROUND((SUMIFS(MODIFICACIONES!K:K,MODIFICACIONES!L:L,'POA 2026'!$AE$10,MODIFICACIONES!D:D,'POA 2026'!A135)+'POA 2026'!AD135),2)</f>
        <v>0</v>
      </c>
      <c r="AF135" s="75">
        <v>0</v>
      </c>
      <c r="AG135" s="51">
        <f>+ROUND((SUMIFS(MODIFICACIONES!K:K,MODIFICACIONES!L:L,'POA 2026'!$AG$10,MODIFICACIONES!D:D,'POA 2026'!A135)+'POA 2026'!AF135),2)</f>
        <v>0</v>
      </c>
      <c r="AH135" s="75">
        <v>0</v>
      </c>
      <c r="AI135" s="51">
        <f>+ROUND((SUMIFS(MODIFICACIONES!K:K,MODIFICACIONES!L:L,'POA 2026'!$AI$10,MODIFICACIONES!D:D,'POA 2026'!A135)+'POA 2026'!AH135),2)</f>
        <v>0</v>
      </c>
      <c r="AJ135" s="75">
        <v>0</v>
      </c>
      <c r="AK135" s="51">
        <f>+ROUND((SUMIFS(MODIFICACIONES!K:K,MODIFICACIONES!L:L,'POA 2026'!$AK$10,MODIFICACIONES!D:D,'POA 2026'!A135)+'POA 2026'!AJ135),2)</f>
        <v>0</v>
      </c>
      <c r="AL135" s="75">
        <v>0</v>
      </c>
      <c r="AM135" s="51">
        <f>+ROUND((SUMIFS(MODIFICACIONES!K:K,MODIFICACIONES!L:L,'POA 2026'!$AM$10,MODIFICACIONES!D:D,'POA 2026'!A135)+'POA 2026'!AL135),2)</f>
        <v>0</v>
      </c>
      <c r="AN135" s="75">
        <v>0</v>
      </c>
      <c r="AO135" s="51">
        <f>+ROUND((SUMIFS(MODIFICACIONES!K:K,MODIFICACIONES!L:L,'POA 2026'!$AO$10,MODIFICACIONES!D:D,'POA 2026'!A135)+'POA 2026'!AN135),2)</f>
        <v>0</v>
      </c>
      <c r="AP135" s="75">
        <v>0</v>
      </c>
      <c r="AQ135" s="51">
        <f>+ROUND((SUMIFS(MODIFICACIONES!K:K,MODIFICACIONES!L:L,'POA 2026'!$AQ$10,MODIFICACIONES!D:D,'POA 2026'!A135)+'POA 2026'!AP135),2)</f>
        <v>0</v>
      </c>
      <c r="AR135" s="75">
        <v>0</v>
      </c>
      <c r="AS135" s="51">
        <f>+ROUND((SUMIFS(MODIFICACIONES!K:K,MODIFICACIONES!L:L,'POA 2026'!$AS$10,MODIFICACIONES!D:D,'POA 2026'!A135)+'POA 2026'!AR135),2)</f>
        <v>0</v>
      </c>
      <c r="AT135" s="75">
        <v>0</v>
      </c>
      <c r="AU135" s="51">
        <f>+ROUND((SUMIFS(MODIFICACIONES!K:K,MODIFICACIONES!L:L,'POA 2026'!$AU$10,MODIFICACIONES!D:D,'POA 2026'!A135)+'POA 2026'!AT135),2)</f>
        <v>0</v>
      </c>
      <c r="AV135" s="75">
        <v>0</v>
      </c>
      <c r="AW135" s="51">
        <f>+ROUND((SUMIFS(MODIFICACIONES!K:K,MODIFICACIONES!L:L,'POA 2026'!$AW$10,MODIFICACIONES!D:D,'POA 2026'!A135)+'POA 2026'!AV135),2)</f>
        <v>0</v>
      </c>
      <c r="AX135" s="75">
        <f t="shared" si="27"/>
        <v>0</v>
      </c>
      <c r="AY135" s="236">
        <f>SUMIFS(CERTIFICACIONES!I:I,CERTIFICACIONES!A:A,'POA 2026'!A135,CERTIFICACIONES!J:J,"ACTIVA")</f>
        <v>440</v>
      </c>
      <c r="AZ135" s="279">
        <f t="shared" si="48"/>
        <v>0</v>
      </c>
      <c r="BA135" s="282">
        <v>440</v>
      </c>
      <c r="BB135" s="236">
        <v>0</v>
      </c>
      <c r="BC135" s="236">
        <v>0</v>
      </c>
      <c r="BD135" s="236">
        <f t="shared" si="28"/>
        <v>440</v>
      </c>
      <c r="BE135" s="273">
        <f t="shared" si="29"/>
        <v>0</v>
      </c>
      <c r="BF135" s="283"/>
      <c r="BG135" s="282"/>
      <c r="BH135" s="236"/>
      <c r="BI135" s="236"/>
      <c r="BJ135" s="236"/>
      <c r="BK135" s="273">
        <f t="shared" si="30"/>
        <v>0</v>
      </c>
      <c r="BL135" s="283"/>
      <c r="BM135" s="282"/>
      <c r="BN135" s="236"/>
      <c r="BO135" s="236"/>
      <c r="BP135" s="236"/>
      <c r="BQ135" s="273" t="e">
        <f t="shared" si="31"/>
        <v>#DIV/0!</v>
      </c>
      <c r="BR135" s="283"/>
      <c r="BS135" s="282"/>
      <c r="BT135" s="236"/>
      <c r="BU135" s="236"/>
      <c r="BV135" s="236"/>
      <c r="BW135" s="273" t="e">
        <f t="shared" si="32"/>
        <v>#DIV/0!</v>
      </c>
      <c r="BX135" s="283"/>
      <c r="BY135" s="282"/>
      <c r="BZ135" s="236"/>
      <c r="CA135" s="236"/>
      <c r="CB135" s="236"/>
      <c r="CC135" s="273" t="e">
        <f t="shared" si="33"/>
        <v>#DIV/0!</v>
      </c>
      <c r="CD135" s="283"/>
      <c r="CE135" s="282"/>
      <c r="CF135" s="236"/>
      <c r="CG135" s="236"/>
      <c r="CH135" s="236"/>
      <c r="CI135" s="273">
        <f t="shared" si="34"/>
        <v>0</v>
      </c>
      <c r="CJ135" s="283"/>
      <c r="CK135" s="282"/>
      <c r="CL135" s="236"/>
      <c r="CM135" s="236"/>
      <c r="CN135" s="236"/>
      <c r="CO135" s="273" t="e">
        <f t="shared" si="35"/>
        <v>#DIV/0!</v>
      </c>
      <c r="CP135" s="283"/>
      <c r="CQ135" s="282"/>
      <c r="CR135" s="236"/>
      <c r="CS135" s="236"/>
      <c r="CT135" s="236"/>
      <c r="CU135" s="273" t="e">
        <f t="shared" si="36"/>
        <v>#DIV/0!</v>
      </c>
      <c r="CV135" s="283"/>
      <c r="CW135" s="282"/>
      <c r="CX135" s="236"/>
      <c r="CY135" s="236"/>
      <c r="CZ135" s="236"/>
      <c r="DA135" s="273" t="e">
        <f t="shared" si="37"/>
        <v>#DIV/0!</v>
      </c>
      <c r="DB135" s="283"/>
      <c r="DC135" s="282"/>
      <c r="DD135" s="236"/>
      <c r="DE135" s="236"/>
      <c r="DF135" s="236"/>
      <c r="DG135" s="273" t="e">
        <f t="shared" si="38"/>
        <v>#DIV/0!</v>
      </c>
      <c r="DH135" s="283"/>
      <c r="DI135" s="282"/>
      <c r="DJ135" s="236"/>
      <c r="DK135" s="236"/>
      <c r="DL135" s="236"/>
      <c r="DM135" s="273" t="e">
        <f t="shared" si="39"/>
        <v>#DIV/0!</v>
      </c>
      <c r="DN135" s="283"/>
      <c r="DO135" s="282"/>
      <c r="DP135" s="236"/>
      <c r="DQ135" s="236"/>
      <c r="DR135" s="236"/>
      <c r="DS135" s="273" t="e">
        <f t="shared" si="40"/>
        <v>#DIV/0!</v>
      </c>
      <c r="DT135" s="283"/>
      <c r="DU135" s="282"/>
      <c r="DV135" s="236">
        <f t="shared" si="42"/>
        <v>0</v>
      </c>
      <c r="DW135" s="236">
        <f t="shared" si="43"/>
        <v>0</v>
      </c>
      <c r="DX135" s="236">
        <f t="shared" si="44"/>
        <v>440</v>
      </c>
      <c r="DY135" s="273">
        <f t="shared" si="45"/>
        <v>0</v>
      </c>
      <c r="DZ135" s="283"/>
    </row>
    <row r="136" spans="1:130" ht="45" customHeight="1" x14ac:dyDescent="0.25">
      <c r="A136" s="40">
        <v>126</v>
      </c>
      <c r="B136" s="78" t="s">
        <v>195</v>
      </c>
      <c r="C136" s="78" t="s">
        <v>9</v>
      </c>
      <c r="D136" s="41" t="s">
        <v>196</v>
      </c>
      <c r="E136" s="41" t="s">
        <v>69</v>
      </c>
      <c r="F136" s="41" t="s">
        <v>197</v>
      </c>
      <c r="G136" s="41" t="s">
        <v>198</v>
      </c>
      <c r="H136" s="78" t="s">
        <v>88</v>
      </c>
      <c r="I136" s="78" t="s">
        <v>458</v>
      </c>
      <c r="J136" s="78" t="s">
        <v>73</v>
      </c>
      <c r="K136" s="78" t="s">
        <v>73</v>
      </c>
      <c r="L136" s="78" t="s">
        <v>199</v>
      </c>
      <c r="M136" s="78" t="s">
        <v>200</v>
      </c>
      <c r="N136" s="78" t="s">
        <v>201</v>
      </c>
      <c r="O136" s="41" t="s">
        <v>80</v>
      </c>
      <c r="P136" s="44" t="str">
        <f t="shared" si="47"/>
        <v>58</v>
      </c>
      <c r="Q136" s="100" t="s">
        <v>202</v>
      </c>
      <c r="R136" s="99" t="s">
        <v>203</v>
      </c>
      <c r="S136" s="27">
        <v>1701</v>
      </c>
      <c r="T136" s="56">
        <v>1</v>
      </c>
      <c r="U136" s="57">
        <v>0</v>
      </c>
      <c r="V136" s="57">
        <v>0</v>
      </c>
      <c r="W136" s="47">
        <f t="shared" si="46"/>
        <v>127827.19</v>
      </c>
      <c r="X136" s="86">
        <v>1</v>
      </c>
      <c r="Y136" s="50" t="s">
        <v>31</v>
      </c>
      <c r="Z136" s="75">
        <v>0</v>
      </c>
      <c r="AA136" s="237">
        <f>+ROUND((SUMIFS(MODIFICACIONES!K:K,MODIFICACIONES!L:L,'POA 2026'!$AA$10,MODIFICACIONES!D:D,'POA 2026'!A136)+'POA 2026'!Z136),2)</f>
        <v>0</v>
      </c>
      <c r="AB136" s="75">
        <v>0</v>
      </c>
      <c r="AC136" s="51">
        <f>+ROUND((SUMIFS(MODIFICACIONES!K:K,MODIFICACIONES!L:L,'POA 2026'!$AC$10,MODIFICACIONES!D:D,'POA 2026'!A136)+'POA 2026'!AB136),2)</f>
        <v>0</v>
      </c>
      <c r="AD136" s="75">
        <v>0</v>
      </c>
      <c r="AE136" s="51">
        <f>+ROUND((SUMIFS(MODIFICACIONES!K:K,MODIFICACIONES!L:L,'POA 2026'!$AE$10,MODIFICACIONES!D:D,'POA 2026'!A136)+'POA 2026'!AD136),2)</f>
        <v>0</v>
      </c>
      <c r="AF136" s="75">
        <v>0</v>
      </c>
      <c r="AG136" s="51">
        <f>+ROUND((SUMIFS(MODIFICACIONES!K:K,MODIFICACIONES!L:L,'POA 2026'!$AG$10,MODIFICACIONES!D:D,'POA 2026'!A136)+'POA 2026'!AF136),2)</f>
        <v>0</v>
      </c>
      <c r="AH136" s="75">
        <v>0</v>
      </c>
      <c r="AI136" s="51">
        <f>+ROUND((SUMIFS(MODIFICACIONES!K:K,MODIFICACIONES!L:L,'POA 2026'!$AI$10,MODIFICACIONES!D:D,'POA 2026'!A136)+'POA 2026'!AH136),2)</f>
        <v>0</v>
      </c>
      <c r="AJ136" s="75">
        <v>0</v>
      </c>
      <c r="AK136" s="51">
        <f>+ROUND((SUMIFS(MODIFICACIONES!K:K,MODIFICACIONES!L:L,'POA 2026'!$AK$10,MODIFICACIONES!D:D,'POA 2026'!A136)+'POA 2026'!AJ136),2)</f>
        <v>0</v>
      </c>
      <c r="AL136" s="75">
        <v>110000</v>
      </c>
      <c r="AM136" s="51">
        <f>+ROUND((SUMIFS(MODIFICACIONES!K:K,MODIFICACIONES!L:L,'POA 2026'!$AM$10,MODIFICACIONES!D:D,'POA 2026'!A136)+'POA 2026'!AL136),2)</f>
        <v>110000</v>
      </c>
      <c r="AN136" s="75">
        <v>0</v>
      </c>
      <c r="AO136" s="51">
        <f>+ROUND((SUMIFS(MODIFICACIONES!K:K,MODIFICACIONES!L:L,'POA 2026'!$AO$10,MODIFICACIONES!D:D,'POA 2026'!A136)+'POA 2026'!AN136),2)</f>
        <v>0</v>
      </c>
      <c r="AP136" s="75">
        <v>0</v>
      </c>
      <c r="AQ136" s="51">
        <f>+ROUND((SUMIFS(MODIFICACIONES!K:K,MODIFICACIONES!L:L,'POA 2026'!$AQ$10,MODIFICACIONES!D:D,'POA 2026'!A136)+'POA 2026'!AP136),2)</f>
        <v>0</v>
      </c>
      <c r="AR136" s="75">
        <v>0</v>
      </c>
      <c r="AS136" s="51">
        <f>+ROUND((SUMIFS(MODIFICACIONES!K:K,MODIFICACIONES!L:L,'POA 2026'!$AS$10,MODIFICACIONES!D:D,'POA 2026'!A136)+'POA 2026'!AR136),2)</f>
        <v>0</v>
      </c>
      <c r="AT136" s="75">
        <v>0</v>
      </c>
      <c r="AU136" s="51">
        <f>+ROUND((SUMIFS(MODIFICACIONES!K:K,MODIFICACIONES!L:L,'POA 2026'!$AU$10,MODIFICACIONES!D:D,'POA 2026'!A136)+'POA 2026'!AT136),2)</f>
        <v>0</v>
      </c>
      <c r="AV136" s="75">
        <f>71221.67-9850-1190-22854.48</f>
        <v>37327.19</v>
      </c>
      <c r="AW136" s="51">
        <f>+ROUND((SUMIFS(MODIFICACIONES!K:K,MODIFICACIONES!L:L,'POA 2026'!$AW$10,MODIFICACIONES!D:D,'POA 2026'!A136)+'POA 2026'!AV136),2)</f>
        <v>17827.189999999999</v>
      </c>
      <c r="AX136" s="75">
        <f t="shared" si="27"/>
        <v>0</v>
      </c>
      <c r="AY136" s="236">
        <f>SUMIFS(CERTIFICACIONES!I:I,CERTIFICACIONES!A:A,'POA 2026'!A136,CERTIFICACIONES!J:J,"ACTIVA")</f>
        <v>0</v>
      </c>
      <c r="AZ136" s="279">
        <f t="shared" si="48"/>
        <v>127827.19</v>
      </c>
      <c r="BA136" s="282"/>
      <c r="BB136" s="236"/>
      <c r="BC136" s="236"/>
      <c r="BD136" s="236">
        <f t="shared" si="28"/>
        <v>127827.19</v>
      </c>
      <c r="BE136" s="273">
        <f t="shared" si="29"/>
        <v>0</v>
      </c>
      <c r="BF136" s="283"/>
      <c r="BG136" s="282"/>
      <c r="BH136" s="236"/>
      <c r="BI136" s="236"/>
      <c r="BJ136" s="236"/>
      <c r="BK136" s="273" t="e">
        <f t="shared" si="30"/>
        <v>#DIV/0!</v>
      </c>
      <c r="BL136" s="283"/>
      <c r="BM136" s="282"/>
      <c r="BN136" s="236"/>
      <c r="BO136" s="236"/>
      <c r="BP136" s="236"/>
      <c r="BQ136" s="273" t="e">
        <f t="shared" si="31"/>
        <v>#DIV/0!</v>
      </c>
      <c r="BR136" s="283"/>
      <c r="BS136" s="282"/>
      <c r="BT136" s="236"/>
      <c r="BU136" s="236"/>
      <c r="BV136" s="236"/>
      <c r="BW136" s="273" t="e">
        <f t="shared" si="32"/>
        <v>#DIV/0!</v>
      </c>
      <c r="BX136" s="283"/>
      <c r="BY136" s="282"/>
      <c r="BZ136" s="236"/>
      <c r="CA136" s="236"/>
      <c r="CB136" s="236"/>
      <c r="CC136" s="273" t="e">
        <f t="shared" si="33"/>
        <v>#DIV/0!</v>
      </c>
      <c r="CD136" s="283"/>
      <c r="CE136" s="282"/>
      <c r="CF136" s="236"/>
      <c r="CG136" s="236"/>
      <c r="CH136" s="236"/>
      <c r="CI136" s="273" t="e">
        <f t="shared" si="34"/>
        <v>#DIV/0!</v>
      </c>
      <c r="CJ136" s="283"/>
      <c r="CK136" s="282"/>
      <c r="CL136" s="236"/>
      <c r="CM136" s="236"/>
      <c r="CN136" s="236"/>
      <c r="CO136" s="273" t="e">
        <f t="shared" si="35"/>
        <v>#DIV/0!</v>
      </c>
      <c r="CP136" s="283"/>
      <c r="CQ136" s="282"/>
      <c r="CR136" s="236"/>
      <c r="CS136" s="236"/>
      <c r="CT136" s="236"/>
      <c r="CU136" s="273" t="e">
        <f t="shared" si="36"/>
        <v>#DIV/0!</v>
      </c>
      <c r="CV136" s="283"/>
      <c r="CW136" s="282"/>
      <c r="CX136" s="236"/>
      <c r="CY136" s="236"/>
      <c r="CZ136" s="236"/>
      <c r="DA136" s="273" t="e">
        <f t="shared" si="37"/>
        <v>#DIV/0!</v>
      </c>
      <c r="DB136" s="283"/>
      <c r="DC136" s="282"/>
      <c r="DD136" s="236"/>
      <c r="DE136" s="236"/>
      <c r="DF136" s="236"/>
      <c r="DG136" s="273" t="e">
        <f t="shared" si="38"/>
        <v>#DIV/0!</v>
      </c>
      <c r="DH136" s="283"/>
      <c r="DI136" s="282"/>
      <c r="DJ136" s="236"/>
      <c r="DK136" s="236"/>
      <c r="DL136" s="236"/>
      <c r="DM136" s="273" t="e">
        <f t="shared" si="39"/>
        <v>#DIV/0!</v>
      </c>
      <c r="DN136" s="283"/>
      <c r="DO136" s="282"/>
      <c r="DP136" s="236"/>
      <c r="DQ136" s="236"/>
      <c r="DR136" s="236"/>
      <c r="DS136" s="273" t="e">
        <f t="shared" si="40"/>
        <v>#DIV/0!</v>
      </c>
      <c r="DT136" s="283"/>
      <c r="DU136" s="282"/>
      <c r="DV136" s="236">
        <f t="shared" si="42"/>
        <v>0</v>
      </c>
      <c r="DW136" s="236">
        <f t="shared" si="43"/>
        <v>0</v>
      </c>
      <c r="DX136" s="236">
        <f t="shared" si="44"/>
        <v>127827.19</v>
      </c>
      <c r="DY136" s="273">
        <f t="shared" si="45"/>
        <v>0</v>
      </c>
      <c r="DZ136" s="283"/>
    </row>
    <row r="137" spans="1:130" ht="45" customHeight="1" x14ac:dyDescent="0.25">
      <c r="A137" s="40">
        <v>127</v>
      </c>
      <c r="B137" s="78" t="s">
        <v>195</v>
      </c>
      <c r="C137" s="78" t="s">
        <v>9</v>
      </c>
      <c r="D137" s="41" t="s">
        <v>196</v>
      </c>
      <c r="E137" s="41" t="s">
        <v>69</v>
      </c>
      <c r="F137" s="41" t="s">
        <v>197</v>
      </c>
      <c r="G137" s="41" t="s">
        <v>198</v>
      </c>
      <c r="H137" s="78" t="s">
        <v>88</v>
      </c>
      <c r="I137" s="78" t="s">
        <v>458</v>
      </c>
      <c r="J137" s="78" t="s">
        <v>73</v>
      </c>
      <c r="K137" s="78" t="s">
        <v>73</v>
      </c>
      <c r="L137" s="78" t="s">
        <v>199</v>
      </c>
      <c r="M137" s="78" t="s">
        <v>200</v>
      </c>
      <c r="N137" s="78" t="s">
        <v>204</v>
      </c>
      <c r="O137" s="41" t="s">
        <v>205</v>
      </c>
      <c r="P137" s="44" t="str">
        <f t="shared" si="47"/>
        <v>57</v>
      </c>
      <c r="Q137" s="27">
        <v>570201</v>
      </c>
      <c r="R137" s="42" t="s">
        <v>118</v>
      </c>
      <c r="S137" s="27">
        <v>1701</v>
      </c>
      <c r="T137" s="56">
        <v>1</v>
      </c>
      <c r="U137" s="57">
        <v>0</v>
      </c>
      <c r="V137" s="57">
        <v>0</v>
      </c>
      <c r="W137" s="47">
        <f t="shared" si="46"/>
        <v>6491.95</v>
      </c>
      <c r="X137" s="86">
        <v>1</v>
      </c>
      <c r="Y137" s="50" t="s">
        <v>31</v>
      </c>
      <c r="Z137" s="47">
        <v>6491.95</v>
      </c>
      <c r="AA137" s="237">
        <f>+ROUND((SUMIFS(MODIFICACIONES!K:K,MODIFICACIONES!L:L,'POA 2026'!$AA$10,MODIFICACIONES!D:D,'POA 2026'!A137)+'POA 2026'!Z137),2)</f>
        <v>6491.95</v>
      </c>
      <c r="AB137" s="75">
        <v>0</v>
      </c>
      <c r="AC137" s="51">
        <f>+ROUND((SUMIFS(MODIFICACIONES!K:K,MODIFICACIONES!L:L,'POA 2026'!$AC$10,MODIFICACIONES!D:D,'POA 2026'!A137)+'POA 2026'!AB137),2)</f>
        <v>0</v>
      </c>
      <c r="AD137" s="75">
        <v>0</v>
      </c>
      <c r="AE137" s="51">
        <f>+ROUND((SUMIFS(MODIFICACIONES!K:K,MODIFICACIONES!L:L,'POA 2026'!$AE$10,MODIFICACIONES!D:D,'POA 2026'!A137)+'POA 2026'!AD137),2)</f>
        <v>0</v>
      </c>
      <c r="AF137" s="75">
        <v>0</v>
      </c>
      <c r="AG137" s="51">
        <f>+ROUND((SUMIFS(MODIFICACIONES!K:K,MODIFICACIONES!L:L,'POA 2026'!$AG$10,MODIFICACIONES!D:D,'POA 2026'!A137)+'POA 2026'!AF137),2)</f>
        <v>0</v>
      </c>
      <c r="AH137" s="75">
        <v>0</v>
      </c>
      <c r="AI137" s="51">
        <f>+ROUND((SUMIFS(MODIFICACIONES!K:K,MODIFICACIONES!L:L,'POA 2026'!$AI$10,MODIFICACIONES!D:D,'POA 2026'!A137)+'POA 2026'!AH137),2)</f>
        <v>0</v>
      </c>
      <c r="AJ137" s="75">
        <v>0</v>
      </c>
      <c r="AK137" s="51">
        <f>+ROUND((SUMIFS(MODIFICACIONES!K:K,MODIFICACIONES!L:L,'POA 2026'!$AK$10,MODIFICACIONES!D:D,'POA 2026'!A137)+'POA 2026'!AJ137),2)</f>
        <v>0</v>
      </c>
      <c r="AL137" s="75">
        <v>0</v>
      </c>
      <c r="AM137" s="51">
        <f>+ROUND((SUMIFS(MODIFICACIONES!K:K,MODIFICACIONES!L:L,'POA 2026'!$AM$10,MODIFICACIONES!D:D,'POA 2026'!A137)+'POA 2026'!AL137),2)</f>
        <v>0</v>
      </c>
      <c r="AN137" s="75">
        <v>0</v>
      </c>
      <c r="AO137" s="51">
        <f>+ROUND((SUMIFS(MODIFICACIONES!K:K,MODIFICACIONES!L:L,'POA 2026'!$AO$10,MODIFICACIONES!D:D,'POA 2026'!A137)+'POA 2026'!AN137),2)</f>
        <v>0</v>
      </c>
      <c r="AP137" s="75">
        <v>0</v>
      </c>
      <c r="AQ137" s="51">
        <f>+ROUND((SUMIFS(MODIFICACIONES!K:K,MODIFICACIONES!L:L,'POA 2026'!$AQ$10,MODIFICACIONES!D:D,'POA 2026'!A137)+'POA 2026'!AP137),2)</f>
        <v>0</v>
      </c>
      <c r="AR137" s="75">
        <v>0</v>
      </c>
      <c r="AS137" s="51">
        <f>+ROUND((SUMIFS(MODIFICACIONES!K:K,MODIFICACIONES!L:L,'POA 2026'!$AS$10,MODIFICACIONES!D:D,'POA 2026'!A137)+'POA 2026'!AR137),2)</f>
        <v>0</v>
      </c>
      <c r="AT137" s="75">
        <v>0</v>
      </c>
      <c r="AU137" s="51">
        <f>+ROUND((SUMIFS(MODIFICACIONES!K:K,MODIFICACIONES!L:L,'POA 2026'!$AU$10,MODIFICACIONES!D:D,'POA 2026'!A137)+'POA 2026'!AT137),2)</f>
        <v>0</v>
      </c>
      <c r="AV137" s="75">
        <v>0</v>
      </c>
      <c r="AW137" s="51">
        <f>+ROUND((SUMIFS(MODIFICACIONES!K:K,MODIFICACIONES!L:L,'POA 2026'!$AW$10,MODIFICACIONES!D:D,'POA 2026'!A137)+'POA 2026'!AV137),2)</f>
        <v>0</v>
      </c>
      <c r="AX137" s="75">
        <f t="shared" si="27"/>
        <v>0</v>
      </c>
      <c r="AY137" s="236">
        <f>SUMIFS(CERTIFICACIONES!I:I,CERTIFICACIONES!A:A,'POA 2026'!A137,CERTIFICACIONES!J:J,"ACTIVA")</f>
        <v>6491.95</v>
      </c>
      <c r="AZ137" s="279">
        <f t="shared" si="48"/>
        <v>0</v>
      </c>
      <c r="BA137" s="282">
        <v>6491.95</v>
      </c>
      <c r="BB137" s="236">
        <v>0</v>
      </c>
      <c r="BC137" s="236">
        <v>0</v>
      </c>
      <c r="BD137" s="236">
        <f t="shared" si="28"/>
        <v>6491.95</v>
      </c>
      <c r="BE137" s="273">
        <f t="shared" si="29"/>
        <v>0</v>
      </c>
      <c r="BF137" s="283" t="s">
        <v>659</v>
      </c>
      <c r="BG137" s="282"/>
      <c r="BH137" s="236"/>
      <c r="BI137" s="236"/>
      <c r="BJ137" s="236"/>
      <c r="BK137" s="273" t="e">
        <f t="shared" si="30"/>
        <v>#DIV/0!</v>
      </c>
      <c r="BL137" s="283" t="s">
        <v>659</v>
      </c>
      <c r="BM137" s="282"/>
      <c r="BN137" s="236"/>
      <c r="BO137" s="236"/>
      <c r="BP137" s="236"/>
      <c r="BQ137" s="273" t="e">
        <f t="shared" si="31"/>
        <v>#DIV/0!</v>
      </c>
      <c r="BR137" s="283" t="s">
        <v>659</v>
      </c>
      <c r="BS137" s="282"/>
      <c r="BT137" s="236"/>
      <c r="BU137" s="236"/>
      <c r="BV137" s="236"/>
      <c r="BW137" s="273" t="e">
        <f t="shared" si="32"/>
        <v>#DIV/0!</v>
      </c>
      <c r="BX137" s="283" t="s">
        <v>659</v>
      </c>
      <c r="BY137" s="282"/>
      <c r="BZ137" s="236"/>
      <c r="CA137" s="236"/>
      <c r="CB137" s="236"/>
      <c r="CC137" s="273" t="e">
        <f t="shared" si="33"/>
        <v>#DIV/0!</v>
      </c>
      <c r="CD137" s="283" t="s">
        <v>659</v>
      </c>
      <c r="CE137" s="282"/>
      <c r="CF137" s="236"/>
      <c r="CG137" s="236"/>
      <c r="CH137" s="236"/>
      <c r="CI137" s="273">
        <f t="shared" si="34"/>
        <v>0</v>
      </c>
      <c r="CJ137" s="283" t="s">
        <v>659</v>
      </c>
      <c r="CK137" s="282"/>
      <c r="CL137" s="236"/>
      <c r="CM137" s="236"/>
      <c r="CN137" s="236"/>
      <c r="CO137" s="273" t="e">
        <f t="shared" si="35"/>
        <v>#DIV/0!</v>
      </c>
      <c r="CP137" s="283" t="s">
        <v>659</v>
      </c>
      <c r="CQ137" s="282"/>
      <c r="CR137" s="236"/>
      <c r="CS137" s="236"/>
      <c r="CT137" s="236"/>
      <c r="CU137" s="273" t="e">
        <f t="shared" si="36"/>
        <v>#DIV/0!</v>
      </c>
      <c r="CV137" s="283" t="s">
        <v>659</v>
      </c>
      <c r="CW137" s="282"/>
      <c r="CX137" s="236"/>
      <c r="CY137" s="236"/>
      <c r="CZ137" s="236"/>
      <c r="DA137" s="273" t="e">
        <f t="shared" si="37"/>
        <v>#DIV/0!</v>
      </c>
      <c r="DB137" s="283" t="s">
        <v>659</v>
      </c>
      <c r="DC137" s="282"/>
      <c r="DD137" s="236"/>
      <c r="DE137" s="236"/>
      <c r="DF137" s="236"/>
      <c r="DG137" s="273" t="e">
        <f t="shared" si="38"/>
        <v>#DIV/0!</v>
      </c>
      <c r="DH137" s="283" t="s">
        <v>659</v>
      </c>
      <c r="DI137" s="282"/>
      <c r="DJ137" s="236"/>
      <c r="DK137" s="236"/>
      <c r="DL137" s="236"/>
      <c r="DM137" s="273" t="e">
        <f t="shared" si="39"/>
        <v>#DIV/0!</v>
      </c>
      <c r="DN137" s="283" t="s">
        <v>659</v>
      </c>
      <c r="DO137" s="282"/>
      <c r="DP137" s="236"/>
      <c r="DQ137" s="236"/>
      <c r="DR137" s="236"/>
      <c r="DS137" s="273" t="e">
        <f t="shared" si="40"/>
        <v>#DIV/0!</v>
      </c>
      <c r="DT137" s="283"/>
      <c r="DU137" s="282"/>
      <c r="DV137" s="236">
        <f t="shared" si="42"/>
        <v>0</v>
      </c>
      <c r="DW137" s="236">
        <f t="shared" si="43"/>
        <v>0</v>
      </c>
      <c r="DX137" s="236">
        <f t="shared" si="44"/>
        <v>6491.95</v>
      </c>
      <c r="DY137" s="273">
        <f t="shared" si="45"/>
        <v>0</v>
      </c>
      <c r="DZ137" s="283"/>
    </row>
    <row r="138" spans="1:130" ht="45" customHeight="1" x14ac:dyDescent="0.25">
      <c r="A138" s="40">
        <v>128</v>
      </c>
      <c r="B138" s="78" t="s">
        <v>195</v>
      </c>
      <c r="C138" s="78" t="s">
        <v>9</v>
      </c>
      <c r="D138" s="41" t="s">
        <v>196</v>
      </c>
      <c r="E138" s="41" t="s">
        <v>69</v>
      </c>
      <c r="F138" s="41" t="s">
        <v>197</v>
      </c>
      <c r="G138" s="41" t="s">
        <v>198</v>
      </c>
      <c r="H138" s="78" t="s">
        <v>88</v>
      </c>
      <c r="I138" s="78" t="s">
        <v>458</v>
      </c>
      <c r="J138" s="78" t="s">
        <v>73</v>
      </c>
      <c r="K138" s="78" t="s">
        <v>73</v>
      </c>
      <c r="L138" s="78" t="s">
        <v>199</v>
      </c>
      <c r="M138" s="78" t="s">
        <v>200</v>
      </c>
      <c r="N138" s="78" t="s">
        <v>206</v>
      </c>
      <c r="O138" s="41" t="s">
        <v>80</v>
      </c>
      <c r="P138" s="44" t="str">
        <f t="shared" si="47"/>
        <v>57</v>
      </c>
      <c r="Q138" s="27">
        <v>570201</v>
      </c>
      <c r="R138" s="42" t="s">
        <v>118</v>
      </c>
      <c r="S138" s="27">
        <v>1701</v>
      </c>
      <c r="T138" s="56">
        <v>1</v>
      </c>
      <c r="U138" s="57">
        <v>0</v>
      </c>
      <c r="V138" s="57">
        <v>0</v>
      </c>
      <c r="W138" s="47">
        <f t="shared" si="46"/>
        <v>49500</v>
      </c>
      <c r="X138" s="86">
        <v>1</v>
      </c>
      <c r="Y138" s="50" t="s">
        <v>66</v>
      </c>
      <c r="Z138" s="75">
        <v>0</v>
      </c>
      <c r="AA138" s="237">
        <f>+ROUND((SUMIFS(MODIFICACIONES!K:K,MODIFICACIONES!L:L,'POA 2026'!$AA$10,MODIFICACIONES!D:D,'POA 2026'!A138)+'POA 2026'!Z138),2)</f>
        <v>0</v>
      </c>
      <c r="AB138" s="75">
        <v>0</v>
      </c>
      <c r="AC138" s="51">
        <f>+ROUND((SUMIFS(MODIFICACIONES!K:K,MODIFICACIONES!L:L,'POA 2026'!$AC$10,MODIFICACIONES!D:D,'POA 2026'!A138)+'POA 2026'!AB138),2)</f>
        <v>0</v>
      </c>
      <c r="AD138" s="75">
        <v>0</v>
      </c>
      <c r="AE138" s="51">
        <f>+ROUND((SUMIFS(MODIFICACIONES!K:K,MODIFICACIONES!L:L,'POA 2026'!$AE$10,MODIFICACIONES!D:D,'POA 2026'!A138)+'POA 2026'!AD138),2)</f>
        <v>0</v>
      </c>
      <c r="AF138" s="75">
        <v>0</v>
      </c>
      <c r="AG138" s="51">
        <f>+ROUND((SUMIFS(MODIFICACIONES!K:K,MODIFICACIONES!L:L,'POA 2026'!$AG$10,MODIFICACIONES!D:D,'POA 2026'!A138)+'POA 2026'!AF138),2)</f>
        <v>0</v>
      </c>
      <c r="AH138" s="75">
        <v>30000</v>
      </c>
      <c r="AI138" s="51">
        <f>+ROUND((SUMIFS(MODIFICACIONES!K:K,MODIFICACIONES!L:L,'POA 2026'!$AI$10,MODIFICACIONES!D:D,'POA 2026'!A138)+'POA 2026'!AH138),2)</f>
        <v>49500</v>
      </c>
      <c r="AJ138" s="75">
        <v>0</v>
      </c>
      <c r="AK138" s="51">
        <f>+ROUND((SUMIFS(MODIFICACIONES!K:K,MODIFICACIONES!L:L,'POA 2026'!$AK$10,MODIFICACIONES!D:D,'POA 2026'!A138)+'POA 2026'!AJ138),2)</f>
        <v>0</v>
      </c>
      <c r="AL138" s="75">
        <v>0</v>
      </c>
      <c r="AM138" s="51">
        <f>+ROUND((SUMIFS(MODIFICACIONES!K:K,MODIFICACIONES!L:L,'POA 2026'!$AM$10,MODIFICACIONES!D:D,'POA 2026'!A138)+'POA 2026'!AL138),2)</f>
        <v>0</v>
      </c>
      <c r="AN138" s="75">
        <v>0</v>
      </c>
      <c r="AO138" s="51">
        <f>+ROUND((SUMIFS(MODIFICACIONES!K:K,MODIFICACIONES!L:L,'POA 2026'!$AO$10,MODIFICACIONES!D:D,'POA 2026'!A138)+'POA 2026'!AN138),2)</f>
        <v>0</v>
      </c>
      <c r="AP138" s="75">
        <v>0</v>
      </c>
      <c r="AQ138" s="51">
        <f>+ROUND((SUMIFS(MODIFICACIONES!K:K,MODIFICACIONES!L:L,'POA 2026'!$AQ$10,MODIFICACIONES!D:D,'POA 2026'!A138)+'POA 2026'!AP138),2)</f>
        <v>0</v>
      </c>
      <c r="AR138" s="75">
        <v>0</v>
      </c>
      <c r="AS138" s="51">
        <f>+ROUND((SUMIFS(MODIFICACIONES!K:K,MODIFICACIONES!L:L,'POA 2026'!$AS$10,MODIFICACIONES!D:D,'POA 2026'!A138)+'POA 2026'!AR138),2)</f>
        <v>0</v>
      </c>
      <c r="AT138" s="75">
        <v>0</v>
      </c>
      <c r="AU138" s="51">
        <f>+ROUND((SUMIFS(MODIFICACIONES!K:K,MODIFICACIONES!L:L,'POA 2026'!$AU$10,MODIFICACIONES!D:D,'POA 2026'!A138)+'POA 2026'!AT138),2)</f>
        <v>0</v>
      </c>
      <c r="AV138" s="75">
        <v>0</v>
      </c>
      <c r="AW138" s="51">
        <f>+ROUND((SUMIFS(MODIFICACIONES!K:K,MODIFICACIONES!L:L,'POA 2026'!$AW$10,MODIFICACIONES!D:D,'POA 2026'!A138)+'POA 2026'!AV138),2)</f>
        <v>0</v>
      </c>
      <c r="AX138" s="75">
        <f t="shared" si="27"/>
        <v>0</v>
      </c>
      <c r="AY138" s="236">
        <f>SUMIFS(CERTIFICACIONES!I:I,CERTIFICACIONES!A:A,'POA 2026'!A138,CERTIFICACIONES!J:J,"ACTIVA")</f>
        <v>49500</v>
      </c>
      <c r="AZ138" s="279">
        <f t="shared" si="48"/>
        <v>0</v>
      </c>
      <c r="BA138" s="282">
        <v>0</v>
      </c>
      <c r="BB138" s="236">
        <v>0</v>
      </c>
      <c r="BC138" s="236">
        <v>0</v>
      </c>
      <c r="BD138" s="236">
        <f t="shared" si="28"/>
        <v>49500</v>
      </c>
      <c r="BE138" s="273">
        <f t="shared" si="29"/>
        <v>0</v>
      </c>
      <c r="BF138" s="283"/>
      <c r="BG138" s="282"/>
      <c r="BH138" s="236"/>
      <c r="BI138" s="236"/>
      <c r="BJ138" s="236"/>
      <c r="BK138" s="273" t="e">
        <f t="shared" si="30"/>
        <v>#DIV/0!</v>
      </c>
      <c r="BL138" s="283"/>
      <c r="BM138" s="282"/>
      <c r="BN138" s="236"/>
      <c r="BO138" s="236"/>
      <c r="BP138" s="236"/>
      <c r="BQ138" s="273">
        <f t="shared" si="31"/>
        <v>0</v>
      </c>
      <c r="BR138" s="283"/>
      <c r="BS138" s="282"/>
      <c r="BT138" s="236"/>
      <c r="BU138" s="236"/>
      <c r="BV138" s="236"/>
      <c r="BW138" s="273" t="e">
        <f t="shared" si="32"/>
        <v>#DIV/0!</v>
      </c>
      <c r="BX138" s="283"/>
      <c r="BY138" s="282"/>
      <c r="BZ138" s="236"/>
      <c r="CA138" s="236"/>
      <c r="CB138" s="236"/>
      <c r="CC138" s="273" t="e">
        <f t="shared" si="33"/>
        <v>#DIV/0!</v>
      </c>
      <c r="CD138" s="283"/>
      <c r="CE138" s="282"/>
      <c r="CF138" s="236"/>
      <c r="CG138" s="236"/>
      <c r="CH138" s="236"/>
      <c r="CI138" s="273" t="e">
        <f t="shared" si="34"/>
        <v>#DIV/0!</v>
      </c>
      <c r="CJ138" s="283"/>
      <c r="CK138" s="282"/>
      <c r="CL138" s="236"/>
      <c r="CM138" s="236"/>
      <c r="CN138" s="236"/>
      <c r="CO138" s="273" t="e">
        <f t="shared" si="35"/>
        <v>#DIV/0!</v>
      </c>
      <c r="CP138" s="283"/>
      <c r="CQ138" s="282"/>
      <c r="CR138" s="236"/>
      <c r="CS138" s="236"/>
      <c r="CT138" s="236"/>
      <c r="CU138" s="273" t="e">
        <f t="shared" si="36"/>
        <v>#DIV/0!</v>
      </c>
      <c r="CV138" s="283"/>
      <c r="CW138" s="282"/>
      <c r="CX138" s="236"/>
      <c r="CY138" s="236"/>
      <c r="CZ138" s="236"/>
      <c r="DA138" s="273" t="e">
        <f t="shared" si="37"/>
        <v>#DIV/0!</v>
      </c>
      <c r="DB138" s="283"/>
      <c r="DC138" s="282"/>
      <c r="DD138" s="236"/>
      <c r="DE138" s="236"/>
      <c r="DF138" s="236"/>
      <c r="DG138" s="273" t="e">
        <f t="shared" si="38"/>
        <v>#DIV/0!</v>
      </c>
      <c r="DH138" s="283"/>
      <c r="DI138" s="282"/>
      <c r="DJ138" s="236"/>
      <c r="DK138" s="236"/>
      <c r="DL138" s="236"/>
      <c r="DM138" s="273" t="e">
        <f t="shared" si="39"/>
        <v>#DIV/0!</v>
      </c>
      <c r="DN138" s="283"/>
      <c r="DO138" s="282"/>
      <c r="DP138" s="236"/>
      <c r="DQ138" s="236"/>
      <c r="DR138" s="236"/>
      <c r="DS138" s="273" t="e">
        <f t="shared" si="40"/>
        <v>#DIV/0!</v>
      </c>
      <c r="DT138" s="283"/>
      <c r="DU138" s="282"/>
      <c r="DV138" s="236">
        <f t="shared" si="42"/>
        <v>0</v>
      </c>
      <c r="DW138" s="236">
        <f t="shared" si="43"/>
        <v>0</v>
      </c>
      <c r="DX138" s="236">
        <f t="shared" si="44"/>
        <v>49500</v>
      </c>
      <c r="DY138" s="273">
        <f t="shared" si="45"/>
        <v>0</v>
      </c>
      <c r="DZ138" s="283"/>
    </row>
    <row r="139" spans="1:130" ht="45" customHeight="1" x14ac:dyDescent="0.25">
      <c r="A139" s="40">
        <v>129</v>
      </c>
      <c r="B139" s="78" t="s">
        <v>195</v>
      </c>
      <c r="C139" s="78" t="s">
        <v>9</v>
      </c>
      <c r="D139" s="41" t="s">
        <v>196</v>
      </c>
      <c r="E139" s="41" t="s">
        <v>69</v>
      </c>
      <c r="F139" s="41" t="s">
        <v>197</v>
      </c>
      <c r="G139" s="41" t="s">
        <v>198</v>
      </c>
      <c r="H139" s="78" t="s">
        <v>88</v>
      </c>
      <c r="I139" s="78" t="s">
        <v>458</v>
      </c>
      <c r="J139" s="78" t="s">
        <v>73</v>
      </c>
      <c r="K139" s="78" t="s">
        <v>73</v>
      </c>
      <c r="L139" s="78" t="s">
        <v>199</v>
      </c>
      <c r="M139" s="78" t="s">
        <v>200</v>
      </c>
      <c r="N139" s="78" t="s">
        <v>207</v>
      </c>
      <c r="O139" s="41" t="s">
        <v>80</v>
      </c>
      <c r="P139" s="44" t="str">
        <f t="shared" si="47"/>
        <v>57</v>
      </c>
      <c r="Q139" s="27">
        <v>570201</v>
      </c>
      <c r="R139" s="42" t="s">
        <v>118</v>
      </c>
      <c r="S139" s="27">
        <v>1701</v>
      </c>
      <c r="T139" s="56">
        <v>1</v>
      </c>
      <c r="U139" s="57">
        <v>0</v>
      </c>
      <c r="V139" s="57">
        <v>0</v>
      </c>
      <c r="W139" s="47">
        <f t="shared" si="46"/>
        <v>5000</v>
      </c>
      <c r="X139" s="86">
        <v>1</v>
      </c>
      <c r="Y139" s="50" t="s">
        <v>31</v>
      </c>
      <c r="Z139" s="75">
        <v>0</v>
      </c>
      <c r="AA139" s="237">
        <f>+ROUND((SUMIFS(MODIFICACIONES!K:K,MODIFICACIONES!L:L,'POA 2026'!$AA$10,MODIFICACIONES!D:D,'POA 2026'!A139)+'POA 2026'!Z139),2)</f>
        <v>0</v>
      </c>
      <c r="AB139" s="75">
        <v>0</v>
      </c>
      <c r="AC139" s="51">
        <f>+ROUND((SUMIFS(MODIFICACIONES!K:K,MODIFICACIONES!L:L,'POA 2026'!$AC$10,MODIFICACIONES!D:D,'POA 2026'!A139)+'POA 2026'!AB139),2)</f>
        <v>0</v>
      </c>
      <c r="AD139" s="75">
        <v>0</v>
      </c>
      <c r="AE139" s="51">
        <f>+ROUND((SUMIFS(MODIFICACIONES!K:K,MODIFICACIONES!L:L,'POA 2026'!$AE$10,MODIFICACIONES!D:D,'POA 2026'!A139)+'POA 2026'!AD139),2)</f>
        <v>0</v>
      </c>
      <c r="AF139" s="75">
        <v>0</v>
      </c>
      <c r="AG139" s="51">
        <f>+ROUND((SUMIFS(MODIFICACIONES!K:K,MODIFICACIONES!L:L,'POA 2026'!$AG$10,MODIFICACIONES!D:D,'POA 2026'!A139)+'POA 2026'!AF139),2)</f>
        <v>0</v>
      </c>
      <c r="AH139" s="75">
        <v>0</v>
      </c>
      <c r="AI139" s="51">
        <f>+ROUND((SUMIFS(MODIFICACIONES!K:K,MODIFICACIONES!L:L,'POA 2026'!$AI$10,MODIFICACIONES!D:D,'POA 2026'!A139)+'POA 2026'!AH139),2)</f>
        <v>0</v>
      </c>
      <c r="AJ139" s="75">
        <v>5000</v>
      </c>
      <c r="AK139" s="51">
        <f>+ROUND((SUMIFS(MODIFICACIONES!K:K,MODIFICACIONES!L:L,'POA 2026'!$AK$10,MODIFICACIONES!D:D,'POA 2026'!A139)+'POA 2026'!AJ139),2)</f>
        <v>5000</v>
      </c>
      <c r="AL139" s="75">
        <v>0</v>
      </c>
      <c r="AM139" s="51">
        <f>+ROUND((SUMIFS(MODIFICACIONES!K:K,MODIFICACIONES!L:L,'POA 2026'!$AM$10,MODIFICACIONES!D:D,'POA 2026'!A139)+'POA 2026'!AL139),2)</f>
        <v>0</v>
      </c>
      <c r="AN139" s="75">
        <v>0</v>
      </c>
      <c r="AO139" s="51">
        <f>+ROUND((SUMIFS(MODIFICACIONES!K:K,MODIFICACIONES!L:L,'POA 2026'!$AO$10,MODIFICACIONES!D:D,'POA 2026'!A139)+'POA 2026'!AN139),2)</f>
        <v>0</v>
      </c>
      <c r="AP139" s="75">
        <v>0</v>
      </c>
      <c r="AQ139" s="51">
        <f>+ROUND((SUMIFS(MODIFICACIONES!K:K,MODIFICACIONES!L:L,'POA 2026'!$AQ$10,MODIFICACIONES!D:D,'POA 2026'!A139)+'POA 2026'!AP139),2)</f>
        <v>0</v>
      </c>
      <c r="AR139" s="75">
        <v>0</v>
      </c>
      <c r="AS139" s="51">
        <f>+ROUND((SUMIFS(MODIFICACIONES!K:K,MODIFICACIONES!L:L,'POA 2026'!$AS$10,MODIFICACIONES!D:D,'POA 2026'!A139)+'POA 2026'!AR139),2)</f>
        <v>0</v>
      </c>
      <c r="AT139" s="75">
        <v>0</v>
      </c>
      <c r="AU139" s="51">
        <f>+ROUND((SUMIFS(MODIFICACIONES!K:K,MODIFICACIONES!L:L,'POA 2026'!$AU$10,MODIFICACIONES!D:D,'POA 2026'!A139)+'POA 2026'!AT139),2)</f>
        <v>0</v>
      </c>
      <c r="AV139" s="75">
        <v>0</v>
      </c>
      <c r="AW139" s="51">
        <f>+ROUND((SUMIFS(MODIFICACIONES!K:K,MODIFICACIONES!L:L,'POA 2026'!$AW$10,MODIFICACIONES!D:D,'POA 2026'!A139)+'POA 2026'!AV139),2)</f>
        <v>0</v>
      </c>
      <c r="AX139" s="75">
        <f t="shared" si="27"/>
        <v>0</v>
      </c>
      <c r="AY139" s="236">
        <f>SUMIFS(CERTIFICACIONES!I:I,CERTIFICACIONES!A:A,'POA 2026'!A139,CERTIFICACIONES!J:J,"ACTIVA")</f>
        <v>5000</v>
      </c>
      <c r="AZ139" s="279">
        <f t="shared" ref="AZ139:AZ170" si="49">+W139-AY139</f>
        <v>0</v>
      </c>
      <c r="BA139" s="282">
        <v>0</v>
      </c>
      <c r="BB139" s="236">
        <v>0</v>
      </c>
      <c r="BC139" s="236">
        <v>0</v>
      </c>
      <c r="BD139" s="236">
        <f t="shared" si="28"/>
        <v>5000</v>
      </c>
      <c r="BE139" s="273">
        <f t="shared" si="29"/>
        <v>0</v>
      </c>
      <c r="BF139" s="283"/>
      <c r="BG139" s="282"/>
      <c r="BH139" s="236"/>
      <c r="BI139" s="236"/>
      <c r="BJ139" s="236"/>
      <c r="BK139" s="273" t="e">
        <f t="shared" si="30"/>
        <v>#DIV/0!</v>
      </c>
      <c r="BL139" s="283"/>
      <c r="BM139" s="282"/>
      <c r="BN139" s="236"/>
      <c r="BO139" s="236"/>
      <c r="BP139" s="236"/>
      <c r="BQ139" s="273" t="e">
        <f t="shared" si="31"/>
        <v>#DIV/0!</v>
      </c>
      <c r="BR139" s="283"/>
      <c r="BS139" s="282"/>
      <c r="BT139" s="236"/>
      <c r="BU139" s="236"/>
      <c r="BV139" s="236"/>
      <c r="BW139" s="273" t="e">
        <f t="shared" si="32"/>
        <v>#DIV/0!</v>
      </c>
      <c r="BX139" s="283"/>
      <c r="BY139" s="282"/>
      <c r="BZ139" s="236"/>
      <c r="CA139" s="236"/>
      <c r="CB139" s="236"/>
      <c r="CC139" s="273" t="e">
        <f t="shared" si="33"/>
        <v>#DIV/0!</v>
      </c>
      <c r="CD139" s="283"/>
      <c r="CE139" s="282"/>
      <c r="CF139" s="236"/>
      <c r="CG139" s="236"/>
      <c r="CH139" s="236"/>
      <c r="CI139" s="273" t="e">
        <f t="shared" si="34"/>
        <v>#DIV/0!</v>
      </c>
      <c r="CJ139" s="283"/>
      <c r="CK139" s="282"/>
      <c r="CL139" s="236"/>
      <c r="CM139" s="236"/>
      <c r="CN139" s="236"/>
      <c r="CO139" s="273" t="e">
        <f t="shared" si="35"/>
        <v>#DIV/0!</v>
      </c>
      <c r="CP139" s="283"/>
      <c r="CQ139" s="282"/>
      <c r="CR139" s="236"/>
      <c r="CS139" s="236"/>
      <c r="CT139" s="236"/>
      <c r="CU139" s="273" t="e">
        <f t="shared" si="36"/>
        <v>#DIV/0!</v>
      </c>
      <c r="CV139" s="283"/>
      <c r="CW139" s="282"/>
      <c r="CX139" s="236"/>
      <c r="CY139" s="236"/>
      <c r="CZ139" s="236"/>
      <c r="DA139" s="273" t="e">
        <f t="shared" si="37"/>
        <v>#DIV/0!</v>
      </c>
      <c r="DB139" s="283"/>
      <c r="DC139" s="282"/>
      <c r="DD139" s="236"/>
      <c r="DE139" s="236"/>
      <c r="DF139" s="236"/>
      <c r="DG139" s="273" t="e">
        <f t="shared" si="38"/>
        <v>#DIV/0!</v>
      </c>
      <c r="DH139" s="283"/>
      <c r="DI139" s="282"/>
      <c r="DJ139" s="236"/>
      <c r="DK139" s="236"/>
      <c r="DL139" s="236"/>
      <c r="DM139" s="273" t="e">
        <f t="shared" si="39"/>
        <v>#DIV/0!</v>
      </c>
      <c r="DN139" s="283"/>
      <c r="DO139" s="282"/>
      <c r="DP139" s="236"/>
      <c r="DQ139" s="236"/>
      <c r="DR139" s="236"/>
      <c r="DS139" s="273" t="e">
        <f t="shared" si="40"/>
        <v>#DIV/0!</v>
      </c>
      <c r="DT139" s="283"/>
      <c r="DU139" s="282"/>
      <c r="DV139" s="236">
        <f t="shared" si="42"/>
        <v>0</v>
      </c>
      <c r="DW139" s="236">
        <f t="shared" si="43"/>
        <v>0</v>
      </c>
      <c r="DX139" s="236">
        <f t="shared" si="44"/>
        <v>5000</v>
      </c>
      <c r="DY139" s="273">
        <f t="shared" si="45"/>
        <v>0</v>
      </c>
      <c r="DZ139" s="283"/>
    </row>
    <row r="140" spans="1:130" ht="45" customHeight="1" x14ac:dyDescent="0.25">
      <c r="A140" s="40">
        <v>130</v>
      </c>
      <c r="B140" s="78" t="s">
        <v>195</v>
      </c>
      <c r="C140" s="78" t="s">
        <v>9</v>
      </c>
      <c r="D140" s="41" t="s">
        <v>196</v>
      </c>
      <c r="E140" s="41" t="s">
        <v>69</v>
      </c>
      <c r="F140" s="41" t="s">
        <v>197</v>
      </c>
      <c r="G140" s="41" t="s">
        <v>198</v>
      </c>
      <c r="H140" s="78" t="s">
        <v>88</v>
      </c>
      <c r="I140" s="78" t="s">
        <v>458</v>
      </c>
      <c r="J140" s="78" t="s">
        <v>73</v>
      </c>
      <c r="K140" s="78" t="s">
        <v>73</v>
      </c>
      <c r="L140" s="78" t="s">
        <v>199</v>
      </c>
      <c r="M140" s="78" t="s">
        <v>200</v>
      </c>
      <c r="N140" s="78" t="s">
        <v>208</v>
      </c>
      <c r="O140" s="41" t="s">
        <v>205</v>
      </c>
      <c r="P140" s="44" t="str">
        <f t="shared" si="47"/>
        <v>53</v>
      </c>
      <c r="Q140" s="44">
        <v>530812</v>
      </c>
      <c r="R140" s="42" t="s">
        <v>209</v>
      </c>
      <c r="S140" s="27">
        <v>1701</v>
      </c>
      <c r="T140" s="56">
        <v>1</v>
      </c>
      <c r="U140" s="57">
        <v>0</v>
      </c>
      <c r="V140" s="57">
        <v>0</v>
      </c>
      <c r="W140" s="47">
        <f t="shared" si="46"/>
        <v>1581</v>
      </c>
      <c r="X140" s="86">
        <v>1</v>
      </c>
      <c r="Y140" s="50" t="s">
        <v>31</v>
      </c>
      <c r="Z140" s="47">
        <v>1581</v>
      </c>
      <c r="AA140" s="237">
        <f>+ROUND((SUMIFS(MODIFICACIONES!K:K,MODIFICACIONES!L:L,'POA 2026'!$AA$10,MODIFICACIONES!D:D,'POA 2026'!A140)+'POA 2026'!Z140),2)</f>
        <v>1581</v>
      </c>
      <c r="AB140" s="75">
        <v>0</v>
      </c>
      <c r="AC140" s="51">
        <f>+ROUND((SUMIFS(MODIFICACIONES!K:K,MODIFICACIONES!L:L,'POA 2026'!$AC$10,MODIFICACIONES!D:D,'POA 2026'!A140)+'POA 2026'!AB140),2)</f>
        <v>0</v>
      </c>
      <c r="AD140" s="75">
        <v>0</v>
      </c>
      <c r="AE140" s="51">
        <f>+ROUND((SUMIFS(MODIFICACIONES!K:K,MODIFICACIONES!L:L,'POA 2026'!$AE$10,MODIFICACIONES!D:D,'POA 2026'!A140)+'POA 2026'!AD140),2)</f>
        <v>0</v>
      </c>
      <c r="AF140" s="75">
        <v>0</v>
      </c>
      <c r="AG140" s="51">
        <f>+ROUND((SUMIFS(MODIFICACIONES!K:K,MODIFICACIONES!L:L,'POA 2026'!$AG$10,MODIFICACIONES!D:D,'POA 2026'!A140)+'POA 2026'!AF140),2)</f>
        <v>0</v>
      </c>
      <c r="AH140" s="75">
        <v>0</v>
      </c>
      <c r="AI140" s="51">
        <f>+ROUND((SUMIFS(MODIFICACIONES!K:K,MODIFICACIONES!L:L,'POA 2026'!$AI$10,MODIFICACIONES!D:D,'POA 2026'!A140)+'POA 2026'!AH140),2)</f>
        <v>0</v>
      </c>
      <c r="AJ140" s="75">
        <v>0</v>
      </c>
      <c r="AK140" s="51">
        <f>+ROUND((SUMIFS(MODIFICACIONES!K:K,MODIFICACIONES!L:L,'POA 2026'!$AK$10,MODIFICACIONES!D:D,'POA 2026'!A140)+'POA 2026'!AJ140),2)</f>
        <v>0</v>
      </c>
      <c r="AL140" s="75">
        <v>0</v>
      </c>
      <c r="AM140" s="51">
        <f>+ROUND((SUMIFS(MODIFICACIONES!K:K,MODIFICACIONES!L:L,'POA 2026'!$AM$10,MODIFICACIONES!D:D,'POA 2026'!A140)+'POA 2026'!AL140),2)</f>
        <v>0</v>
      </c>
      <c r="AN140" s="75">
        <v>0</v>
      </c>
      <c r="AO140" s="51">
        <f>+ROUND((SUMIFS(MODIFICACIONES!K:K,MODIFICACIONES!L:L,'POA 2026'!$AO$10,MODIFICACIONES!D:D,'POA 2026'!A140)+'POA 2026'!AN140),2)</f>
        <v>0</v>
      </c>
      <c r="AP140" s="75">
        <v>0</v>
      </c>
      <c r="AQ140" s="51">
        <f>+ROUND((SUMIFS(MODIFICACIONES!K:K,MODIFICACIONES!L:L,'POA 2026'!$AQ$10,MODIFICACIONES!D:D,'POA 2026'!A140)+'POA 2026'!AP140),2)</f>
        <v>0</v>
      </c>
      <c r="AR140" s="75">
        <v>0</v>
      </c>
      <c r="AS140" s="51">
        <f>+ROUND((SUMIFS(MODIFICACIONES!K:K,MODIFICACIONES!L:L,'POA 2026'!$AS$10,MODIFICACIONES!D:D,'POA 2026'!A140)+'POA 2026'!AR140),2)</f>
        <v>0</v>
      </c>
      <c r="AT140" s="75">
        <v>0</v>
      </c>
      <c r="AU140" s="51">
        <f>+ROUND((SUMIFS(MODIFICACIONES!K:K,MODIFICACIONES!L:L,'POA 2026'!$AU$10,MODIFICACIONES!D:D,'POA 2026'!A140)+'POA 2026'!AT140),2)</f>
        <v>0</v>
      </c>
      <c r="AV140" s="75">
        <v>0</v>
      </c>
      <c r="AW140" s="51">
        <f>+ROUND((SUMIFS(MODIFICACIONES!K:K,MODIFICACIONES!L:L,'POA 2026'!$AW$10,MODIFICACIONES!D:D,'POA 2026'!A140)+'POA 2026'!AV140),2)</f>
        <v>0</v>
      </c>
      <c r="AX140" s="75">
        <f t="shared" ref="AX140:AX188" si="50">SUM(AA140+AC140+AE140+AG140+AI140+AK140+AM140+AO140+AQ140+AS140+AU140+AW140)-W140</f>
        <v>0</v>
      </c>
      <c r="AY140" s="236">
        <f>SUMIFS(CERTIFICACIONES!I:I,CERTIFICACIONES!A:A,'POA 2026'!A140,CERTIFICACIONES!J:J,"ACTIVA")</f>
        <v>1581</v>
      </c>
      <c r="AZ140" s="279">
        <f t="shared" si="49"/>
        <v>0</v>
      </c>
      <c r="BA140" s="282">
        <v>0</v>
      </c>
      <c r="BB140" s="236">
        <v>0</v>
      </c>
      <c r="BC140" s="236">
        <v>0</v>
      </c>
      <c r="BD140" s="236">
        <f t="shared" ref="BD140:BD188" si="51">+W140-BC140</f>
        <v>1581</v>
      </c>
      <c r="BE140" s="273">
        <f t="shared" ref="BE140:BE191" si="52">BC140/W140*100/100</f>
        <v>0</v>
      </c>
      <c r="BF140" s="283" t="s">
        <v>660</v>
      </c>
      <c r="BG140" s="282"/>
      <c r="BH140" s="236"/>
      <c r="BI140" s="236"/>
      <c r="BJ140" s="236"/>
      <c r="BK140" s="273" t="e">
        <f t="shared" ref="BK140:BK191" si="53">BI140/AC140*100/100</f>
        <v>#DIV/0!</v>
      </c>
      <c r="BL140" s="283" t="s">
        <v>660</v>
      </c>
      <c r="BM140" s="282"/>
      <c r="BN140" s="236"/>
      <c r="BO140" s="236"/>
      <c r="BP140" s="236"/>
      <c r="BQ140" s="273" t="e">
        <f t="shared" ref="BQ140:BQ191" si="54">BO140/AI140*100/100</f>
        <v>#DIV/0!</v>
      </c>
      <c r="BR140" s="283" t="s">
        <v>660</v>
      </c>
      <c r="BS140" s="282"/>
      <c r="BT140" s="236"/>
      <c r="BU140" s="236"/>
      <c r="BV140" s="236"/>
      <c r="BW140" s="273" t="e">
        <f t="shared" ref="BW140:BW191" si="55">BU140/AO140*100/100</f>
        <v>#DIV/0!</v>
      </c>
      <c r="BX140" s="283" t="s">
        <v>660</v>
      </c>
      <c r="BY140" s="282"/>
      <c r="BZ140" s="236"/>
      <c r="CA140" s="236"/>
      <c r="CB140" s="236"/>
      <c r="CC140" s="273" t="e">
        <f t="shared" ref="CC140:CC191" si="56">CA140/AU140*100/100</f>
        <v>#DIV/0!</v>
      </c>
      <c r="CD140" s="283" t="s">
        <v>660</v>
      </c>
      <c r="CE140" s="282"/>
      <c r="CF140" s="236"/>
      <c r="CG140" s="236"/>
      <c r="CH140" s="236"/>
      <c r="CI140" s="273" t="e">
        <f t="shared" ref="CI140:CI191" si="57">CG140/BA140*100/100</f>
        <v>#DIV/0!</v>
      </c>
      <c r="CJ140" s="283" t="s">
        <v>660</v>
      </c>
      <c r="CK140" s="282"/>
      <c r="CL140" s="236"/>
      <c r="CM140" s="236"/>
      <c r="CN140" s="236"/>
      <c r="CO140" s="273" t="e">
        <f t="shared" ref="CO140:CO191" si="58">CM140/BG140*100/100</f>
        <v>#DIV/0!</v>
      </c>
      <c r="CP140" s="283" t="s">
        <v>660</v>
      </c>
      <c r="CQ140" s="282"/>
      <c r="CR140" s="236"/>
      <c r="CS140" s="236"/>
      <c r="CT140" s="236"/>
      <c r="CU140" s="273" t="e">
        <f t="shared" ref="CU140:CU191" si="59">CS140/BM140*100/100</f>
        <v>#DIV/0!</v>
      </c>
      <c r="CV140" s="283" t="s">
        <v>660</v>
      </c>
      <c r="CW140" s="282"/>
      <c r="CX140" s="236"/>
      <c r="CY140" s="236"/>
      <c r="CZ140" s="236"/>
      <c r="DA140" s="273" t="e">
        <f t="shared" ref="DA140:DA191" si="60">CY140/BS140*100/100</f>
        <v>#DIV/0!</v>
      </c>
      <c r="DB140" s="283" t="s">
        <v>660</v>
      </c>
      <c r="DC140" s="282"/>
      <c r="DD140" s="236"/>
      <c r="DE140" s="236"/>
      <c r="DF140" s="236"/>
      <c r="DG140" s="273" t="e">
        <f t="shared" ref="DG140:DG191" si="61">DE140/BY140*100/100</f>
        <v>#DIV/0!</v>
      </c>
      <c r="DH140" s="283" t="s">
        <v>660</v>
      </c>
      <c r="DI140" s="282"/>
      <c r="DJ140" s="236"/>
      <c r="DK140" s="236"/>
      <c r="DL140" s="236"/>
      <c r="DM140" s="273" t="e">
        <f t="shared" ref="DM140:DM191" si="62">DK140/CE140*100/100</f>
        <v>#DIV/0!</v>
      </c>
      <c r="DN140" s="283" t="s">
        <v>660</v>
      </c>
      <c r="DO140" s="282"/>
      <c r="DP140" s="236"/>
      <c r="DQ140" s="236"/>
      <c r="DR140" s="236"/>
      <c r="DS140" s="273" t="e">
        <f t="shared" ref="DS140:DS191" si="63">DQ140/CK140*100/100</f>
        <v>#DIV/0!</v>
      </c>
      <c r="DT140" s="283"/>
      <c r="DU140" s="282"/>
      <c r="DV140" s="236">
        <f t="shared" ref="DV140:DV188" si="64">+BB140+BH140+BN140+BT140+BZ140+CF140+CL140+CR140+CX140+DD140+DJ140+DP140</f>
        <v>0</v>
      </c>
      <c r="DW140" s="236">
        <f t="shared" ref="DW140:DW188" si="65">+BC140+BI140+BO140+BU140+CA140+CG140+CM140+CS140+CY140+DE140+DK140+DQ140</f>
        <v>0</v>
      </c>
      <c r="DX140" s="236">
        <f t="shared" ref="DX140:DX189" si="66">+W140-BC140-BI140-BO140-BU140-CA140-CG140-CM140-CS140-CY140-DE140-DK140-DQ140</f>
        <v>1581</v>
      </c>
      <c r="DY140" s="273">
        <f t="shared" ref="DY140:DY191" si="67">+DW140/W140*100/100</f>
        <v>0</v>
      </c>
      <c r="DZ140" s="283"/>
    </row>
    <row r="141" spans="1:130" ht="45" hidden="1" customHeight="1" x14ac:dyDescent="0.25">
      <c r="A141" s="40">
        <v>131</v>
      </c>
      <c r="B141" s="78" t="s">
        <v>195</v>
      </c>
      <c r="C141" s="78" t="s">
        <v>9</v>
      </c>
      <c r="D141" s="41" t="s">
        <v>210</v>
      </c>
      <c r="E141" s="41" t="s">
        <v>69</v>
      </c>
      <c r="F141" s="41" t="s">
        <v>70</v>
      </c>
      <c r="G141" s="41" t="s">
        <v>211</v>
      </c>
      <c r="H141" s="78" t="s">
        <v>140</v>
      </c>
      <c r="I141" s="78" t="s">
        <v>474</v>
      </c>
      <c r="J141" s="78" t="s">
        <v>73</v>
      </c>
      <c r="K141" s="78" t="s">
        <v>73</v>
      </c>
      <c r="L141" s="78" t="s">
        <v>199</v>
      </c>
      <c r="M141" s="78" t="s">
        <v>212</v>
      </c>
      <c r="N141" s="78" t="s">
        <v>213</v>
      </c>
      <c r="O141" s="41" t="s">
        <v>80</v>
      </c>
      <c r="P141" s="44" t="str">
        <f t="shared" si="47"/>
        <v>53</v>
      </c>
      <c r="Q141" s="70">
        <v>530702</v>
      </c>
      <c r="R141" s="55" t="s">
        <v>139</v>
      </c>
      <c r="S141" s="27">
        <v>1701</v>
      </c>
      <c r="T141" s="56">
        <v>1</v>
      </c>
      <c r="U141" s="57">
        <v>0</v>
      </c>
      <c r="V141" s="57">
        <v>0</v>
      </c>
      <c r="W141" s="47">
        <f t="shared" si="46"/>
        <v>18442</v>
      </c>
      <c r="X141" s="101">
        <v>1</v>
      </c>
      <c r="Y141" s="50" t="s">
        <v>31</v>
      </c>
      <c r="Z141" s="75">
        <v>0</v>
      </c>
      <c r="AA141" s="237">
        <f>+ROUND((SUMIFS(MODIFICACIONES!K:K,MODIFICACIONES!L:L,'POA 2026'!$AA$10,MODIFICACIONES!D:D,'POA 2026'!A141)+'POA 2026'!Z141),2)</f>
        <v>0</v>
      </c>
      <c r="AB141" s="75">
        <v>0</v>
      </c>
      <c r="AC141" s="51">
        <f>+ROUND((SUMIFS(MODIFICACIONES!K:K,MODIFICACIONES!L:L,'POA 2026'!$AC$10,MODIFICACIONES!D:D,'POA 2026'!A141)+'POA 2026'!AB141),2)</f>
        <v>0</v>
      </c>
      <c r="AD141" s="75">
        <v>0</v>
      </c>
      <c r="AE141" s="51">
        <f>+ROUND((SUMIFS(MODIFICACIONES!K:K,MODIFICACIONES!L:L,'POA 2026'!$AE$10,MODIFICACIONES!D:D,'POA 2026'!A141)+'POA 2026'!AD141),2)</f>
        <v>0</v>
      </c>
      <c r="AF141" s="75">
        <v>18442</v>
      </c>
      <c r="AG141" s="51">
        <f>+ROUND((SUMIFS(MODIFICACIONES!K:K,MODIFICACIONES!L:L,'POA 2026'!$AG$10,MODIFICACIONES!D:D,'POA 2026'!A141)+'POA 2026'!AF141),2)</f>
        <v>18442</v>
      </c>
      <c r="AH141" s="75">
        <v>0</v>
      </c>
      <c r="AI141" s="51">
        <f>+ROUND((SUMIFS(MODIFICACIONES!K:K,MODIFICACIONES!L:L,'POA 2026'!$AI$10,MODIFICACIONES!D:D,'POA 2026'!A141)+'POA 2026'!AH141),2)</f>
        <v>0</v>
      </c>
      <c r="AJ141" s="75">
        <v>0</v>
      </c>
      <c r="AK141" s="51">
        <f>+ROUND((SUMIFS(MODIFICACIONES!K:K,MODIFICACIONES!L:L,'POA 2026'!$AK$10,MODIFICACIONES!D:D,'POA 2026'!A141)+'POA 2026'!AJ141),2)</f>
        <v>0</v>
      </c>
      <c r="AL141" s="75">
        <v>0</v>
      </c>
      <c r="AM141" s="51">
        <f>+ROUND((SUMIFS(MODIFICACIONES!K:K,MODIFICACIONES!L:L,'POA 2026'!$AM$10,MODIFICACIONES!D:D,'POA 2026'!A141)+'POA 2026'!AL141),2)</f>
        <v>0</v>
      </c>
      <c r="AN141" s="75">
        <v>0</v>
      </c>
      <c r="AO141" s="51">
        <f>+ROUND((SUMIFS(MODIFICACIONES!K:K,MODIFICACIONES!L:L,'POA 2026'!$AO$10,MODIFICACIONES!D:D,'POA 2026'!A141)+'POA 2026'!AN141),2)</f>
        <v>0</v>
      </c>
      <c r="AP141" s="75">
        <v>0</v>
      </c>
      <c r="AQ141" s="51">
        <f>+ROUND((SUMIFS(MODIFICACIONES!K:K,MODIFICACIONES!L:L,'POA 2026'!$AQ$10,MODIFICACIONES!D:D,'POA 2026'!A141)+'POA 2026'!AP141),2)</f>
        <v>0</v>
      </c>
      <c r="AR141" s="75">
        <v>0</v>
      </c>
      <c r="AS141" s="51">
        <f>+ROUND((SUMIFS(MODIFICACIONES!K:K,MODIFICACIONES!L:L,'POA 2026'!$AS$10,MODIFICACIONES!D:D,'POA 2026'!A141)+'POA 2026'!AR141),2)</f>
        <v>0</v>
      </c>
      <c r="AT141" s="75">
        <v>0</v>
      </c>
      <c r="AU141" s="51">
        <f>+ROUND((SUMIFS(MODIFICACIONES!K:K,MODIFICACIONES!L:L,'POA 2026'!$AU$10,MODIFICACIONES!D:D,'POA 2026'!A141)+'POA 2026'!AT141),2)</f>
        <v>0</v>
      </c>
      <c r="AV141" s="75">
        <v>0</v>
      </c>
      <c r="AW141" s="51">
        <f>+ROUND((SUMIFS(MODIFICACIONES!K:K,MODIFICACIONES!L:L,'POA 2026'!$AW$10,MODIFICACIONES!D:D,'POA 2026'!A141)+'POA 2026'!AV141),2)</f>
        <v>0</v>
      </c>
      <c r="AX141" s="75">
        <f t="shared" si="50"/>
        <v>0</v>
      </c>
      <c r="AY141" s="236">
        <f>SUMIFS(CERTIFICACIONES!I:I,CERTIFICACIONES!A:A,'POA 2026'!A141,CERTIFICACIONES!J:J,"ACTIVA")</f>
        <v>18442</v>
      </c>
      <c r="AZ141" s="279">
        <f t="shared" si="49"/>
        <v>0</v>
      </c>
      <c r="BA141" s="282">
        <v>0</v>
      </c>
      <c r="BB141" s="236">
        <v>0</v>
      </c>
      <c r="BC141" s="236">
        <v>0</v>
      </c>
      <c r="BD141" s="236">
        <f t="shared" si="51"/>
        <v>18442</v>
      </c>
      <c r="BE141" s="273">
        <f t="shared" si="52"/>
        <v>0</v>
      </c>
      <c r="BF141" s="283"/>
      <c r="BG141" s="282"/>
      <c r="BH141" s="236"/>
      <c r="BI141" s="236"/>
      <c r="BJ141" s="236"/>
      <c r="BK141" s="273" t="e">
        <f t="shared" si="53"/>
        <v>#DIV/0!</v>
      </c>
      <c r="BL141" s="283"/>
      <c r="BM141" s="282"/>
      <c r="BN141" s="236"/>
      <c r="BO141" s="236"/>
      <c r="BP141" s="236"/>
      <c r="BQ141" s="273" t="e">
        <f t="shared" si="54"/>
        <v>#DIV/0!</v>
      </c>
      <c r="BR141" s="283"/>
      <c r="BS141" s="282"/>
      <c r="BT141" s="236"/>
      <c r="BU141" s="236"/>
      <c r="BV141" s="236"/>
      <c r="BW141" s="273" t="e">
        <f t="shared" si="55"/>
        <v>#DIV/0!</v>
      </c>
      <c r="BX141" s="283"/>
      <c r="BY141" s="282"/>
      <c r="BZ141" s="236"/>
      <c r="CA141" s="236"/>
      <c r="CB141" s="236"/>
      <c r="CC141" s="273" t="e">
        <f t="shared" si="56"/>
        <v>#DIV/0!</v>
      </c>
      <c r="CD141" s="283"/>
      <c r="CE141" s="282"/>
      <c r="CF141" s="236"/>
      <c r="CG141" s="236"/>
      <c r="CH141" s="236"/>
      <c r="CI141" s="273" t="e">
        <f t="shared" si="57"/>
        <v>#DIV/0!</v>
      </c>
      <c r="CJ141" s="283"/>
      <c r="CK141" s="282"/>
      <c r="CL141" s="236"/>
      <c r="CM141" s="236"/>
      <c r="CN141" s="236"/>
      <c r="CO141" s="273" t="e">
        <f t="shared" si="58"/>
        <v>#DIV/0!</v>
      </c>
      <c r="CP141" s="283"/>
      <c r="CQ141" s="282"/>
      <c r="CR141" s="236"/>
      <c r="CS141" s="236"/>
      <c r="CT141" s="236"/>
      <c r="CU141" s="273" t="e">
        <f t="shared" si="59"/>
        <v>#DIV/0!</v>
      </c>
      <c r="CV141" s="283"/>
      <c r="CW141" s="282"/>
      <c r="CX141" s="236"/>
      <c r="CY141" s="236"/>
      <c r="CZ141" s="236"/>
      <c r="DA141" s="273" t="e">
        <f t="shared" si="60"/>
        <v>#DIV/0!</v>
      </c>
      <c r="DB141" s="283"/>
      <c r="DC141" s="282"/>
      <c r="DD141" s="236"/>
      <c r="DE141" s="236"/>
      <c r="DF141" s="236"/>
      <c r="DG141" s="273" t="e">
        <f t="shared" si="61"/>
        <v>#DIV/0!</v>
      </c>
      <c r="DH141" s="283"/>
      <c r="DI141" s="282"/>
      <c r="DJ141" s="236"/>
      <c r="DK141" s="236"/>
      <c r="DL141" s="236"/>
      <c r="DM141" s="273" t="e">
        <f t="shared" si="62"/>
        <v>#DIV/0!</v>
      </c>
      <c r="DN141" s="283"/>
      <c r="DO141" s="282"/>
      <c r="DP141" s="236"/>
      <c r="DQ141" s="236"/>
      <c r="DR141" s="236"/>
      <c r="DS141" s="273" t="e">
        <f t="shared" si="63"/>
        <v>#DIV/0!</v>
      </c>
      <c r="DT141" s="283"/>
      <c r="DU141" s="282"/>
      <c r="DV141" s="236">
        <f t="shared" si="64"/>
        <v>0</v>
      </c>
      <c r="DW141" s="236">
        <f t="shared" si="65"/>
        <v>0</v>
      </c>
      <c r="DX141" s="236">
        <f t="shared" si="66"/>
        <v>18442</v>
      </c>
      <c r="DY141" s="273">
        <f t="shared" si="67"/>
        <v>0</v>
      </c>
      <c r="DZ141" s="283"/>
    </row>
    <row r="142" spans="1:130" ht="45" hidden="1" customHeight="1" x14ac:dyDescent="0.25">
      <c r="A142" s="40">
        <v>132</v>
      </c>
      <c r="B142" s="78" t="s">
        <v>195</v>
      </c>
      <c r="C142" s="78" t="s">
        <v>9</v>
      </c>
      <c r="D142" s="41" t="s">
        <v>210</v>
      </c>
      <c r="E142" s="41" t="s">
        <v>69</v>
      </c>
      <c r="F142" s="41" t="s">
        <v>70</v>
      </c>
      <c r="G142" s="41" t="s">
        <v>211</v>
      </c>
      <c r="H142" s="78" t="s">
        <v>140</v>
      </c>
      <c r="I142" s="78" t="s">
        <v>474</v>
      </c>
      <c r="J142" s="78" t="s">
        <v>73</v>
      </c>
      <c r="K142" s="78" t="s">
        <v>73</v>
      </c>
      <c r="L142" s="78" t="s">
        <v>199</v>
      </c>
      <c r="M142" s="78" t="s">
        <v>212</v>
      </c>
      <c r="N142" s="78" t="s">
        <v>214</v>
      </c>
      <c r="O142" s="41" t="s">
        <v>80</v>
      </c>
      <c r="P142" s="44" t="str">
        <f t="shared" si="47"/>
        <v>53</v>
      </c>
      <c r="Q142" s="70">
        <v>530702</v>
      </c>
      <c r="R142" s="55" t="s">
        <v>139</v>
      </c>
      <c r="S142" s="27">
        <v>1701</v>
      </c>
      <c r="T142" s="56">
        <v>1</v>
      </c>
      <c r="U142" s="57">
        <v>0</v>
      </c>
      <c r="V142" s="57">
        <v>0</v>
      </c>
      <c r="W142" s="47">
        <f t="shared" si="46"/>
        <v>6825</v>
      </c>
      <c r="X142" s="101">
        <v>1</v>
      </c>
      <c r="Y142" s="50" t="s">
        <v>31</v>
      </c>
      <c r="Z142" s="75">
        <v>0</v>
      </c>
      <c r="AA142" s="237">
        <f>+ROUND((SUMIFS(MODIFICACIONES!K:K,MODIFICACIONES!L:L,'POA 2026'!$AA$10,MODIFICACIONES!D:D,'POA 2026'!A142)+'POA 2026'!Z142),2)</f>
        <v>0</v>
      </c>
      <c r="AB142" s="75">
        <v>0</v>
      </c>
      <c r="AC142" s="51">
        <f>+ROUND((SUMIFS(MODIFICACIONES!K:K,MODIFICACIONES!L:L,'POA 2026'!$AC$10,MODIFICACIONES!D:D,'POA 2026'!A142)+'POA 2026'!AB142),2)</f>
        <v>0</v>
      </c>
      <c r="AD142" s="75">
        <v>0</v>
      </c>
      <c r="AE142" s="51">
        <f>+ROUND((SUMIFS(MODIFICACIONES!K:K,MODIFICACIONES!L:L,'POA 2026'!$AE$10,MODIFICACIONES!D:D,'POA 2026'!A142)+'POA 2026'!AD142),2)</f>
        <v>0</v>
      </c>
      <c r="AF142" s="75">
        <v>0</v>
      </c>
      <c r="AG142" s="51">
        <f>+ROUND((SUMIFS(MODIFICACIONES!K:K,MODIFICACIONES!L:L,'POA 2026'!$AG$10,MODIFICACIONES!D:D,'POA 2026'!A142)+'POA 2026'!AF142),2)</f>
        <v>0</v>
      </c>
      <c r="AH142" s="75">
        <v>6825</v>
      </c>
      <c r="AI142" s="51">
        <f>+ROUND((SUMIFS(MODIFICACIONES!K:K,MODIFICACIONES!L:L,'POA 2026'!$AI$10,MODIFICACIONES!D:D,'POA 2026'!A142)+'POA 2026'!AH142),2)</f>
        <v>6825</v>
      </c>
      <c r="AJ142" s="75">
        <v>0</v>
      </c>
      <c r="AK142" s="51">
        <f>+ROUND((SUMIFS(MODIFICACIONES!K:K,MODIFICACIONES!L:L,'POA 2026'!$AK$10,MODIFICACIONES!D:D,'POA 2026'!A142)+'POA 2026'!AJ142),2)</f>
        <v>0</v>
      </c>
      <c r="AL142" s="75">
        <v>0</v>
      </c>
      <c r="AM142" s="51">
        <f>+ROUND((SUMIFS(MODIFICACIONES!K:K,MODIFICACIONES!L:L,'POA 2026'!$AM$10,MODIFICACIONES!D:D,'POA 2026'!A142)+'POA 2026'!AL142),2)</f>
        <v>0</v>
      </c>
      <c r="AN142" s="75">
        <v>0</v>
      </c>
      <c r="AO142" s="51">
        <f>+ROUND((SUMIFS(MODIFICACIONES!K:K,MODIFICACIONES!L:L,'POA 2026'!$AO$10,MODIFICACIONES!D:D,'POA 2026'!A142)+'POA 2026'!AN142),2)</f>
        <v>0</v>
      </c>
      <c r="AP142" s="75">
        <v>0</v>
      </c>
      <c r="AQ142" s="51">
        <f>+ROUND((SUMIFS(MODIFICACIONES!K:K,MODIFICACIONES!L:L,'POA 2026'!$AQ$10,MODIFICACIONES!D:D,'POA 2026'!A142)+'POA 2026'!AP142),2)</f>
        <v>0</v>
      </c>
      <c r="AR142" s="75">
        <v>0</v>
      </c>
      <c r="AS142" s="51">
        <f>+ROUND((SUMIFS(MODIFICACIONES!K:K,MODIFICACIONES!L:L,'POA 2026'!$AS$10,MODIFICACIONES!D:D,'POA 2026'!A142)+'POA 2026'!AR142),2)</f>
        <v>0</v>
      </c>
      <c r="AT142" s="75">
        <v>0</v>
      </c>
      <c r="AU142" s="51">
        <f>+ROUND((SUMIFS(MODIFICACIONES!K:K,MODIFICACIONES!L:L,'POA 2026'!$AU$10,MODIFICACIONES!D:D,'POA 2026'!A142)+'POA 2026'!AT142),2)</f>
        <v>0</v>
      </c>
      <c r="AV142" s="75">
        <v>0</v>
      </c>
      <c r="AW142" s="51">
        <f>+ROUND((SUMIFS(MODIFICACIONES!K:K,MODIFICACIONES!L:L,'POA 2026'!$AW$10,MODIFICACIONES!D:D,'POA 2026'!A142)+'POA 2026'!AV142),2)</f>
        <v>0</v>
      </c>
      <c r="AX142" s="75">
        <f t="shared" si="50"/>
        <v>0</v>
      </c>
      <c r="AY142" s="236">
        <f>SUMIFS(CERTIFICACIONES!I:I,CERTIFICACIONES!A:A,'POA 2026'!A142,CERTIFICACIONES!J:J,"ACTIVA")</f>
        <v>6825</v>
      </c>
      <c r="AZ142" s="279">
        <f t="shared" si="49"/>
        <v>0</v>
      </c>
      <c r="BA142" s="282">
        <v>0</v>
      </c>
      <c r="BB142" s="236">
        <v>0</v>
      </c>
      <c r="BC142" s="236">
        <v>0</v>
      </c>
      <c r="BD142" s="236">
        <f t="shared" si="51"/>
        <v>6825</v>
      </c>
      <c r="BE142" s="273">
        <f t="shared" si="52"/>
        <v>0</v>
      </c>
      <c r="BF142" s="283"/>
      <c r="BG142" s="282"/>
      <c r="BH142" s="236"/>
      <c r="BI142" s="236"/>
      <c r="BJ142" s="236"/>
      <c r="BK142" s="273" t="e">
        <f t="shared" si="53"/>
        <v>#DIV/0!</v>
      </c>
      <c r="BL142" s="283"/>
      <c r="BM142" s="282"/>
      <c r="BN142" s="236"/>
      <c r="BO142" s="236"/>
      <c r="BP142" s="236"/>
      <c r="BQ142" s="273">
        <f t="shared" si="54"/>
        <v>0</v>
      </c>
      <c r="BR142" s="283"/>
      <c r="BS142" s="282"/>
      <c r="BT142" s="236"/>
      <c r="BU142" s="236"/>
      <c r="BV142" s="236"/>
      <c r="BW142" s="273" t="e">
        <f t="shared" si="55"/>
        <v>#DIV/0!</v>
      </c>
      <c r="BX142" s="283"/>
      <c r="BY142" s="282"/>
      <c r="BZ142" s="236"/>
      <c r="CA142" s="236"/>
      <c r="CB142" s="236"/>
      <c r="CC142" s="273" t="e">
        <f t="shared" si="56"/>
        <v>#DIV/0!</v>
      </c>
      <c r="CD142" s="283"/>
      <c r="CE142" s="282"/>
      <c r="CF142" s="236"/>
      <c r="CG142" s="236"/>
      <c r="CH142" s="236"/>
      <c r="CI142" s="273" t="e">
        <f t="shared" si="57"/>
        <v>#DIV/0!</v>
      </c>
      <c r="CJ142" s="283"/>
      <c r="CK142" s="282"/>
      <c r="CL142" s="236"/>
      <c r="CM142" s="236"/>
      <c r="CN142" s="236"/>
      <c r="CO142" s="273" t="e">
        <f t="shared" si="58"/>
        <v>#DIV/0!</v>
      </c>
      <c r="CP142" s="283"/>
      <c r="CQ142" s="282"/>
      <c r="CR142" s="236"/>
      <c r="CS142" s="236"/>
      <c r="CT142" s="236"/>
      <c r="CU142" s="273" t="e">
        <f t="shared" si="59"/>
        <v>#DIV/0!</v>
      </c>
      <c r="CV142" s="283"/>
      <c r="CW142" s="282"/>
      <c r="CX142" s="236"/>
      <c r="CY142" s="236"/>
      <c r="CZ142" s="236"/>
      <c r="DA142" s="273" t="e">
        <f t="shared" si="60"/>
        <v>#DIV/0!</v>
      </c>
      <c r="DB142" s="283"/>
      <c r="DC142" s="282"/>
      <c r="DD142" s="236"/>
      <c r="DE142" s="236"/>
      <c r="DF142" s="236"/>
      <c r="DG142" s="273" t="e">
        <f t="shared" si="61"/>
        <v>#DIV/0!</v>
      </c>
      <c r="DH142" s="283"/>
      <c r="DI142" s="282"/>
      <c r="DJ142" s="236"/>
      <c r="DK142" s="236"/>
      <c r="DL142" s="236"/>
      <c r="DM142" s="273" t="e">
        <f t="shared" si="62"/>
        <v>#DIV/0!</v>
      </c>
      <c r="DN142" s="283"/>
      <c r="DO142" s="282"/>
      <c r="DP142" s="236"/>
      <c r="DQ142" s="236"/>
      <c r="DR142" s="236"/>
      <c r="DS142" s="273" t="e">
        <f t="shared" si="63"/>
        <v>#DIV/0!</v>
      </c>
      <c r="DT142" s="283"/>
      <c r="DU142" s="282"/>
      <c r="DV142" s="236">
        <f t="shared" si="64"/>
        <v>0</v>
      </c>
      <c r="DW142" s="236">
        <f t="shared" si="65"/>
        <v>0</v>
      </c>
      <c r="DX142" s="236">
        <f t="shared" si="66"/>
        <v>6825</v>
      </c>
      <c r="DY142" s="273">
        <f t="shared" si="67"/>
        <v>0</v>
      </c>
      <c r="DZ142" s="283"/>
    </row>
    <row r="143" spans="1:130" ht="45" hidden="1" customHeight="1" x14ac:dyDescent="0.25">
      <c r="A143" s="40">
        <v>133</v>
      </c>
      <c r="B143" s="78" t="s">
        <v>195</v>
      </c>
      <c r="C143" s="78" t="s">
        <v>9</v>
      </c>
      <c r="D143" s="41" t="s">
        <v>210</v>
      </c>
      <c r="E143" s="41" t="s">
        <v>69</v>
      </c>
      <c r="F143" s="41" t="s">
        <v>70</v>
      </c>
      <c r="G143" s="41" t="s">
        <v>211</v>
      </c>
      <c r="H143" s="78" t="s">
        <v>140</v>
      </c>
      <c r="I143" s="78" t="s">
        <v>474</v>
      </c>
      <c r="J143" s="78" t="s">
        <v>73</v>
      </c>
      <c r="K143" s="78" t="s">
        <v>73</v>
      </c>
      <c r="L143" s="78" t="s">
        <v>199</v>
      </c>
      <c r="M143" s="78" t="s">
        <v>212</v>
      </c>
      <c r="N143" s="78" t="s">
        <v>215</v>
      </c>
      <c r="O143" s="41" t="s">
        <v>77</v>
      </c>
      <c r="P143" s="44" t="s">
        <v>216</v>
      </c>
      <c r="Q143" s="70">
        <v>530702</v>
      </c>
      <c r="R143" s="55" t="s">
        <v>139</v>
      </c>
      <c r="S143" s="27">
        <v>1701</v>
      </c>
      <c r="T143" s="56">
        <v>1</v>
      </c>
      <c r="U143" s="57">
        <v>0</v>
      </c>
      <c r="V143" s="57">
        <v>0</v>
      </c>
      <c r="W143" s="47">
        <f t="shared" si="46"/>
        <v>9850</v>
      </c>
      <c r="X143" s="101">
        <v>1</v>
      </c>
      <c r="Y143" s="50" t="s">
        <v>31</v>
      </c>
      <c r="Z143" s="75">
        <v>0</v>
      </c>
      <c r="AA143" s="237">
        <f>+ROUND((SUMIFS(MODIFICACIONES!K:K,MODIFICACIONES!L:L,'POA 2026'!$AA$10,MODIFICACIONES!D:D,'POA 2026'!A143)+'POA 2026'!Z143),2)</f>
        <v>0</v>
      </c>
      <c r="AB143" s="75">
        <v>9850</v>
      </c>
      <c r="AC143" s="51">
        <f>+ROUND((SUMIFS(MODIFICACIONES!K:K,MODIFICACIONES!L:L,'POA 2026'!$AC$10,MODIFICACIONES!D:D,'POA 2026'!A143)+'POA 2026'!AB143),2)</f>
        <v>9850</v>
      </c>
      <c r="AD143" s="75">
        <v>0</v>
      </c>
      <c r="AE143" s="51">
        <f>+ROUND((SUMIFS(MODIFICACIONES!K:K,MODIFICACIONES!L:L,'POA 2026'!$AE$10,MODIFICACIONES!D:D,'POA 2026'!A143)+'POA 2026'!AD143),2)</f>
        <v>0</v>
      </c>
      <c r="AF143" s="75">
        <v>0</v>
      </c>
      <c r="AG143" s="51">
        <f>+ROUND((SUMIFS(MODIFICACIONES!K:K,MODIFICACIONES!L:L,'POA 2026'!$AG$10,MODIFICACIONES!D:D,'POA 2026'!A143)+'POA 2026'!AF143),2)</f>
        <v>0</v>
      </c>
      <c r="AH143" s="75">
        <v>0</v>
      </c>
      <c r="AI143" s="51">
        <f>+ROUND((SUMIFS(MODIFICACIONES!K:K,MODIFICACIONES!L:L,'POA 2026'!$AI$10,MODIFICACIONES!D:D,'POA 2026'!A143)+'POA 2026'!AH143),2)</f>
        <v>0</v>
      </c>
      <c r="AJ143" s="75">
        <v>0</v>
      </c>
      <c r="AK143" s="51">
        <f>+ROUND((SUMIFS(MODIFICACIONES!K:K,MODIFICACIONES!L:L,'POA 2026'!$AK$10,MODIFICACIONES!D:D,'POA 2026'!A143)+'POA 2026'!AJ143),2)</f>
        <v>0</v>
      </c>
      <c r="AL143" s="75">
        <v>0</v>
      </c>
      <c r="AM143" s="51">
        <f>+ROUND((SUMIFS(MODIFICACIONES!K:K,MODIFICACIONES!L:L,'POA 2026'!$AM$10,MODIFICACIONES!D:D,'POA 2026'!A143)+'POA 2026'!AL143),2)</f>
        <v>0</v>
      </c>
      <c r="AN143" s="75">
        <v>0</v>
      </c>
      <c r="AO143" s="51">
        <f>+ROUND((SUMIFS(MODIFICACIONES!K:K,MODIFICACIONES!L:L,'POA 2026'!$AO$10,MODIFICACIONES!D:D,'POA 2026'!A143)+'POA 2026'!AN143),2)</f>
        <v>0</v>
      </c>
      <c r="AP143" s="75">
        <v>0</v>
      </c>
      <c r="AQ143" s="51">
        <f>+ROUND((SUMIFS(MODIFICACIONES!K:K,MODIFICACIONES!L:L,'POA 2026'!$AQ$10,MODIFICACIONES!D:D,'POA 2026'!A143)+'POA 2026'!AP143),2)</f>
        <v>0</v>
      </c>
      <c r="AR143" s="75">
        <v>0</v>
      </c>
      <c r="AS143" s="51">
        <f>+ROUND((SUMIFS(MODIFICACIONES!K:K,MODIFICACIONES!L:L,'POA 2026'!$AS$10,MODIFICACIONES!D:D,'POA 2026'!A143)+'POA 2026'!AR143),2)</f>
        <v>0</v>
      </c>
      <c r="AT143" s="75">
        <v>0</v>
      </c>
      <c r="AU143" s="51">
        <f>+ROUND((SUMIFS(MODIFICACIONES!K:K,MODIFICACIONES!L:L,'POA 2026'!$AU$10,MODIFICACIONES!D:D,'POA 2026'!A143)+'POA 2026'!AT143),2)</f>
        <v>0</v>
      </c>
      <c r="AV143" s="75">
        <v>0</v>
      </c>
      <c r="AW143" s="51">
        <f>+ROUND((SUMIFS(MODIFICACIONES!K:K,MODIFICACIONES!L:L,'POA 2026'!$AW$10,MODIFICACIONES!D:D,'POA 2026'!A143)+'POA 2026'!AV143),2)</f>
        <v>0</v>
      </c>
      <c r="AX143" s="75">
        <f t="shared" si="50"/>
        <v>0</v>
      </c>
      <c r="AY143" s="236">
        <f>SUMIFS(CERTIFICACIONES!I:I,CERTIFICACIONES!A:A,'POA 2026'!A143,CERTIFICACIONES!J:J,"ACTIVA")</f>
        <v>9850</v>
      </c>
      <c r="AZ143" s="279">
        <f t="shared" si="49"/>
        <v>0</v>
      </c>
      <c r="BA143" s="282">
        <v>9850</v>
      </c>
      <c r="BB143" s="236">
        <v>0</v>
      </c>
      <c r="BC143" s="236">
        <v>0</v>
      </c>
      <c r="BD143" s="236">
        <f t="shared" si="51"/>
        <v>9850</v>
      </c>
      <c r="BE143" s="273">
        <f t="shared" si="52"/>
        <v>0</v>
      </c>
      <c r="BF143" s="283"/>
      <c r="BG143" s="282"/>
      <c r="BH143" s="236"/>
      <c r="BI143" s="236"/>
      <c r="BJ143" s="236"/>
      <c r="BK143" s="273">
        <f t="shared" si="53"/>
        <v>0</v>
      </c>
      <c r="BL143" s="283"/>
      <c r="BM143" s="282"/>
      <c r="BN143" s="236"/>
      <c r="BO143" s="236"/>
      <c r="BP143" s="236"/>
      <c r="BQ143" s="273" t="e">
        <f t="shared" si="54"/>
        <v>#DIV/0!</v>
      </c>
      <c r="BR143" s="283"/>
      <c r="BS143" s="282"/>
      <c r="BT143" s="236"/>
      <c r="BU143" s="236"/>
      <c r="BV143" s="236"/>
      <c r="BW143" s="273" t="e">
        <f t="shared" si="55"/>
        <v>#DIV/0!</v>
      </c>
      <c r="BX143" s="283"/>
      <c r="BY143" s="282"/>
      <c r="BZ143" s="236"/>
      <c r="CA143" s="236"/>
      <c r="CB143" s="236"/>
      <c r="CC143" s="273" t="e">
        <f t="shared" si="56"/>
        <v>#DIV/0!</v>
      </c>
      <c r="CD143" s="283"/>
      <c r="CE143" s="282"/>
      <c r="CF143" s="236"/>
      <c r="CG143" s="236"/>
      <c r="CH143" s="236"/>
      <c r="CI143" s="273">
        <f t="shared" si="57"/>
        <v>0</v>
      </c>
      <c r="CJ143" s="283"/>
      <c r="CK143" s="282"/>
      <c r="CL143" s="236"/>
      <c r="CM143" s="236"/>
      <c r="CN143" s="236"/>
      <c r="CO143" s="273" t="e">
        <f t="shared" si="58"/>
        <v>#DIV/0!</v>
      </c>
      <c r="CP143" s="283"/>
      <c r="CQ143" s="282"/>
      <c r="CR143" s="236"/>
      <c r="CS143" s="236"/>
      <c r="CT143" s="236"/>
      <c r="CU143" s="273" t="e">
        <f t="shared" si="59"/>
        <v>#DIV/0!</v>
      </c>
      <c r="CV143" s="283"/>
      <c r="CW143" s="282"/>
      <c r="CX143" s="236"/>
      <c r="CY143" s="236"/>
      <c r="CZ143" s="236"/>
      <c r="DA143" s="273" t="e">
        <f t="shared" si="60"/>
        <v>#DIV/0!</v>
      </c>
      <c r="DB143" s="283"/>
      <c r="DC143" s="282"/>
      <c r="DD143" s="236"/>
      <c r="DE143" s="236"/>
      <c r="DF143" s="236"/>
      <c r="DG143" s="273" t="e">
        <f t="shared" si="61"/>
        <v>#DIV/0!</v>
      </c>
      <c r="DH143" s="283"/>
      <c r="DI143" s="282"/>
      <c r="DJ143" s="236"/>
      <c r="DK143" s="236"/>
      <c r="DL143" s="236"/>
      <c r="DM143" s="273" t="e">
        <f t="shared" si="62"/>
        <v>#DIV/0!</v>
      </c>
      <c r="DN143" s="283"/>
      <c r="DO143" s="282"/>
      <c r="DP143" s="236"/>
      <c r="DQ143" s="236"/>
      <c r="DR143" s="236"/>
      <c r="DS143" s="273" t="e">
        <f t="shared" si="63"/>
        <v>#DIV/0!</v>
      </c>
      <c r="DT143" s="283"/>
      <c r="DU143" s="282"/>
      <c r="DV143" s="236">
        <f t="shared" si="64"/>
        <v>0</v>
      </c>
      <c r="DW143" s="236">
        <f t="shared" si="65"/>
        <v>0</v>
      </c>
      <c r="DX143" s="236">
        <f t="shared" si="66"/>
        <v>9850</v>
      </c>
      <c r="DY143" s="273">
        <f t="shared" si="67"/>
        <v>0</v>
      </c>
      <c r="DZ143" s="283"/>
    </row>
    <row r="144" spans="1:130" ht="45" hidden="1" customHeight="1" x14ac:dyDescent="0.25">
      <c r="A144" s="40">
        <v>134</v>
      </c>
      <c r="B144" s="78" t="s">
        <v>195</v>
      </c>
      <c r="C144" s="78" t="s">
        <v>9</v>
      </c>
      <c r="D144" s="41" t="s">
        <v>210</v>
      </c>
      <c r="E144" s="41" t="s">
        <v>69</v>
      </c>
      <c r="F144" s="41" t="s">
        <v>70</v>
      </c>
      <c r="G144" s="41" t="s">
        <v>211</v>
      </c>
      <c r="H144" s="78" t="s">
        <v>140</v>
      </c>
      <c r="I144" s="78" t="s">
        <v>474</v>
      </c>
      <c r="J144" s="78" t="s">
        <v>73</v>
      </c>
      <c r="K144" s="78" t="s">
        <v>73</v>
      </c>
      <c r="L144" s="78" t="s">
        <v>199</v>
      </c>
      <c r="M144" s="78" t="s">
        <v>212</v>
      </c>
      <c r="N144" s="78" t="s">
        <v>217</v>
      </c>
      <c r="O144" s="41" t="s">
        <v>80</v>
      </c>
      <c r="P144" s="44" t="str">
        <f t="shared" si="47"/>
        <v>53</v>
      </c>
      <c r="Q144" s="70">
        <v>530702</v>
      </c>
      <c r="R144" s="55" t="s">
        <v>139</v>
      </c>
      <c r="S144" s="27">
        <v>1701</v>
      </c>
      <c r="T144" s="56">
        <v>1</v>
      </c>
      <c r="U144" s="57">
        <v>0</v>
      </c>
      <c r="V144" s="57">
        <v>0</v>
      </c>
      <c r="W144" s="47">
        <f t="shared" si="46"/>
        <v>3736</v>
      </c>
      <c r="X144" s="44">
        <v>1</v>
      </c>
      <c r="Y144" s="50" t="s">
        <v>31</v>
      </c>
      <c r="Z144" s="75">
        <v>0</v>
      </c>
      <c r="AA144" s="237">
        <f>+ROUND((SUMIFS(MODIFICACIONES!K:K,MODIFICACIONES!L:L,'POA 2026'!$AA$10,MODIFICACIONES!D:D,'POA 2026'!A144)+'POA 2026'!Z144),2)</f>
        <v>0</v>
      </c>
      <c r="AB144" s="75">
        <v>0</v>
      </c>
      <c r="AC144" s="51">
        <f>+ROUND((SUMIFS(MODIFICACIONES!K:K,MODIFICACIONES!L:L,'POA 2026'!$AC$10,MODIFICACIONES!D:D,'POA 2026'!A144)+'POA 2026'!AB144),2)</f>
        <v>0</v>
      </c>
      <c r="AD144" s="75">
        <v>0</v>
      </c>
      <c r="AE144" s="51">
        <f>+ROUND((SUMIFS(MODIFICACIONES!K:K,MODIFICACIONES!L:L,'POA 2026'!$AE$10,MODIFICACIONES!D:D,'POA 2026'!A144)+'POA 2026'!AD144),2)</f>
        <v>0</v>
      </c>
      <c r="AF144" s="75">
        <v>3736</v>
      </c>
      <c r="AG144" s="51">
        <f>+ROUND((SUMIFS(MODIFICACIONES!K:K,MODIFICACIONES!L:L,'POA 2026'!$AG$10,MODIFICACIONES!D:D,'POA 2026'!A144)+'POA 2026'!AF144),2)</f>
        <v>3736</v>
      </c>
      <c r="AH144" s="75">
        <v>0</v>
      </c>
      <c r="AI144" s="51">
        <f>+ROUND((SUMIFS(MODIFICACIONES!K:K,MODIFICACIONES!L:L,'POA 2026'!$AI$10,MODIFICACIONES!D:D,'POA 2026'!A144)+'POA 2026'!AH144),2)</f>
        <v>0</v>
      </c>
      <c r="AJ144" s="75">
        <v>0</v>
      </c>
      <c r="AK144" s="51">
        <f>+ROUND((SUMIFS(MODIFICACIONES!K:K,MODIFICACIONES!L:L,'POA 2026'!$AK$10,MODIFICACIONES!D:D,'POA 2026'!A144)+'POA 2026'!AJ144),2)</f>
        <v>0</v>
      </c>
      <c r="AL144" s="75">
        <v>0</v>
      </c>
      <c r="AM144" s="51">
        <f>+ROUND((SUMIFS(MODIFICACIONES!K:K,MODIFICACIONES!L:L,'POA 2026'!$AM$10,MODIFICACIONES!D:D,'POA 2026'!A144)+'POA 2026'!AL144),2)</f>
        <v>0</v>
      </c>
      <c r="AN144" s="75">
        <v>0</v>
      </c>
      <c r="AO144" s="51">
        <f>+ROUND((SUMIFS(MODIFICACIONES!K:K,MODIFICACIONES!L:L,'POA 2026'!$AO$10,MODIFICACIONES!D:D,'POA 2026'!A144)+'POA 2026'!AN144),2)</f>
        <v>0</v>
      </c>
      <c r="AP144" s="75">
        <v>0</v>
      </c>
      <c r="AQ144" s="51">
        <f>+ROUND((SUMIFS(MODIFICACIONES!K:K,MODIFICACIONES!L:L,'POA 2026'!$AQ$10,MODIFICACIONES!D:D,'POA 2026'!A144)+'POA 2026'!AP144),2)</f>
        <v>0</v>
      </c>
      <c r="AR144" s="75">
        <v>0</v>
      </c>
      <c r="AS144" s="51">
        <f>+ROUND((SUMIFS(MODIFICACIONES!K:K,MODIFICACIONES!L:L,'POA 2026'!$AS$10,MODIFICACIONES!D:D,'POA 2026'!A144)+'POA 2026'!AR144),2)</f>
        <v>0</v>
      </c>
      <c r="AT144" s="75">
        <v>0</v>
      </c>
      <c r="AU144" s="51">
        <f>+ROUND((SUMIFS(MODIFICACIONES!K:K,MODIFICACIONES!L:L,'POA 2026'!$AU$10,MODIFICACIONES!D:D,'POA 2026'!A144)+'POA 2026'!AT144),2)</f>
        <v>0</v>
      </c>
      <c r="AV144" s="75">
        <v>0</v>
      </c>
      <c r="AW144" s="51">
        <f>+ROUND((SUMIFS(MODIFICACIONES!K:K,MODIFICACIONES!L:L,'POA 2026'!$AW$10,MODIFICACIONES!D:D,'POA 2026'!A144)+'POA 2026'!AV144),2)</f>
        <v>0</v>
      </c>
      <c r="AX144" s="75">
        <f t="shared" si="50"/>
        <v>0</v>
      </c>
      <c r="AY144" s="236">
        <f>SUMIFS(CERTIFICACIONES!I:I,CERTIFICACIONES!A:A,'POA 2026'!A144,CERTIFICACIONES!J:J,"ACTIVA")</f>
        <v>3736</v>
      </c>
      <c r="AZ144" s="279">
        <f t="shared" si="49"/>
        <v>0</v>
      </c>
      <c r="BA144" s="282">
        <v>0</v>
      </c>
      <c r="BB144" s="236">
        <v>0</v>
      </c>
      <c r="BC144" s="236">
        <v>0</v>
      </c>
      <c r="BD144" s="236">
        <f t="shared" si="51"/>
        <v>3736</v>
      </c>
      <c r="BE144" s="273">
        <f t="shared" si="52"/>
        <v>0</v>
      </c>
      <c r="BF144" s="283"/>
      <c r="BG144" s="282"/>
      <c r="BH144" s="236"/>
      <c r="BI144" s="236"/>
      <c r="BJ144" s="236"/>
      <c r="BK144" s="273" t="e">
        <f t="shared" si="53"/>
        <v>#DIV/0!</v>
      </c>
      <c r="BL144" s="283"/>
      <c r="BM144" s="282"/>
      <c r="BN144" s="236"/>
      <c r="BO144" s="236"/>
      <c r="BP144" s="236"/>
      <c r="BQ144" s="273" t="e">
        <f t="shared" si="54"/>
        <v>#DIV/0!</v>
      </c>
      <c r="BR144" s="283"/>
      <c r="BS144" s="282"/>
      <c r="BT144" s="236"/>
      <c r="BU144" s="236"/>
      <c r="BV144" s="236"/>
      <c r="BW144" s="273" t="e">
        <f t="shared" si="55"/>
        <v>#DIV/0!</v>
      </c>
      <c r="BX144" s="283"/>
      <c r="BY144" s="282"/>
      <c r="BZ144" s="236"/>
      <c r="CA144" s="236"/>
      <c r="CB144" s="236"/>
      <c r="CC144" s="273" t="e">
        <f t="shared" si="56"/>
        <v>#DIV/0!</v>
      </c>
      <c r="CD144" s="283"/>
      <c r="CE144" s="282"/>
      <c r="CF144" s="236"/>
      <c r="CG144" s="236"/>
      <c r="CH144" s="236"/>
      <c r="CI144" s="273" t="e">
        <f t="shared" si="57"/>
        <v>#DIV/0!</v>
      </c>
      <c r="CJ144" s="283"/>
      <c r="CK144" s="282"/>
      <c r="CL144" s="236"/>
      <c r="CM144" s="236"/>
      <c r="CN144" s="236"/>
      <c r="CO144" s="273" t="e">
        <f t="shared" si="58"/>
        <v>#DIV/0!</v>
      </c>
      <c r="CP144" s="283"/>
      <c r="CQ144" s="282"/>
      <c r="CR144" s="236"/>
      <c r="CS144" s="236"/>
      <c r="CT144" s="236"/>
      <c r="CU144" s="273" t="e">
        <f t="shared" si="59"/>
        <v>#DIV/0!</v>
      </c>
      <c r="CV144" s="283"/>
      <c r="CW144" s="282"/>
      <c r="CX144" s="236"/>
      <c r="CY144" s="236"/>
      <c r="CZ144" s="236"/>
      <c r="DA144" s="273" t="e">
        <f t="shared" si="60"/>
        <v>#DIV/0!</v>
      </c>
      <c r="DB144" s="283"/>
      <c r="DC144" s="282"/>
      <c r="DD144" s="236"/>
      <c r="DE144" s="236"/>
      <c r="DF144" s="236"/>
      <c r="DG144" s="273" t="e">
        <f t="shared" si="61"/>
        <v>#DIV/0!</v>
      </c>
      <c r="DH144" s="283"/>
      <c r="DI144" s="282"/>
      <c r="DJ144" s="236"/>
      <c r="DK144" s="236"/>
      <c r="DL144" s="236"/>
      <c r="DM144" s="273" t="e">
        <f t="shared" si="62"/>
        <v>#DIV/0!</v>
      </c>
      <c r="DN144" s="283"/>
      <c r="DO144" s="282"/>
      <c r="DP144" s="236"/>
      <c r="DQ144" s="236"/>
      <c r="DR144" s="236"/>
      <c r="DS144" s="273" t="e">
        <f t="shared" si="63"/>
        <v>#DIV/0!</v>
      </c>
      <c r="DT144" s="283"/>
      <c r="DU144" s="282"/>
      <c r="DV144" s="236">
        <f t="shared" si="64"/>
        <v>0</v>
      </c>
      <c r="DW144" s="236">
        <f t="shared" si="65"/>
        <v>0</v>
      </c>
      <c r="DX144" s="236">
        <f t="shared" si="66"/>
        <v>3736</v>
      </c>
      <c r="DY144" s="273">
        <f t="shared" si="67"/>
        <v>0</v>
      </c>
      <c r="DZ144" s="283"/>
    </row>
    <row r="145" spans="1:130" ht="45" hidden="1" customHeight="1" x14ac:dyDescent="0.25">
      <c r="A145" s="40">
        <v>135</v>
      </c>
      <c r="B145" s="78" t="s">
        <v>195</v>
      </c>
      <c r="C145" s="78" t="s">
        <v>9</v>
      </c>
      <c r="D145" s="41" t="s">
        <v>210</v>
      </c>
      <c r="E145" s="41" t="s">
        <v>69</v>
      </c>
      <c r="F145" s="41" t="s">
        <v>70</v>
      </c>
      <c r="G145" s="41" t="s">
        <v>211</v>
      </c>
      <c r="H145" s="78" t="s">
        <v>140</v>
      </c>
      <c r="I145" s="78" t="s">
        <v>474</v>
      </c>
      <c r="J145" s="78" t="s">
        <v>73</v>
      </c>
      <c r="K145" s="78" t="s">
        <v>73</v>
      </c>
      <c r="L145" s="78" t="s">
        <v>199</v>
      </c>
      <c r="M145" s="78" t="s">
        <v>212</v>
      </c>
      <c r="N145" s="78" t="s">
        <v>218</v>
      </c>
      <c r="O145" s="41" t="s">
        <v>80</v>
      </c>
      <c r="P145" s="44" t="str">
        <f t="shared" ref="P145:P188" si="68">LEFT(Q145,2)</f>
        <v>53</v>
      </c>
      <c r="Q145" s="70">
        <v>530702</v>
      </c>
      <c r="R145" s="55" t="s">
        <v>139</v>
      </c>
      <c r="S145" s="27">
        <v>1701</v>
      </c>
      <c r="T145" s="56">
        <v>1</v>
      </c>
      <c r="U145" s="57">
        <v>0</v>
      </c>
      <c r="V145" s="57">
        <v>0</v>
      </c>
      <c r="W145" s="47">
        <f t="shared" si="46"/>
        <v>4000</v>
      </c>
      <c r="X145" s="101">
        <v>1</v>
      </c>
      <c r="Y145" s="50" t="s">
        <v>31</v>
      </c>
      <c r="Z145" s="75">
        <v>0</v>
      </c>
      <c r="AA145" s="237">
        <f>+ROUND((SUMIFS(MODIFICACIONES!K:K,MODIFICACIONES!L:L,'POA 2026'!$AA$10,MODIFICACIONES!D:D,'POA 2026'!A145)+'POA 2026'!Z145),2)</f>
        <v>0</v>
      </c>
      <c r="AB145" s="75">
        <v>0</v>
      </c>
      <c r="AC145" s="51">
        <f>+ROUND((SUMIFS(MODIFICACIONES!K:K,MODIFICACIONES!L:L,'POA 2026'!$AC$10,MODIFICACIONES!D:D,'POA 2026'!A145)+'POA 2026'!AB145),2)</f>
        <v>0</v>
      </c>
      <c r="AD145" s="75">
        <v>0</v>
      </c>
      <c r="AE145" s="51">
        <f>+ROUND((SUMIFS(MODIFICACIONES!K:K,MODIFICACIONES!L:L,'POA 2026'!$AE$10,MODIFICACIONES!D:D,'POA 2026'!A145)+'POA 2026'!AD145),2)</f>
        <v>0</v>
      </c>
      <c r="AF145" s="75">
        <v>4000</v>
      </c>
      <c r="AG145" s="51">
        <f>+ROUND((SUMIFS(MODIFICACIONES!K:K,MODIFICACIONES!L:L,'POA 2026'!$AG$10,MODIFICACIONES!D:D,'POA 2026'!A145)+'POA 2026'!AF145),2)</f>
        <v>4000</v>
      </c>
      <c r="AH145" s="75">
        <v>0</v>
      </c>
      <c r="AI145" s="51">
        <f>+ROUND((SUMIFS(MODIFICACIONES!K:K,MODIFICACIONES!L:L,'POA 2026'!$AI$10,MODIFICACIONES!D:D,'POA 2026'!A145)+'POA 2026'!AH145),2)</f>
        <v>0</v>
      </c>
      <c r="AJ145" s="75">
        <v>0</v>
      </c>
      <c r="AK145" s="51">
        <f>+ROUND((SUMIFS(MODIFICACIONES!K:K,MODIFICACIONES!L:L,'POA 2026'!$AK$10,MODIFICACIONES!D:D,'POA 2026'!A145)+'POA 2026'!AJ145),2)</f>
        <v>0</v>
      </c>
      <c r="AL145" s="75">
        <v>0</v>
      </c>
      <c r="AM145" s="51">
        <f>+ROUND((SUMIFS(MODIFICACIONES!K:K,MODIFICACIONES!L:L,'POA 2026'!$AM$10,MODIFICACIONES!D:D,'POA 2026'!A145)+'POA 2026'!AL145),2)</f>
        <v>0</v>
      </c>
      <c r="AN145" s="75">
        <v>0</v>
      </c>
      <c r="AO145" s="51">
        <f>+ROUND((SUMIFS(MODIFICACIONES!K:K,MODIFICACIONES!L:L,'POA 2026'!$AO$10,MODIFICACIONES!D:D,'POA 2026'!A145)+'POA 2026'!AN145),2)</f>
        <v>0</v>
      </c>
      <c r="AP145" s="75">
        <v>0</v>
      </c>
      <c r="AQ145" s="51">
        <f>+ROUND((SUMIFS(MODIFICACIONES!K:K,MODIFICACIONES!L:L,'POA 2026'!$AQ$10,MODIFICACIONES!D:D,'POA 2026'!A145)+'POA 2026'!AP145),2)</f>
        <v>0</v>
      </c>
      <c r="AR145" s="75">
        <v>0</v>
      </c>
      <c r="AS145" s="51">
        <f>+ROUND((SUMIFS(MODIFICACIONES!K:K,MODIFICACIONES!L:L,'POA 2026'!$AS$10,MODIFICACIONES!D:D,'POA 2026'!A145)+'POA 2026'!AR145),2)</f>
        <v>0</v>
      </c>
      <c r="AT145" s="75">
        <v>0</v>
      </c>
      <c r="AU145" s="51">
        <f>+ROUND((SUMIFS(MODIFICACIONES!K:K,MODIFICACIONES!L:L,'POA 2026'!$AU$10,MODIFICACIONES!D:D,'POA 2026'!A145)+'POA 2026'!AT145),2)</f>
        <v>0</v>
      </c>
      <c r="AV145" s="75">
        <v>0</v>
      </c>
      <c r="AW145" s="51">
        <f>+ROUND((SUMIFS(MODIFICACIONES!K:K,MODIFICACIONES!L:L,'POA 2026'!$AW$10,MODIFICACIONES!D:D,'POA 2026'!A145)+'POA 2026'!AV145),2)</f>
        <v>0</v>
      </c>
      <c r="AX145" s="75">
        <f t="shared" si="50"/>
        <v>0</v>
      </c>
      <c r="AY145" s="236">
        <f>SUMIFS(CERTIFICACIONES!I:I,CERTIFICACIONES!A:A,'POA 2026'!A145,CERTIFICACIONES!J:J,"ACTIVA")</f>
        <v>4000</v>
      </c>
      <c r="AZ145" s="279">
        <f t="shared" si="49"/>
        <v>0</v>
      </c>
      <c r="BA145" s="282">
        <v>0</v>
      </c>
      <c r="BB145" s="236">
        <v>0</v>
      </c>
      <c r="BC145" s="236">
        <v>0</v>
      </c>
      <c r="BD145" s="236">
        <f t="shared" si="51"/>
        <v>4000</v>
      </c>
      <c r="BE145" s="273">
        <f t="shared" si="52"/>
        <v>0</v>
      </c>
      <c r="BF145" s="283"/>
      <c r="BG145" s="282"/>
      <c r="BH145" s="236"/>
      <c r="BI145" s="236"/>
      <c r="BJ145" s="236"/>
      <c r="BK145" s="273" t="e">
        <f t="shared" si="53"/>
        <v>#DIV/0!</v>
      </c>
      <c r="BL145" s="283"/>
      <c r="BM145" s="282"/>
      <c r="BN145" s="236"/>
      <c r="BO145" s="236"/>
      <c r="BP145" s="236"/>
      <c r="BQ145" s="273" t="e">
        <f t="shared" si="54"/>
        <v>#DIV/0!</v>
      </c>
      <c r="BR145" s="283"/>
      <c r="BS145" s="282"/>
      <c r="BT145" s="236"/>
      <c r="BU145" s="236"/>
      <c r="BV145" s="236"/>
      <c r="BW145" s="273" t="e">
        <f t="shared" si="55"/>
        <v>#DIV/0!</v>
      </c>
      <c r="BX145" s="283"/>
      <c r="BY145" s="282"/>
      <c r="BZ145" s="236"/>
      <c r="CA145" s="236"/>
      <c r="CB145" s="236"/>
      <c r="CC145" s="273" t="e">
        <f t="shared" si="56"/>
        <v>#DIV/0!</v>
      </c>
      <c r="CD145" s="283"/>
      <c r="CE145" s="282"/>
      <c r="CF145" s="236"/>
      <c r="CG145" s="236"/>
      <c r="CH145" s="236"/>
      <c r="CI145" s="273" t="e">
        <f t="shared" si="57"/>
        <v>#DIV/0!</v>
      </c>
      <c r="CJ145" s="283"/>
      <c r="CK145" s="282"/>
      <c r="CL145" s="236"/>
      <c r="CM145" s="236"/>
      <c r="CN145" s="236"/>
      <c r="CO145" s="273" t="e">
        <f t="shared" si="58"/>
        <v>#DIV/0!</v>
      </c>
      <c r="CP145" s="283"/>
      <c r="CQ145" s="282"/>
      <c r="CR145" s="236"/>
      <c r="CS145" s="236"/>
      <c r="CT145" s="236"/>
      <c r="CU145" s="273" t="e">
        <f t="shared" si="59"/>
        <v>#DIV/0!</v>
      </c>
      <c r="CV145" s="283"/>
      <c r="CW145" s="282"/>
      <c r="CX145" s="236"/>
      <c r="CY145" s="236"/>
      <c r="CZ145" s="236"/>
      <c r="DA145" s="273" t="e">
        <f t="shared" si="60"/>
        <v>#DIV/0!</v>
      </c>
      <c r="DB145" s="283"/>
      <c r="DC145" s="282"/>
      <c r="DD145" s="236"/>
      <c r="DE145" s="236"/>
      <c r="DF145" s="236"/>
      <c r="DG145" s="273" t="e">
        <f t="shared" si="61"/>
        <v>#DIV/0!</v>
      </c>
      <c r="DH145" s="283"/>
      <c r="DI145" s="282"/>
      <c r="DJ145" s="236"/>
      <c r="DK145" s="236"/>
      <c r="DL145" s="236"/>
      <c r="DM145" s="273" t="e">
        <f t="shared" si="62"/>
        <v>#DIV/0!</v>
      </c>
      <c r="DN145" s="283"/>
      <c r="DO145" s="282"/>
      <c r="DP145" s="236"/>
      <c r="DQ145" s="236"/>
      <c r="DR145" s="236"/>
      <c r="DS145" s="273" t="e">
        <f t="shared" si="63"/>
        <v>#DIV/0!</v>
      </c>
      <c r="DT145" s="283"/>
      <c r="DU145" s="282"/>
      <c r="DV145" s="236">
        <f t="shared" si="64"/>
        <v>0</v>
      </c>
      <c r="DW145" s="236">
        <f t="shared" si="65"/>
        <v>0</v>
      </c>
      <c r="DX145" s="236">
        <f t="shared" si="66"/>
        <v>4000</v>
      </c>
      <c r="DY145" s="273">
        <f t="shared" si="67"/>
        <v>0</v>
      </c>
      <c r="DZ145" s="283"/>
    </row>
    <row r="146" spans="1:130" ht="45" hidden="1" customHeight="1" x14ac:dyDescent="0.25">
      <c r="A146" s="40">
        <v>136</v>
      </c>
      <c r="B146" s="78" t="s">
        <v>219</v>
      </c>
      <c r="C146" s="78" t="s">
        <v>21</v>
      </c>
      <c r="D146" s="41" t="s">
        <v>220</v>
      </c>
      <c r="E146" s="41" t="s">
        <v>221</v>
      </c>
      <c r="F146" s="41" t="s">
        <v>151</v>
      </c>
      <c r="G146" s="41" t="s">
        <v>222</v>
      </c>
      <c r="H146" s="78" t="s">
        <v>175</v>
      </c>
      <c r="I146" s="78" t="s">
        <v>472</v>
      </c>
      <c r="J146" s="78" t="s">
        <v>73</v>
      </c>
      <c r="K146" s="78" t="s">
        <v>73</v>
      </c>
      <c r="L146" s="136" t="s">
        <v>223</v>
      </c>
      <c r="M146" s="78" t="s">
        <v>224</v>
      </c>
      <c r="N146" s="78" t="s">
        <v>225</v>
      </c>
      <c r="O146" s="41" t="s">
        <v>90</v>
      </c>
      <c r="P146" s="44" t="str">
        <f t="shared" si="68"/>
        <v>53</v>
      </c>
      <c r="Q146" s="69">
        <v>530204</v>
      </c>
      <c r="R146" s="99" t="s">
        <v>226</v>
      </c>
      <c r="S146" s="27">
        <v>1701</v>
      </c>
      <c r="T146" s="56">
        <v>1</v>
      </c>
      <c r="U146" s="57">
        <v>0</v>
      </c>
      <c r="V146" s="57">
        <v>0</v>
      </c>
      <c r="W146" s="47">
        <f t="shared" si="46"/>
        <v>6239.88</v>
      </c>
      <c r="X146" s="86">
        <v>1</v>
      </c>
      <c r="Y146" s="50" t="s">
        <v>31</v>
      </c>
      <c r="Z146" s="75">
        <v>6239</v>
      </c>
      <c r="AA146" s="237">
        <f>+ROUND((SUMIFS(MODIFICACIONES!K:K,MODIFICACIONES!L:L,'POA 2026'!$AA$10,MODIFICACIONES!D:D,'POA 2026'!A146)+'POA 2026'!Z146),2)</f>
        <v>6239.88</v>
      </c>
      <c r="AB146" s="75">
        <v>0</v>
      </c>
      <c r="AC146" s="51">
        <f>+ROUND((SUMIFS(MODIFICACIONES!K:K,MODIFICACIONES!L:L,'POA 2026'!$AC$10,MODIFICACIONES!D:D,'POA 2026'!A146)+'POA 2026'!AB146),2)</f>
        <v>0</v>
      </c>
      <c r="AD146" s="75">
        <v>0</v>
      </c>
      <c r="AE146" s="51">
        <f>+ROUND((SUMIFS(MODIFICACIONES!K:K,MODIFICACIONES!L:L,'POA 2026'!$AE$10,MODIFICACIONES!D:D,'POA 2026'!A146)+'POA 2026'!AD146),2)</f>
        <v>0</v>
      </c>
      <c r="AF146" s="75">
        <v>0</v>
      </c>
      <c r="AG146" s="51">
        <f>+ROUND((SUMIFS(MODIFICACIONES!K:K,MODIFICACIONES!L:L,'POA 2026'!$AG$10,MODIFICACIONES!D:D,'POA 2026'!A146)+'POA 2026'!AF146),2)</f>
        <v>0</v>
      </c>
      <c r="AH146" s="75">
        <v>0</v>
      </c>
      <c r="AI146" s="51">
        <f>+ROUND((SUMIFS(MODIFICACIONES!K:K,MODIFICACIONES!L:L,'POA 2026'!$AI$10,MODIFICACIONES!D:D,'POA 2026'!A146)+'POA 2026'!AH146),2)</f>
        <v>0</v>
      </c>
      <c r="AJ146" s="75">
        <v>0</v>
      </c>
      <c r="AK146" s="51">
        <f>+ROUND((SUMIFS(MODIFICACIONES!K:K,MODIFICACIONES!L:L,'POA 2026'!$AK$10,MODIFICACIONES!D:D,'POA 2026'!A146)+'POA 2026'!AJ146),2)</f>
        <v>0</v>
      </c>
      <c r="AL146" s="75">
        <v>0</v>
      </c>
      <c r="AM146" s="51">
        <f>+ROUND((SUMIFS(MODIFICACIONES!K:K,MODIFICACIONES!L:L,'POA 2026'!$AM$10,MODIFICACIONES!D:D,'POA 2026'!A146)+'POA 2026'!AL146),2)</f>
        <v>0</v>
      </c>
      <c r="AN146" s="75">
        <v>0</v>
      </c>
      <c r="AO146" s="51">
        <f>+ROUND((SUMIFS(MODIFICACIONES!K:K,MODIFICACIONES!L:L,'POA 2026'!$AO$10,MODIFICACIONES!D:D,'POA 2026'!A146)+'POA 2026'!AN146),2)</f>
        <v>0</v>
      </c>
      <c r="AP146" s="75">
        <v>0</v>
      </c>
      <c r="AQ146" s="51">
        <f>+ROUND((SUMIFS(MODIFICACIONES!K:K,MODIFICACIONES!L:L,'POA 2026'!$AQ$10,MODIFICACIONES!D:D,'POA 2026'!A146)+'POA 2026'!AP146),2)</f>
        <v>0</v>
      </c>
      <c r="AR146" s="75">
        <v>0</v>
      </c>
      <c r="AS146" s="51">
        <f>+ROUND((SUMIFS(MODIFICACIONES!K:K,MODIFICACIONES!L:L,'POA 2026'!$AS$10,MODIFICACIONES!D:D,'POA 2026'!A146)+'POA 2026'!AR146),2)</f>
        <v>0</v>
      </c>
      <c r="AT146" s="75">
        <v>0</v>
      </c>
      <c r="AU146" s="51">
        <f>+ROUND((SUMIFS(MODIFICACIONES!K:K,MODIFICACIONES!L:L,'POA 2026'!$AU$10,MODIFICACIONES!D:D,'POA 2026'!A146)+'POA 2026'!AT146),2)</f>
        <v>0</v>
      </c>
      <c r="AV146" s="75">
        <v>0</v>
      </c>
      <c r="AW146" s="51">
        <f>+ROUND((SUMIFS(MODIFICACIONES!K:K,MODIFICACIONES!L:L,'POA 2026'!$AW$10,MODIFICACIONES!D:D,'POA 2026'!A146)+'POA 2026'!AV146),2)</f>
        <v>0</v>
      </c>
      <c r="AX146" s="75">
        <f t="shared" si="50"/>
        <v>0</v>
      </c>
      <c r="AY146" s="236">
        <f>SUMIFS(CERTIFICACIONES!I:I,CERTIFICACIONES!A:A,'POA 2026'!A146,CERTIFICACIONES!J:J,"ACTIVA")</f>
        <v>6239.88</v>
      </c>
      <c r="AZ146" s="279">
        <f t="shared" si="49"/>
        <v>0</v>
      </c>
      <c r="BA146" s="282">
        <v>6239.88</v>
      </c>
      <c r="BB146" s="236">
        <v>0</v>
      </c>
      <c r="BC146" s="236">
        <v>0</v>
      </c>
      <c r="BD146" s="236">
        <f t="shared" si="51"/>
        <v>6239.88</v>
      </c>
      <c r="BE146" s="273">
        <f t="shared" si="52"/>
        <v>0</v>
      </c>
      <c r="BF146" s="283" t="s">
        <v>661</v>
      </c>
      <c r="BG146" s="282"/>
      <c r="BH146" s="236"/>
      <c r="BI146" s="236"/>
      <c r="BJ146" s="236"/>
      <c r="BK146" s="273" t="e">
        <f t="shared" si="53"/>
        <v>#DIV/0!</v>
      </c>
      <c r="BL146" s="283" t="s">
        <v>661</v>
      </c>
      <c r="BM146" s="282"/>
      <c r="BN146" s="236"/>
      <c r="BO146" s="236"/>
      <c r="BP146" s="236"/>
      <c r="BQ146" s="273" t="e">
        <f t="shared" si="54"/>
        <v>#DIV/0!</v>
      </c>
      <c r="BR146" s="283" t="s">
        <v>661</v>
      </c>
      <c r="BS146" s="282"/>
      <c r="BT146" s="236"/>
      <c r="BU146" s="236"/>
      <c r="BV146" s="236"/>
      <c r="BW146" s="273" t="e">
        <f t="shared" si="55"/>
        <v>#DIV/0!</v>
      </c>
      <c r="BX146" s="283" t="s">
        <v>661</v>
      </c>
      <c r="BY146" s="282"/>
      <c r="BZ146" s="236"/>
      <c r="CA146" s="236"/>
      <c r="CB146" s="236"/>
      <c r="CC146" s="273" t="e">
        <f t="shared" si="56"/>
        <v>#DIV/0!</v>
      </c>
      <c r="CD146" s="283" t="s">
        <v>661</v>
      </c>
      <c r="CE146" s="282"/>
      <c r="CF146" s="236"/>
      <c r="CG146" s="236"/>
      <c r="CH146" s="236"/>
      <c r="CI146" s="273">
        <f t="shared" si="57"/>
        <v>0</v>
      </c>
      <c r="CJ146" s="283" t="s">
        <v>661</v>
      </c>
      <c r="CK146" s="282"/>
      <c r="CL146" s="236"/>
      <c r="CM146" s="236"/>
      <c r="CN146" s="236"/>
      <c r="CO146" s="273" t="e">
        <f t="shared" si="58"/>
        <v>#DIV/0!</v>
      </c>
      <c r="CP146" s="283" t="s">
        <v>661</v>
      </c>
      <c r="CQ146" s="282"/>
      <c r="CR146" s="236"/>
      <c r="CS146" s="236"/>
      <c r="CT146" s="236"/>
      <c r="CU146" s="273" t="e">
        <f t="shared" si="59"/>
        <v>#DIV/0!</v>
      </c>
      <c r="CV146" s="283" t="s">
        <v>661</v>
      </c>
      <c r="CW146" s="282"/>
      <c r="CX146" s="236"/>
      <c r="CY146" s="236"/>
      <c r="CZ146" s="236"/>
      <c r="DA146" s="273" t="e">
        <f t="shared" si="60"/>
        <v>#DIV/0!</v>
      </c>
      <c r="DB146" s="283" t="s">
        <v>661</v>
      </c>
      <c r="DC146" s="282"/>
      <c r="DD146" s="236"/>
      <c r="DE146" s="236"/>
      <c r="DF146" s="236"/>
      <c r="DG146" s="273" t="e">
        <f t="shared" si="61"/>
        <v>#DIV/0!</v>
      </c>
      <c r="DH146" s="283" t="s">
        <v>661</v>
      </c>
      <c r="DI146" s="282"/>
      <c r="DJ146" s="236"/>
      <c r="DK146" s="236"/>
      <c r="DL146" s="236"/>
      <c r="DM146" s="273" t="e">
        <f t="shared" si="62"/>
        <v>#DIV/0!</v>
      </c>
      <c r="DN146" s="283" t="s">
        <v>661</v>
      </c>
      <c r="DO146" s="282"/>
      <c r="DP146" s="236"/>
      <c r="DQ146" s="236"/>
      <c r="DR146" s="236"/>
      <c r="DS146" s="273" t="e">
        <f t="shared" si="63"/>
        <v>#DIV/0!</v>
      </c>
      <c r="DT146" s="283"/>
      <c r="DU146" s="282"/>
      <c r="DV146" s="236">
        <f t="shared" si="64"/>
        <v>0</v>
      </c>
      <c r="DW146" s="236">
        <f t="shared" si="65"/>
        <v>0</v>
      </c>
      <c r="DX146" s="236">
        <f t="shared" si="66"/>
        <v>6239.88</v>
      </c>
      <c r="DY146" s="273">
        <f t="shared" si="67"/>
        <v>0</v>
      </c>
      <c r="DZ146" s="283"/>
    </row>
    <row r="147" spans="1:130" ht="45" hidden="1" customHeight="1" x14ac:dyDescent="0.25">
      <c r="A147" s="40">
        <v>137</v>
      </c>
      <c r="B147" s="78" t="s">
        <v>219</v>
      </c>
      <c r="C147" s="78" t="s">
        <v>21</v>
      </c>
      <c r="D147" s="41" t="s">
        <v>220</v>
      </c>
      <c r="E147" s="41" t="s">
        <v>221</v>
      </c>
      <c r="F147" s="41" t="s">
        <v>151</v>
      </c>
      <c r="G147" s="41" t="s">
        <v>222</v>
      </c>
      <c r="H147" s="78" t="s">
        <v>175</v>
      </c>
      <c r="I147" s="78" t="s">
        <v>472</v>
      </c>
      <c r="J147" s="78" t="s">
        <v>73</v>
      </c>
      <c r="K147" s="78" t="s">
        <v>73</v>
      </c>
      <c r="L147" s="132" t="s">
        <v>223</v>
      </c>
      <c r="M147" s="78" t="s">
        <v>224</v>
      </c>
      <c r="N147" s="78" t="s">
        <v>227</v>
      </c>
      <c r="O147" s="41" t="s">
        <v>80</v>
      </c>
      <c r="P147" s="44" t="str">
        <f t="shared" si="68"/>
        <v>53</v>
      </c>
      <c r="Q147" s="69">
        <v>530812</v>
      </c>
      <c r="R147" s="102" t="s">
        <v>209</v>
      </c>
      <c r="S147" s="27">
        <v>1701</v>
      </c>
      <c r="T147" s="56">
        <v>1</v>
      </c>
      <c r="U147" s="57">
        <v>0</v>
      </c>
      <c r="V147" s="57">
        <v>0</v>
      </c>
      <c r="W147" s="47">
        <f t="shared" si="46"/>
        <v>4999.12</v>
      </c>
      <c r="X147" s="86">
        <v>1</v>
      </c>
      <c r="Y147" s="50" t="s">
        <v>31</v>
      </c>
      <c r="Z147" s="75">
        <v>0</v>
      </c>
      <c r="AA147" s="237">
        <f>+ROUND((SUMIFS(MODIFICACIONES!K:K,MODIFICACIONES!L:L,'POA 2026'!$AA$10,MODIFICACIONES!D:D,'POA 2026'!A147)+'POA 2026'!Z147),2)</f>
        <v>0</v>
      </c>
      <c r="AB147" s="75">
        <v>0</v>
      </c>
      <c r="AC147" s="51">
        <f>+ROUND((SUMIFS(MODIFICACIONES!K:K,MODIFICACIONES!L:L,'POA 2026'!$AC$10,MODIFICACIONES!D:D,'POA 2026'!A147)+'POA 2026'!AB147),2)</f>
        <v>0</v>
      </c>
      <c r="AD147" s="75">
        <v>0</v>
      </c>
      <c r="AE147" s="51">
        <f>+ROUND((SUMIFS(MODIFICACIONES!K:K,MODIFICACIONES!L:L,'POA 2026'!$AE$10,MODIFICACIONES!D:D,'POA 2026'!A147)+'POA 2026'!AD147),2)</f>
        <v>0</v>
      </c>
      <c r="AF147" s="75">
        <v>0</v>
      </c>
      <c r="AG147" s="51">
        <f>+ROUND((SUMIFS(MODIFICACIONES!K:K,MODIFICACIONES!L:L,'POA 2026'!$AG$10,MODIFICACIONES!D:D,'POA 2026'!A147)+'POA 2026'!AF147),2)</f>
        <v>0</v>
      </c>
      <c r="AH147" s="75">
        <v>5000</v>
      </c>
      <c r="AI147" s="51">
        <f>+ROUND((SUMIFS(MODIFICACIONES!K:K,MODIFICACIONES!L:L,'POA 2026'!$AI$10,MODIFICACIONES!D:D,'POA 2026'!A147)+'POA 2026'!AH147),2)</f>
        <v>4999.12</v>
      </c>
      <c r="AJ147" s="75">
        <v>0</v>
      </c>
      <c r="AK147" s="51">
        <f>+ROUND((SUMIFS(MODIFICACIONES!K:K,MODIFICACIONES!L:L,'POA 2026'!$AK$10,MODIFICACIONES!D:D,'POA 2026'!A147)+'POA 2026'!AJ147),2)</f>
        <v>0</v>
      </c>
      <c r="AL147" s="75">
        <v>0</v>
      </c>
      <c r="AM147" s="51">
        <f>+ROUND((SUMIFS(MODIFICACIONES!K:K,MODIFICACIONES!L:L,'POA 2026'!$AM$10,MODIFICACIONES!D:D,'POA 2026'!A147)+'POA 2026'!AL147),2)</f>
        <v>0</v>
      </c>
      <c r="AN147" s="75">
        <v>0</v>
      </c>
      <c r="AO147" s="51">
        <f>+ROUND((SUMIFS(MODIFICACIONES!K:K,MODIFICACIONES!L:L,'POA 2026'!$AO$10,MODIFICACIONES!D:D,'POA 2026'!A147)+'POA 2026'!AN147),2)</f>
        <v>0</v>
      </c>
      <c r="AP147" s="75">
        <v>0</v>
      </c>
      <c r="AQ147" s="51">
        <f>+ROUND((SUMIFS(MODIFICACIONES!K:K,MODIFICACIONES!L:L,'POA 2026'!$AQ$10,MODIFICACIONES!D:D,'POA 2026'!A147)+'POA 2026'!AP147),2)</f>
        <v>0</v>
      </c>
      <c r="AR147" s="75">
        <v>0</v>
      </c>
      <c r="AS147" s="51">
        <f>+ROUND((SUMIFS(MODIFICACIONES!K:K,MODIFICACIONES!L:L,'POA 2026'!$AS$10,MODIFICACIONES!D:D,'POA 2026'!A147)+'POA 2026'!AR147),2)</f>
        <v>0</v>
      </c>
      <c r="AT147" s="75">
        <v>0</v>
      </c>
      <c r="AU147" s="51">
        <f>+ROUND((SUMIFS(MODIFICACIONES!K:K,MODIFICACIONES!L:L,'POA 2026'!$AU$10,MODIFICACIONES!D:D,'POA 2026'!A147)+'POA 2026'!AT147),2)</f>
        <v>0</v>
      </c>
      <c r="AV147" s="75">
        <v>0</v>
      </c>
      <c r="AW147" s="51">
        <f>+ROUND((SUMIFS(MODIFICACIONES!K:K,MODIFICACIONES!L:L,'POA 2026'!$AW$10,MODIFICACIONES!D:D,'POA 2026'!A147)+'POA 2026'!AV147),2)</f>
        <v>0</v>
      </c>
      <c r="AX147" s="75">
        <f t="shared" si="50"/>
        <v>0</v>
      </c>
      <c r="AY147" s="236">
        <f>SUMIFS(CERTIFICACIONES!I:I,CERTIFICACIONES!A:A,'POA 2026'!A147,CERTIFICACIONES!J:J,"ACTIVA")</f>
        <v>0</v>
      </c>
      <c r="AZ147" s="279">
        <f t="shared" si="49"/>
        <v>4999.12</v>
      </c>
      <c r="BA147" s="282">
        <v>0</v>
      </c>
      <c r="BB147" s="236">
        <v>0</v>
      </c>
      <c r="BC147" s="236">
        <v>0</v>
      </c>
      <c r="BD147" s="236">
        <f t="shared" si="51"/>
        <v>4999.12</v>
      </c>
      <c r="BE147" s="273">
        <f t="shared" si="52"/>
        <v>0</v>
      </c>
      <c r="BF147" s="283"/>
      <c r="BG147" s="282"/>
      <c r="BH147" s="236"/>
      <c r="BI147" s="236"/>
      <c r="BJ147" s="236"/>
      <c r="BK147" s="273" t="e">
        <f t="shared" si="53"/>
        <v>#DIV/0!</v>
      </c>
      <c r="BL147" s="283"/>
      <c r="BM147" s="282"/>
      <c r="BN147" s="236"/>
      <c r="BO147" s="236"/>
      <c r="BP147" s="236"/>
      <c r="BQ147" s="273">
        <f t="shared" si="54"/>
        <v>0</v>
      </c>
      <c r="BR147" s="283"/>
      <c r="BS147" s="282"/>
      <c r="BT147" s="236"/>
      <c r="BU147" s="236"/>
      <c r="BV147" s="236"/>
      <c r="BW147" s="273" t="e">
        <f t="shared" si="55"/>
        <v>#DIV/0!</v>
      </c>
      <c r="BX147" s="283"/>
      <c r="BY147" s="282"/>
      <c r="BZ147" s="236"/>
      <c r="CA147" s="236"/>
      <c r="CB147" s="236"/>
      <c r="CC147" s="273" t="e">
        <f t="shared" si="56"/>
        <v>#DIV/0!</v>
      </c>
      <c r="CD147" s="283"/>
      <c r="CE147" s="282"/>
      <c r="CF147" s="236"/>
      <c r="CG147" s="236"/>
      <c r="CH147" s="236"/>
      <c r="CI147" s="273" t="e">
        <f t="shared" si="57"/>
        <v>#DIV/0!</v>
      </c>
      <c r="CJ147" s="283"/>
      <c r="CK147" s="282"/>
      <c r="CL147" s="236"/>
      <c r="CM147" s="236"/>
      <c r="CN147" s="236"/>
      <c r="CO147" s="273" t="e">
        <f t="shared" si="58"/>
        <v>#DIV/0!</v>
      </c>
      <c r="CP147" s="283"/>
      <c r="CQ147" s="282"/>
      <c r="CR147" s="236"/>
      <c r="CS147" s="236"/>
      <c r="CT147" s="236"/>
      <c r="CU147" s="273" t="e">
        <f t="shared" si="59"/>
        <v>#DIV/0!</v>
      </c>
      <c r="CV147" s="283"/>
      <c r="CW147" s="282"/>
      <c r="CX147" s="236"/>
      <c r="CY147" s="236"/>
      <c r="CZ147" s="236"/>
      <c r="DA147" s="273" t="e">
        <f t="shared" si="60"/>
        <v>#DIV/0!</v>
      </c>
      <c r="DB147" s="283"/>
      <c r="DC147" s="282"/>
      <c r="DD147" s="236"/>
      <c r="DE147" s="236"/>
      <c r="DF147" s="236"/>
      <c r="DG147" s="273" t="e">
        <f t="shared" si="61"/>
        <v>#DIV/0!</v>
      </c>
      <c r="DH147" s="283"/>
      <c r="DI147" s="282"/>
      <c r="DJ147" s="236"/>
      <c r="DK147" s="236"/>
      <c r="DL147" s="236"/>
      <c r="DM147" s="273" t="e">
        <f t="shared" si="62"/>
        <v>#DIV/0!</v>
      </c>
      <c r="DN147" s="283"/>
      <c r="DO147" s="282"/>
      <c r="DP147" s="236"/>
      <c r="DQ147" s="236"/>
      <c r="DR147" s="236"/>
      <c r="DS147" s="273" t="e">
        <f t="shared" si="63"/>
        <v>#DIV/0!</v>
      </c>
      <c r="DT147" s="283"/>
      <c r="DU147" s="282"/>
      <c r="DV147" s="236">
        <f t="shared" si="64"/>
        <v>0</v>
      </c>
      <c r="DW147" s="236">
        <f t="shared" si="65"/>
        <v>0</v>
      </c>
      <c r="DX147" s="236">
        <f t="shared" si="66"/>
        <v>4999.12</v>
      </c>
      <c r="DY147" s="273">
        <f t="shared" si="67"/>
        <v>0</v>
      </c>
      <c r="DZ147" s="283"/>
    </row>
    <row r="148" spans="1:130" ht="45" hidden="1" customHeight="1" x14ac:dyDescent="0.25">
      <c r="A148" s="40">
        <v>138</v>
      </c>
      <c r="B148" s="78" t="s">
        <v>228</v>
      </c>
      <c r="C148" s="78" t="s">
        <v>16</v>
      </c>
      <c r="D148" s="41" t="s">
        <v>229</v>
      </c>
      <c r="E148" s="41" t="s">
        <v>230</v>
      </c>
      <c r="F148" s="41" t="s">
        <v>231</v>
      </c>
      <c r="G148" s="41" t="s">
        <v>232</v>
      </c>
      <c r="H148" s="78" t="s">
        <v>140</v>
      </c>
      <c r="I148" s="78" t="s">
        <v>474</v>
      </c>
      <c r="J148" s="78" t="s">
        <v>73</v>
      </c>
      <c r="K148" s="78" t="s">
        <v>73</v>
      </c>
      <c r="L148" s="132" t="s">
        <v>223</v>
      </c>
      <c r="M148" s="78" t="s">
        <v>233</v>
      </c>
      <c r="N148" s="78" t="s">
        <v>234</v>
      </c>
      <c r="O148" s="41" t="s">
        <v>80</v>
      </c>
      <c r="P148" s="44" t="str">
        <f t="shared" si="68"/>
        <v>53</v>
      </c>
      <c r="Q148" s="28">
        <v>530239</v>
      </c>
      <c r="R148" s="99" t="s">
        <v>235</v>
      </c>
      <c r="S148" s="27">
        <v>1701</v>
      </c>
      <c r="T148" s="56">
        <v>1</v>
      </c>
      <c r="U148" s="57">
        <v>0</v>
      </c>
      <c r="V148" s="57">
        <v>0</v>
      </c>
      <c r="W148" s="47">
        <f t="shared" si="46"/>
        <v>750</v>
      </c>
      <c r="X148" s="86">
        <v>1</v>
      </c>
      <c r="Y148" s="50" t="s">
        <v>31</v>
      </c>
      <c r="Z148" s="75">
        <v>0</v>
      </c>
      <c r="AA148" s="237">
        <f>+ROUND((SUMIFS(MODIFICACIONES!K:K,MODIFICACIONES!L:L,'POA 2026'!$AA$10,MODIFICACIONES!D:D,'POA 2026'!A148)+'POA 2026'!Z148),2)</f>
        <v>0</v>
      </c>
      <c r="AB148" s="75">
        <v>0</v>
      </c>
      <c r="AC148" s="51">
        <f>+ROUND((SUMIFS(MODIFICACIONES!K:K,MODIFICACIONES!L:L,'POA 2026'!$AC$10,MODIFICACIONES!D:D,'POA 2026'!A148)+'POA 2026'!AB148),2)</f>
        <v>0</v>
      </c>
      <c r="AD148" s="75">
        <v>0</v>
      </c>
      <c r="AE148" s="51">
        <f>+ROUND((SUMIFS(MODIFICACIONES!K:K,MODIFICACIONES!L:L,'POA 2026'!$AE$10,MODIFICACIONES!D:D,'POA 2026'!A148)+'POA 2026'!AD148),2)</f>
        <v>0</v>
      </c>
      <c r="AF148" s="75">
        <v>0</v>
      </c>
      <c r="AG148" s="51">
        <f>+ROUND((SUMIFS(MODIFICACIONES!K:K,MODIFICACIONES!L:L,'POA 2026'!$AG$10,MODIFICACIONES!D:D,'POA 2026'!A148)+'POA 2026'!AF148),2)</f>
        <v>0</v>
      </c>
      <c r="AH148" s="75">
        <v>0</v>
      </c>
      <c r="AI148" s="51">
        <f>+ROUND((SUMIFS(MODIFICACIONES!K:K,MODIFICACIONES!L:L,'POA 2026'!$AI$10,MODIFICACIONES!D:D,'POA 2026'!A148)+'POA 2026'!AH148),2)</f>
        <v>0</v>
      </c>
      <c r="AJ148" s="75">
        <v>750</v>
      </c>
      <c r="AK148" s="51">
        <f>+ROUND((SUMIFS(MODIFICACIONES!K:K,MODIFICACIONES!L:L,'POA 2026'!$AK$10,MODIFICACIONES!D:D,'POA 2026'!A148)+'POA 2026'!AJ148),2)</f>
        <v>750</v>
      </c>
      <c r="AL148" s="75">
        <v>0</v>
      </c>
      <c r="AM148" s="51">
        <f>+ROUND((SUMIFS(MODIFICACIONES!K:K,MODIFICACIONES!L:L,'POA 2026'!$AM$10,MODIFICACIONES!D:D,'POA 2026'!A148)+'POA 2026'!AL148),2)</f>
        <v>0</v>
      </c>
      <c r="AN148" s="75">
        <v>0</v>
      </c>
      <c r="AO148" s="51">
        <f>+ROUND((SUMIFS(MODIFICACIONES!K:K,MODIFICACIONES!L:L,'POA 2026'!$AO$10,MODIFICACIONES!D:D,'POA 2026'!A148)+'POA 2026'!AN148),2)</f>
        <v>0</v>
      </c>
      <c r="AP148" s="75">
        <v>0</v>
      </c>
      <c r="AQ148" s="51">
        <f>+ROUND((SUMIFS(MODIFICACIONES!K:K,MODIFICACIONES!L:L,'POA 2026'!$AQ$10,MODIFICACIONES!D:D,'POA 2026'!A148)+'POA 2026'!AP148),2)</f>
        <v>0</v>
      </c>
      <c r="AR148" s="75">
        <v>0</v>
      </c>
      <c r="AS148" s="51">
        <f>+ROUND((SUMIFS(MODIFICACIONES!K:K,MODIFICACIONES!L:L,'POA 2026'!$AS$10,MODIFICACIONES!D:D,'POA 2026'!A148)+'POA 2026'!AR148),2)</f>
        <v>0</v>
      </c>
      <c r="AT148" s="75">
        <v>0</v>
      </c>
      <c r="AU148" s="51">
        <f>+ROUND((SUMIFS(MODIFICACIONES!K:K,MODIFICACIONES!L:L,'POA 2026'!$AU$10,MODIFICACIONES!D:D,'POA 2026'!A148)+'POA 2026'!AT148),2)</f>
        <v>0</v>
      </c>
      <c r="AV148" s="75">
        <v>0</v>
      </c>
      <c r="AW148" s="51">
        <f>+ROUND((SUMIFS(MODIFICACIONES!K:K,MODIFICACIONES!L:L,'POA 2026'!$AW$10,MODIFICACIONES!D:D,'POA 2026'!A148)+'POA 2026'!AV148),2)</f>
        <v>0</v>
      </c>
      <c r="AX148" s="75">
        <f t="shared" si="50"/>
        <v>0</v>
      </c>
      <c r="AY148" s="236">
        <f>SUMIFS(CERTIFICACIONES!I:I,CERTIFICACIONES!A:A,'POA 2026'!A148,CERTIFICACIONES!J:J,"ACTIVA")</f>
        <v>750</v>
      </c>
      <c r="AZ148" s="279">
        <f t="shared" si="49"/>
        <v>0</v>
      </c>
      <c r="BA148" s="282">
        <v>0</v>
      </c>
      <c r="BB148" s="236">
        <v>0</v>
      </c>
      <c r="BC148" s="236">
        <v>0</v>
      </c>
      <c r="BD148" s="236">
        <f t="shared" si="51"/>
        <v>750</v>
      </c>
      <c r="BE148" s="273">
        <f t="shared" si="52"/>
        <v>0</v>
      </c>
      <c r="BF148" s="283"/>
      <c r="BG148" s="282"/>
      <c r="BH148" s="236"/>
      <c r="BI148" s="236"/>
      <c r="BJ148" s="236"/>
      <c r="BK148" s="273" t="e">
        <f t="shared" si="53"/>
        <v>#DIV/0!</v>
      </c>
      <c r="BL148" s="283"/>
      <c r="BM148" s="282"/>
      <c r="BN148" s="236"/>
      <c r="BO148" s="236"/>
      <c r="BP148" s="236"/>
      <c r="BQ148" s="273" t="e">
        <f t="shared" si="54"/>
        <v>#DIV/0!</v>
      </c>
      <c r="BR148" s="283"/>
      <c r="BS148" s="282"/>
      <c r="BT148" s="236"/>
      <c r="BU148" s="236"/>
      <c r="BV148" s="236"/>
      <c r="BW148" s="273" t="e">
        <f t="shared" si="55"/>
        <v>#DIV/0!</v>
      </c>
      <c r="BX148" s="283"/>
      <c r="BY148" s="282"/>
      <c r="BZ148" s="236"/>
      <c r="CA148" s="236"/>
      <c r="CB148" s="236"/>
      <c r="CC148" s="273" t="e">
        <f t="shared" si="56"/>
        <v>#DIV/0!</v>
      </c>
      <c r="CD148" s="283"/>
      <c r="CE148" s="282"/>
      <c r="CF148" s="236"/>
      <c r="CG148" s="236"/>
      <c r="CH148" s="236"/>
      <c r="CI148" s="273" t="e">
        <f t="shared" si="57"/>
        <v>#DIV/0!</v>
      </c>
      <c r="CJ148" s="283"/>
      <c r="CK148" s="282"/>
      <c r="CL148" s="236"/>
      <c r="CM148" s="236"/>
      <c r="CN148" s="236"/>
      <c r="CO148" s="273" t="e">
        <f t="shared" si="58"/>
        <v>#DIV/0!</v>
      </c>
      <c r="CP148" s="283"/>
      <c r="CQ148" s="282"/>
      <c r="CR148" s="236"/>
      <c r="CS148" s="236"/>
      <c r="CT148" s="236"/>
      <c r="CU148" s="273" t="e">
        <f t="shared" si="59"/>
        <v>#DIV/0!</v>
      </c>
      <c r="CV148" s="283"/>
      <c r="CW148" s="282"/>
      <c r="CX148" s="236"/>
      <c r="CY148" s="236"/>
      <c r="CZ148" s="236"/>
      <c r="DA148" s="273" t="e">
        <f t="shared" si="60"/>
        <v>#DIV/0!</v>
      </c>
      <c r="DB148" s="283"/>
      <c r="DC148" s="282"/>
      <c r="DD148" s="236"/>
      <c r="DE148" s="236"/>
      <c r="DF148" s="236"/>
      <c r="DG148" s="273" t="e">
        <f t="shared" si="61"/>
        <v>#DIV/0!</v>
      </c>
      <c r="DH148" s="283"/>
      <c r="DI148" s="282"/>
      <c r="DJ148" s="236"/>
      <c r="DK148" s="236"/>
      <c r="DL148" s="236"/>
      <c r="DM148" s="273" t="e">
        <f t="shared" si="62"/>
        <v>#DIV/0!</v>
      </c>
      <c r="DN148" s="283"/>
      <c r="DO148" s="282"/>
      <c r="DP148" s="236"/>
      <c r="DQ148" s="236"/>
      <c r="DR148" s="236"/>
      <c r="DS148" s="273" t="e">
        <f t="shared" si="63"/>
        <v>#DIV/0!</v>
      </c>
      <c r="DT148" s="283"/>
      <c r="DU148" s="282"/>
      <c r="DV148" s="236">
        <f t="shared" si="64"/>
        <v>0</v>
      </c>
      <c r="DW148" s="236">
        <f t="shared" si="65"/>
        <v>0</v>
      </c>
      <c r="DX148" s="236">
        <f t="shared" si="66"/>
        <v>750</v>
      </c>
      <c r="DY148" s="273">
        <f t="shared" si="67"/>
        <v>0</v>
      </c>
      <c r="DZ148" s="283"/>
    </row>
    <row r="149" spans="1:130" ht="45" hidden="1" customHeight="1" x14ac:dyDescent="0.25">
      <c r="A149" s="40">
        <v>139</v>
      </c>
      <c r="B149" s="78" t="s">
        <v>228</v>
      </c>
      <c r="C149" s="78" t="s">
        <v>16</v>
      </c>
      <c r="D149" s="41" t="s">
        <v>229</v>
      </c>
      <c r="E149" s="41" t="s">
        <v>230</v>
      </c>
      <c r="F149" s="41" t="s">
        <v>236</v>
      </c>
      <c r="G149" s="41" t="s">
        <v>237</v>
      </c>
      <c r="H149" s="78" t="s">
        <v>140</v>
      </c>
      <c r="I149" s="78" t="s">
        <v>664</v>
      </c>
      <c r="J149" s="78" t="s">
        <v>73</v>
      </c>
      <c r="K149" s="78" t="s">
        <v>73</v>
      </c>
      <c r="L149" s="132" t="s">
        <v>223</v>
      </c>
      <c r="M149" s="78" t="s">
        <v>238</v>
      </c>
      <c r="N149" s="78" t="s">
        <v>666</v>
      </c>
      <c r="O149" s="103" t="s">
        <v>77</v>
      </c>
      <c r="P149" s="44" t="str">
        <f t="shared" si="68"/>
        <v>53</v>
      </c>
      <c r="Q149" s="44">
        <v>530606</v>
      </c>
      <c r="R149" s="42" t="s">
        <v>240</v>
      </c>
      <c r="S149" s="27">
        <v>1701</v>
      </c>
      <c r="T149" s="56">
        <v>1</v>
      </c>
      <c r="U149" s="57">
        <v>0</v>
      </c>
      <c r="V149" s="57">
        <v>0</v>
      </c>
      <c r="W149" s="47">
        <f t="shared" si="46"/>
        <v>5749</v>
      </c>
      <c r="X149" s="104">
        <v>1</v>
      </c>
      <c r="Y149" s="50" t="s">
        <v>31</v>
      </c>
      <c r="Z149" s="75">
        <v>0</v>
      </c>
      <c r="AA149" s="237">
        <f>+ROUND((SUMIFS(MODIFICACIONES!K:K,MODIFICACIONES!L:L,'POA 2026'!$AA$10,MODIFICACIONES!D:D,'POA 2026'!A149)+'POA 2026'!Z149),2)</f>
        <v>0</v>
      </c>
      <c r="AB149" s="75">
        <v>0</v>
      </c>
      <c r="AC149" s="51">
        <f>+ROUND((SUMIFS(MODIFICACIONES!K:K,MODIFICACIONES!L:L,'POA 2026'!$AC$10,MODIFICACIONES!D:D,'POA 2026'!A149)+'POA 2026'!AB149),2)</f>
        <v>0</v>
      </c>
      <c r="AD149" s="75">
        <v>3246</v>
      </c>
      <c r="AE149" s="51">
        <f>+ROUND((SUMIFS(MODIFICACIONES!K:K,MODIFICACIONES!L:L,'POA 2026'!$AE$10,MODIFICACIONES!D:D,'POA 2026'!A149)+'POA 2026'!AD149),2)</f>
        <v>3246</v>
      </c>
      <c r="AF149" s="75">
        <v>0</v>
      </c>
      <c r="AG149" s="51">
        <f>+ROUND((SUMIFS(MODIFICACIONES!K:K,MODIFICACIONES!L:L,'POA 2026'!$AG$10,MODIFICACIONES!D:D,'POA 2026'!A149)+'POA 2026'!AF149),2)</f>
        <v>0</v>
      </c>
      <c r="AH149" s="75">
        <v>0</v>
      </c>
      <c r="AI149" s="51">
        <f>+ROUND((SUMIFS(MODIFICACIONES!K:K,MODIFICACIONES!L:L,'POA 2026'!$AI$10,MODIFICACIONES!D:D,'POA 2026'!A149)+'POA 2026'!AH149),2)</f>
        <v>0</v>
      </c>
      <c r="AJ149" s="75">
        <v>0</v>
      </c>
      <c r="AK149" s="51">
        <f>+ROUND((SUMIFS(MODIFICACIONES!K:K,MODIFICACIONES!L:L,'POA 2026'!$AK$10,MODIFICACIONES!D:D,'POA 2026'!A149)+'POA 2026'!AJ149),2)</f>
        <v>0</v>
      </c>
      <c r="AL149" s="75">
        <v>2503</v>
      </c>
      <c r="AM149" s="51">
        <f>+ROUND((SUMIFS(MODIFICACIONES!K:K,MODIFICACIONES!L:L,'POA 2026'!$AM$10,MODIFICACIONES!D:D,'POA 2026'!A149)+'POA 2026'!AL149),2)</f>
        <v>2503</v>
      </c>
      <c r="AN149" s="75">
        <v>0</v>
      </c>
      <c r="AO149" s="51">
        <f>+ROUND((SUMIFS(MODIFICACIONES!K:K,MODIFICACIONES!L:L,'POA 2026'!$AO$10,MODIFICACIONES!D:D,'POA 2026'!A149)+'POA 2026'!AN149),2)</f>
        <v>0</v>
      </c>
      <c r="AP149" s="75">
        <v>0</v>
      </c>
      <c r="AQ149" s="51">
        <f>+ROUND((SUMIFS(MODIFICACIONES!K:K,MODIFICACIONES!L:L,'POA 2026'!$AQ$10,MODIFICACIONES!D:D,'POA 2026'!A149)+'POA 2026'!AP149),2)</f>
        <v>0</v>
      </c>
      <c r="AR149" s="75">
        <v>0</v>
      </c>
      <c r="AS149" s="51">
        <f>+ROUND((SUMIFS(MODIFICACIONES!K:K,MODIFICACIONES!L:L,'POA 2026'!$AS$10,MODIFICACIONES!D:D,'POA 2026'!A149)+'POA 2026'!AR149),2)</f>
        <v>0</v>
      </c>
      <c r="AT149" s="75">
        <v>0</v>
      </c>
      <c r="AU149" s="51">
        <f>+ROUND((SUMIFS(MODIFICACIONES!K:K,MODIFICACIONES!L:L,'POA 2026'!$AU$10,MODIFICACIONES!D:D,'POA 2026'!A149)+'POA 2026'!AT149),2)</f>
        <v>0</v>
      </c>
      <c r="AV149" s="75">
        <v>0</v>
      </c>
      <c r="AW149" s="51">
        <f>+ROUND((SUMIFS(MODIFICACIONES!K:K,MODIFICACIONES!L:L,'POA 2026'!$AW$10,MODIFICACIONES!D:D,'POA 2026'!A149)+'POA 2026'!AV149),2)</f>
        <v>0</v>
      </c>
      <c r="AX149" s="75">
        <f t="shared" si="50"/>
        <v>0</v>
      </c>
      <c r="AY149" s="236">
        <f>SUMIFS(CERTIFICACIONES!I:I,CERTIFICACIONES!A:A,'POA 2026'!A149,CERTIFICACIONES!J:J,"ACTIVA")</f>
        <v>5749</v>
      </c>
      <c r="AZ149" s="279">
        <f t="shared" si="49"/>
        <v>0</v>
      </c>
      <c r="BA149" s="282">
        <v>5749</v>
      </c>
      <c r="BB149" s="236">
        <v>0</v>
      </c>
      <c r="BC149" s="236">
        <v>0</v>
      </c>
      <c r="BD149" s="236">
        <f t="shared" si="51"/>
        <v>5749</v>
      </c>
      <c r="BE149" s="273">
        <f t="shared" si="52"/>
        <v>0</v>
      </c>
      <c r="BF149" s="283"/>
      <c r="BG149" s="282"/>
      <c r="BH149" s="236"/>
      <c r="BI149" s="236"/>
      <c r="BJ149" s="236"/>
      <c r="BK149" s="273" t="e">
        <f t="shared" si="53"/>
        <v>#DIV/0!</v>
      </c>
      <c r="BL149" s="283"/>
      <c r="BM149" s="282"/>
      <c r="BN149" s="236"/>
      <c r="BO149" s="236"/>
      <c r="BP149" s="236"/>
      <c r="BQ149" s="273" t="e">
        <f t="shared" si="54"/>
        <v>#DIV/0!</v>
      </c>
      <c r="BR149" s="283"/>
      <c r="BS149" s="282"/>
      <c r="BT149" s="236"/>
      <c r="BU149" s="236"/>
      <c r="BV149" s="236"/>
      <c r="BW149" s="273" t="e">
        <f t="shared" si="55"/>
        <v>#DIV/0!</v>
      </c>
      <c r="BX149" s="283"/>
      <c r="BY149" s="282"/>
      <c r="BZ149" s="236"/>
      <c r="CA149" s="236"/>
      <c r="CB149" s="236"/>
      <c r="CC149" s="273" t="e">
        <f t="shared" si="56"/>
        <v>#DIV/0!</v>
      </c>
      <c r="CD149" s="283"/>
      <c r="CE149" s="282"/>
      <c r="CF149" s="236"/>
      <c r="CG149" s="236"/>
      <c r="CH149" s="236"/>
      <c r="CI149" s="273">
        <f t="shared" si="57"/>
        <v>0</v>
      </c>
      <c r="CJ149" s="283"/>
      <c r="CK149" s="282"/>
      <c r="CL149" s="236"/>
      <c r="CM149" s="236"/>
      <c r="CN149" s="236"/>
      <c r="CO149" s="273" t="e">
        <f t="shared" si="58"/>
        <v>#DIV/0!</v>
      </c>
      <c r="CP149" s="283"/>
      <c r="CQ149" s="282"/>
      <c r="CR149" s="236"/>
      <c r="CS149" s="236"/>
      <c r="CT149" s="236"/>
      <c r="CU149" s="273" t="e">
        <f t="shared" si="59"/>
        <v>#DIV/0!</v>
      </c>
      <c r="CV149" s="283"/>
      <c r="CW149" s="282"/>
      <c r="CX149" s="236"/>
      <c r="CY149" s="236"/>
      <c r="CZ149" s="236"/>
      <c r="DA149" s="273" t="e">
        <f t="shared" si="60"/>
        <v>#DIV/0!</v>
      </c>
      <c r="DB149" s="283"/>
      <c r="DC149" s="282"/>
      <c r="DD149" s="236"/>
      <c r="DE149" s="236"/>
      <c r="DF149" s="236"/>
      <c r="DG149" s="273" t="e">
        <f t="shared" si="61"/>
        <v>#DIV/0!</v>
      </c>
      <c r="DH149" s="283"/>
      <c r="DI149" s="282"/>
      <c r="DJ149" s="236"/>
      <c r="DK149" s="236"/>
      <c r="DL149" s="236"/>
      <c r="DM149" s="273" t="e">
        <f t="shared" si="62"/>
        <v>#DIV/0!</v>
      </c>
      <c r="DN149" s="283"/>
      <c r="DO149" s="282"/>
      <c r="DP149" s="236"/>
      <c r="DQ149" s="236"/>
      <c r="DR149" s="236"/>
      <c r="DS149" s="273" t="e">
        <f t="shared" si="63"/>
        <v>#DIV/0!</v>
      </c>
      <c r="DT149" s="283"/>
      <c r="DU149" s="282"/>
      <c r="DV149" s="236">
        <f t="shared" si="64"/>
        <v>0</v>
      </c>
      <c r="DW149" s="236">
        <f t="shared" si="65"/>
        <v>0</v>
      </c>
      <c r="DX149" s="236">
        <f t="shared" si="66"/>
        <v>5749</v>
      </c>
      <c r="DY149" s="273">
        <f t="shared" si="67"/>
        <v>0</v>
      </c>
      <c r="DZ149" s="283"/>
    </row>
    <row r="150" spans="1:130" ht="45" hidden="1" customHeight="1" x14ac:dyDescent="0.25">
      <c r="A150" s="40">
        <v>140</v>
      </c>
      <c r="B150" s="78" t="s">
        <v>228</v>
      </c>
      <c r="C150" s="78" t="s">
        <v>16</v>
      </c>
      <c r="D150" s="41" t="s">
        <v>229</v>
      </c>
      <c r="E150" s="41" t="s">
        <v>230</v>
      </c>
      <c r="F150" s="41" t="s">
        <v>236</v>
      </c>
      <c r="G150" s="41" t="s">
        <v>237</v>
      </c>
      <c r="H150" s="78" t="s">
        <v>140</v>
      </c>
      <c r="I150" s="78" t="s">
        <v>665</v>
      </c>
      <c r="J150" s="78" t="s">
        <v>73</v>
      </c>
      <c r="K150" s="78" t="s">
        <v>73</v>
      </c>
      <c r="L150" s="132" t="s">
        <v>223</v>
      </c>
      <c r="M150" s="78" t="s">
        <v>238</v>
      </c>
      <c r="N150" s="78" t="s">
        <v>667</v>
      </c>
      <c r="O150" s="103" t="s">
        <v>77</v>
      </c>
      <c r="P150" s="44" t="str">
        <f t="shared" si="68"/>
        <v>53</v>
      </c>
      <c r="Q150" s="44">
        <v>530606</v>
      </c>
      <c r="R150" s="42" t="s">
        <v>240</v>
      </c>
      <c r="S150" s="27">
        <v>1701</v>
      </c>
      <c r="T150" s="56">
        <v>1</v>
      </c>
      <c r="U150" s="57">
        <v>0</v>
      </c>
      <c r="V150" s="57">
        <v>0</v>
      </c>
      <c r="W150" s="47">
        <f t="shared" si="46"/>
        <v>6529</v>
      </c>
      <c r="X150" s="104">
        <v>1</v>
      </c>
      <c r="Y150" s="50" t="s">
        <v>31</v>
      </c>
      <c r="Z150" s="75">
        <v>2662</v>
      </c>
      <c r="AA150" s="237">
        <f>+ROUND((SUMIFS(MODIFICACIONES!K:K,MODIFICACIONES!L:L,'POA 2026'!$AA$10,MODIFICACIONES!D:D,'POA 2026'!A150)+'POA 2026'!Z150),2)</f>
        <v>2662</v>
      </c>
      <c r="AB150" s="75">
        <v>0</v>
      </c>
      <c r="AC150" s="51">
        <f>+ROUND((SUMIFS(MODIFICACIONES!K:K,MODIFICACIONES!L:L,'POA 2026'!$AC$10,MODIFICACIONES!D:D,'POA 2026'!A150)+'POA 2026'!AB150),2)</f>
        <v>0</v>
      </c>
      <c r="AD150" s="75">
        <v>0</v>
      </c>
      <c r="AE150" s="51">
        <f>+ROUND((SUMIFS(MODIFICACIONES!K:K,MODIFICACIONES!L:L,'POA 2026'!$AE$10,MODIFICACIONES!D:D,'POA 2026'!A150)+'POA 2026'!AD150),2)</f>
        <v>0</v>
      </c>
      <c r="AF150" s="75">
        <v>2148</v>
      </c>
      <c r="AG150" s="51">
        <f>+ROUND((SUMIFS(MODIFICACIONES!K:K,MODIFICACIONES!L:L,'POA 2026'!$AG$10,MODIFICACIONES!D:D,'POA 2026'!A150)+'POA 2026'!AF150),2)</f>
        <v>2148</v>
      </c>
      <c r="AH150" s="75">
        <v>0</v>
      </c>
      <c r="AI150" s="51">
        <f>+ROUND((SUMIFS(MODIFICACIONES!K:K,MODIFICACIONES!L:L,'POA 2026'!$AI$10,MODIFICACIONES!D:D,'POA 2026'!A150)+'POA 2026'!AH150),2)</f>
        <v>0</v>
      </c>
      <c r="AJ150" s="75">
        <v>1719</v>
      </c>
      <c r="AK150" s="51">
        <f>+ROUND((SUMIFS(MODIFICACIONES!K:K,MODIFICACIONES!L:L,'POA 2026'!$AK$10,MODIFICACIONES!D:D,'POA 2026'!A150)+'POA 2026'!AJ150),2)</f>
        <v>1719</v>
      </c>
      <c r="AL150" s="75">
        <v>0</v>
      </c>
      <c r="AM150" s="51">
        <f>+ROUND((SUMIFS(MODIFICACIONES!K:K,MODIFICACIONES!L:L,'POA 2026'!$AM$10,MODIFICACIONES!D:D,'POA 2026'!A150)+'POA 2026'!AL150),2)</f>
        <v>0</v>
      </c>
      <c r="AN150" s="75">
        <v>0</v>
      </c>
      <c r="AO150" s="51">
        <f>+ROUND((SUMIFS(MODIFICACIONES!K:K,MODIFICACIONES!L:L,'POA 2026'!$AO$10,MODIFICACIONES!D:D,'POA 2026'!A150)+'POA 2026'!AN150),2)</f>
        <v>0</v>
      </c>
      <c r="AP150" s="75">
        <v>0</v>
      </c>
      <c r="AQ150" s="51">
        <f>+ROUND((SUMIFS(MODIFICACIONES!K:K,MODIFICACIONES!L:L,'POA 2026'!$AQ$10,MODIFICACIONES!D:D,'POA 2026'!A150)+'POA 2026'!AP150),2)</f>
        <v>0</v>
      </c>
      <c r="AR150" s="75">
        <v>0</v>
      </c>
      <c r="AS150" s="51">
        <f>+ROUND((SUMIFS(MODIFICACIONES!K:K,MODIFICACIONES!L:L,'POA 2026'!$AS$10,MODIFICACIONES!D:D,'POA 2026'!A150)+'POA 2026'!AR150),2)</f>
        <v>0</v>
      </c>
      <c r="AT150" s="75">
        <v>0</v>
      </c>
      <c r="AU150" s="51">
        <f>+ROUND((SUMIFS(MODIFICACIONES!K:K,MODIFICACIONES!L:L,'POA 2026'!$AU$10,MODIFICACIONES!D:D,'POA 2026'!A150)+'POA 2026'!AT150),2)</f>
        <v>0</v>
      </c>
      <c r="AV150" s="75">
        <v>0</v>
      </c>
      <c r="AW150" s="51">
        <f>+ROUND((SUMIFS(MODIFICACIONES!K:K,MODIFICACIONES!L:L,'POA 2026'!$AW$10,MODIFICACIONES!D:D,'POA 2026'!A150)+'POA 2026'!AV150),2)</f>
        <v>0</v>
      </c>
      <c r="AX150" s="75">
        <f t="shared" si="50"/>
        <v>0</v>
      </c>
      <c r="AY150" s="236">
        <f>SUMIFS(CERTIFICACIONES!I:I,CERTIFICACIONES!A:A,'POA 2026'!A150,CERTIFICACIONES!J:J,"ACTIVA")</f>
        <v>6529</v>
      </c>
      <c r="AZ150" s="279">
        <f t="shared" si="49"/>
        <v>0</v>
      </c>
      <c r="BA150" s="282">
        <v>6529</v>
      </c>
      <c r="BB150" s="236">
        <v>0</v>
      </c>
      <c r="BC150" s="236">
        <v>0</v>
      </c>
      <c r="BD150" s="236">
        <f t="shared" si="51"/>
        <v>6529</v>
      </c>
      <c r="BE150" s="273">
        <f t="shared" si="52"/>
        <v>0</v>
      </c>
      <c r="BF150" s="283" t="s">
        <v>661</v>
      </c>
      <c r="BG150" s="282"/>
      <c r="BH150" s="236"/>
      <c r="BI150" s="236"/>
      <c r="BJ150" s="236"/>
      <c r="BK150" s="273" t="e">
        <f t="shared" si="53"/>
        <v>#DIV/0!</v>
      </c>
      <c r="BL150" s="283" t="s">
        <v>661</v>
      </c>
      <c r="BM150" s="282"/>
      <c r="BN150" s="236"/>
      <c r="BO150" s="236"/>
      <c r="BP150" s="236"/>
      <c r="BQ150" s="273" t="e">
        <f t="shared" si="54"/>
        <v>#DIV/0!</v>
      </c>
      <c r="BR150" s="283" t="s">
        <v>661</v>
      </c>
      <c r="BS150" s="282"/>
      <c r="BT150" s="236"/>
      <c r="BU150" s="236"/>
      <c r="BV150" s="236"/>
      <c r="BW150" s="273" t="e">
        <f t="shared" si="55"/>
        <v>#DIV/0!</v>
      </c>
      <c r="BX150" s="283" t="s">
        <v>661</v>
      </c>
      <c r="BY150" s="282"/>
      <c r="BZ150" s="236"/>
      <c r="CA150" s="236"/>
      <c r="CB150" s="236"/>
      <c r="CC150" s="273" t="e">
        <f t="shared" si="56"/>
        <v>#DIV/0!</v>
      </c>
      <c r="CD150" s="283" t="s">
        <v>661</v>
      </c>
      <c r="CE150" s="282"/>
      <c r="CF150" s="236"/>
      <c r="CG150" s="236"/>
      <c r="CH150" s="236"/>
      <c r="CI150" s="273">
        <f t="shared" si="57"/>
        <v>0</v>
      </c>
      <c r="CJ150" s="283" t="s">
        <v>661</v>
      </c>
      <c r="CK150" s="282"/>
      <c r="CL150" s="236"/>
      <c r="CM150" s="236"/>
      <c r="CN150" s="236"/>
      <c r="CO150" s="273" t="e">
        <f t="shared" si="58"/>
        <v>#DIV/0!</v>
      </c>
      <c r="CP150" s="283" t="s">
        <v>661</v>
      </c>
      <c r="CQ150" s="282"/>
      <c r="CR150" s="236"/>
      <c r="CS150" s="236"/>
      <c r="CT150" s="236"/>
      <c r="CU150" s="273" t="e">
        <f t="shared" si="59"/>
        <v>#DIV/0!</v>
      </c>
      <c r="CV150" s="283" t="s">
        <v>661</v>
      </c>
      <c r="CW150" s="282"/>
      <c r="CX150" s="236"/>
      <c r="CY150" s="236"/>
      <c r="CZ150" s="236"/>
      <c r="DA150" s="273" t="e">
        <f t="shared" si="60"/>
        <v>#DIV/0!</v>
      </c>
      <c r="DB150" s="283" t="s">
        <v>661</v>
      </c>
      <c r="DC150" s="282"/>
      <c r="DD150" s="236"/>
      <c r="DE150" s="236"/>
      <c r="DF150" s="236"/>
      <c r="DG150" s="273" t="e">
        <f t="shared" si="61"/>
        <v>#DIV/0!</v>
      </c>
      <c r="DH150" s="283" t="s">
        <v>661</v>
      </c>
      <c r="DI150" s="282"/>
      <c r="DJ150" s="236"/>
      <c r="DK150" s="236"/>
      <c r="DL150" s="236"/>
      <c r="DM150" s="273" t="e">
        <f t="shared" si="62"/>
        <v>#DIV/0!</v>
      </c>
      <c r="DN150" s="283" t="s">
        <v>661</v>
      </c>
      <c r="DO150" s="282"/>
      <c r="DP150" s="236"/>
      <c r="DQ150" s="236"/>
      <c r="DR150" s="236"/>
      <c r="DS150" s="273" t="e">
        <f t="shared" si="63"/>
        <v>#DIV/0!</v>
      </c>
      <c r="DT150" s="283"/>
      <c r="DU150" s="282"/>
      <c r="DV150" s="236">
        <f t="shared" si="64"/>
        <v>0</v>
      </c>
      <c r="DW150" s="236">
        <f t="shared" si="65"/>
        <v>0</v>
      </c>
      <c r="DX150" s="236">
        <f t="shared" si="66"/>
        <v>6529</v>
      </c>
      <c r="DY150" s="273">
        <f t="shared" si="67"/>
        <v>0</v>
      </c>
      <c r="DZ150" s="283"/>
    </row>
    <row r="151" spans="1:130" ht="45" hidden="1" customHeight="1" x14ac:dyDescent="0.25">
      <c r="A151" s="40">
        <v>141</v>
      </c>
      <c r="B151" s="78" t="s">
        <v>228</v>
      </c>
      <c r="C151" s="78" t="s">
        <v>16</v>
      </c>
      <c r="D151" s="41" t="s">
        <v>229</v>
      </c>
      <c r="E151" s="41" t="s">
        <v>230</v>
      </c>
      <c r="F151" s="41" t="s">
        <v>236</v>
      </c>
      <c r="G151" s="41" t="s">
        <v>237</v>
      </c>
      <c r="H151" s="78" t="s">
        <v>140</v>
      </c>
      <c r="I151" s="78" t="s">
        <v>474</v>
      </c>
      <c r="J151" s="78" t="s">
        <v>73</v>
      </c>
      <c r="K151" s="78" t="s">
        <v>73</v>
      </c>
      <c r="L151" s="132" t="s">
        <v>223</v>
      </c>
      <c r="M151" s="78" t="s">
        <v>238</v>
      </c>
      <c r="N151" s="78" t="s">
        <v>239</v>
      </c>
      <c r="O151" s="103" t="s">
        <v>80</v>
      </c>
      <c r="P151" s="44" t="str">
        <f t="shared" si="68"/>
        <v>53</v>
      </c>
      <c r="Q151" s="70">
        <v>530606</v>
      </c>
      <c r="R151" s="55" t="s">
        <v>240</v>
      </c>
      <c r="S151" s="27">
        <v>1701</v>
      </c>
      <c r="T151" s="56">
        <v>1</v>
      </c>
      <c r="U151" s="57">
        <v>0</v>
      </c>
      <c r="V151" s="57">
        <v>0</v>
      </c>
      <c r="W151" s="47">
        <f t="shared" si="46"/>
        <v>15756</v>
      </c>
      <c r="X151" s="104">
        <v>1</v>
      </c>
      <c r="Y151" s="50" t="s">
        <v>31</v>
      </c>
      <c r="Z151" s="75">
        <v>0</v>
      </c>
      <c r="AA151" s="237">
        <f>+ROUND((SUMIFS(MODIFICACIONES!K:K,MODIFICACIONES!L:L,'POA 2026'!$AA$10,MODIFICACIONES!D:D,'POA 2026'!A151)+'POA 2026'!Z151),2)</f>
        <v>0</v>
      </c>
      <c r="AB151" s="75">
        <v>7878</v>
      </c>
      <c r="AC151" s="51">
        <f>+ROUND((SUMIFS(MODIFICACIONES!K:K,MODIFICACIONES!L:L,'POA 2026'!$AC$10,MODIFICACIONES!D:D,'POA 2026'!A151)+'POA 2026'!AB151),2)</f>
        <v>7878</v>
      </c>
      <c r="AD151" s="75">
        <v>7878</v>
      </c>
      <c r="AE151" s="51">
        <f>+ROUND((SUMIFS(MODIFICACIONES!K:K,MODIFICACIONES!L:L,'POA 2026'!$AE$10,MODIFICACIONES!D:D,'POA 2026'!A151)+'POA 2026'!AD151),2)</f>
        <v>7878</v>
      </c>
      <c r="AF151" s="75">
        <v>0</v>
      </c>
      <c r="AG151" s="51">
        <f>+ROUND((SUMIFS(MODIFICACIONES!K:K,MODIFICACIONES!L:L,'POA 2026'!$AG$10,MODIFICACIONES!D:D,'POA 2026'!A151)+'POA 2026'!AF151),2)</f>
        <v>0</v>
      </c>
      <c r="AH151" s="75">
        <v>0</v>
      </c>
      <c r="AI151" s="51">
        <f>+ROUND((SUMIFS(MODIFICACIONES!K:K,MODIFICACIONES!L:L,'POA 2026'!$AI$10,MODIFICACIONES!D:D,'POA 2026'!A151)+'POA 2026'!AH151),2)</f>
        <v>0</v>
      </c>
      <c r="AJ151" s="75">
        <v>0</v>
      </c>
      <c r="AK151" s="51">
        <f>+ROUND((SUMIFS(MODIFICACIONES!K:K,MODIFICACIONES!L:L,'POA 2026'!$AK$10,MODIFICACIONES!D:D,'POA 2026'!A151)+'POA 2026'!AJ151),2)</f>
        <v>0</v>
      </c>
      <c r="AL151" s="75">
        <v>0</v>
      </c>
      <c r="AM151" s="51">
        <f>+ROUND((SUMIFS(MODIFICACIONES!K:K,MODIFICACIONES!L:L,'POA 2026'!$AM$10,MODIFICACIONES!D:D,'POA 2026'!A151)+'POA 2026'!AL151),2)</f>
        <v>0</v>
      </c>
      <c r="AN151" s="75">
        <v>0</v>
      </c>
      <c r="AO151" s="51">
        <f>+ROUND((SUMIFS(MODIFICACIONES!K:K,MODIFICACIONES!L:L,'POA 2026'!$AO$10,MODIFICACIONES!D:D,'POA 2026'!A151)+'POA 2026'!AN151),2)</f>
        <v>0</v>
      </c>
      <c r="AP151" s="75">
        <v>0</v>
      </c>
      <c r="AQ151" s="51">
        <f>+ROUND((SUMIFS(MODIFICACIONES!K:K,MODIFICACIONES!L:L,'POA 2026'!$AQ$10,MODIFICACIONES!D:D,'POA 2026'!A151)+'POA 2026'!AP151),2)</f>
        <v>0</v>
      </c>
      <c r="AR151" s="75">
        <v>0</v>
      </c>
      <c r="AS151" s="51">
        <f>+ROUND((SUMIFS(MODIFICACIONES!K:K,MODIFICACIONES!L:L,'POA 2026'!$AS$10,MODIFICACIONES!D:D,'POA 2026'!A151)+'POA 2026'!AR151),2)</f>
        <v>0</v>
      </c>
      <c r="AT151" s="75">
        <v>0</v>
      </c>
      <c r="AU151" s="51">
        <f>+ROUND((SUMIFS(MODIFICACIONES!K:K,MODIFICACIONES!L:L,'POA 2026'!$AU$10,MODIFICACIONES!D:D,'POA 2026'!A151)+'POA 2026'!AT151),2)</f>
        <v>0</v>
      </c>
      <c r="AV151" s="75">
        <v>0</v>
      </c>
      <c r="AW151" s="51">
        <f>+ROUND((SUMIFS(MODIFICACIONES!K:K,MODIFICACIONES!L:L,'POA 2026'!$AW$10,MODIFICACIONES!D:D,'POA 2026'!A151)+'POA 2026'!AV151),2)</f>
        <v>0</v>
      </c>
      <c r="AX151" s="75">
        <f t="shared" si="50"/>
        <v>0</v>
      </c>
      <c r="AY151" s="236">
        <f>SUMIFS(CERTIFICACIONES!I:I,CERTIFICACIONES!A:A,'POA 2026'!A151,CERTIFICACIONES!J:J,"ACTIVA")</f>
        <v>15756</v>
      </c>
      <c r="AZ151" s="279">
        <f t="shared" si="49"/>
        <v>0</v>
      </c>
      <c r="BA151" s="282">
        <v>0</v>
      </c>
      <c r="BB151" s="236">
        <v>0</v>
      </c>
      <c r="BC151" s="236">
        <v>0</v>
      </c>
      <c r="BD151" s="236">
        <f t="shared" si="51"/>
        <v>15756</v>
      </c>
      <c r="BE151" s="273">
        <f t="shared" si="52"/>
        <v>0</v>
      </c>
      <c r="BF151" s="283"/>
      <c r="BG151" s="282"/>
      <c r="BH151" s="236"/>
      <c r="BI151" s="236"/>
      <c r="BJ151" s="236"/>
      <c r="BK151" s="273">
        <f t="shared" si="53"/>
        <v>0</v>
      </c>
      <c r="BL151" s="283"/>
      <c r="BM151" s="282"/>
      <c r="BN151" s="236"/>
      <c r="BO151" s="236"/>
      <c r="BP151" s="236"/>
      <c r="BQ151" s="273" t="e">
        <f t="shared" si="54"/>
        <v>#DIV/0!</v>
      </c>
      <c r="BR151" s="283"/>
      <c r="BS151" s="282"/>
      <c r="BT151" s="236"/>
      <c r="BU151" s="236"/>
      <c r="BV151" s="236"/>
      <c r="BW151" s="273" t="e">
        <f t="shared" si="55"/>
        <v>#DIV/0!</v>
      </c>
      <c r="BX151" s="283"/>
      <c r="BY151" s="282"/>
      <c r="BZ151" s="236"/>
      <c r="CA151" s="236"/>
      <c r="CB151" s="236"/>
      <c r="CC151" s="273" t="e">
        <f t="shared" si="56"/>
        <v>#DIV/0!</v>
      </c>
      <c r="CD151" s="283"/>
      <c r="CE151" s="282"/>
      <c r="CF151" s="236"/>
      <c r="CG151" s="236"/>
      <c r="CH151" s="236"/>
      <c r="CI151" s="273" t="e">
        <f t="shared" si="57"/>
        <v>#DIV/0!</v>
      </c>
      <c r="CJ151" s="283"/>
      <c r="CK151" s="282"/>
      <c r="CL151" s="236"/>
      <c r="CM151" s="236"/>
      <c r="CN151" s="236"/>
      <c r="CO151" s="273" t="e">
        <f t="shared" si="58"/>
        <v>#DIV/0!</v>
      </c>
      <c r="CP151" s="283"/>
      <c r="CQ151" s="282"/>
      <c r="CR151" s="236"/>
      <c r="CS151" s="236"/>
      <c r="CT151" s="236"/>
      <c r="CU151" s="273" t="e">
        <f t="shared" si="59"/>
        <v>#DIV/0!</v>
      </c>
      <c r="CV151" s="283"/>
      <c r="CW151" s="282"/>
      <c r="CX151" s="236"/>
      <c r="CY151" s="236"/>
      <c r="CZ151" s="236"/>
      <c r="DA151" s="273" t="e">
        <f t="shared" si="60"/>
        <v>#DIV/0!</v>
      </c>
      <c r="DB151" s="283"/>
      <c r="DC151" s="282"/>
      <c r="DD151" s="236"/>
      <c r="DE151" s="236"/>
      <c r="DF151" s="236"/>
      <c r="DG151" s="273" t="e">
        <f t="shared" si="61"/>
        <v>#DIV/0!</v>
      </c>
      <c r="DH151" s="283"/>
      <c r="DI151" s="282"/>
      <c r="DJ151" s="236"/>
      <c r="DK151" s="236"/>
      <c r="DL151" s="236"/>
      <c r="DM151" s="273" t="e">
        <f t="shared" si="62"/>
        <v>#DIV/0!</v>
      </c>
      <c r="DN151" s="283"/>
      <c r="DO151" s="282"/>
      <c r="DP151" s="236"/>
      <c r="DQ151" s="236"/>
      <c r="DR151" s="236"/>
      <c r="DS151" s="273" t="e">
        <f t="shared" si="63"/>
        <v>#DIV/0!</v>
      </c>
      <c r="DT151" s="283"/>
      <c r="DU151" s="282"/>
      <c r="DV151" s="236">
        <f t="shared" si="64"/>
        <v>0</v>
      </c>
      <c r="DW151" s="236">
        <f t="shared" si="65"/>
        <v>0</v>
      </c>
      <c r="DX151" s="236">
        <f t="shared" si="66"/>
        <v>15756</v>
      </c>
      <c r="DY151" s="273">
        <f t="shared" si="67"/>
        <v>0</v>
      </c>
      <c r="DZ151" s="283"/>
    </row>
    <row r="152" spans="1:130" ht="45" hidden="1" customHeight="1" x14ac:dyDescent="0.25">
      <c r="A152" s="40">
        <v>142</v>
      </c>
      <c r="B152" s="78" t="s">
        <v>228</v>
      </c>
      <c r="C152" s="78" t="s">
        <v>16</v>
      </c>
      <c r="D152" s="41" t="s">
        <v>229</v>
      </c>
      <c r="E152" s="41" t="s">
        <v>230</v>
      </c>
      <c r="F152" s="41" t="s">
        <v>236</v>
      </c>
      <c r="G152" s="41" t="s">
        <v>237</v>
      </c>
      <c r="H152" s="78" t="s">
        <v>140</v>
      </c>
      <c r="I152" s="78" t="s">
        <v>474</v>
      </c>
      <c r="J152" s="78" t="s">
        <v>73</v>
      </c>
      <c r="K152" s="78" t="s">
        <v>73</v>
      </c>
      <c r="L152" s="132" t="s">
        <v>223</v>
      </c>
      <c r="M152" s="78" t="s">
        <v>238</v>
      </c>
      <c r="N152" s="78" t="s">
        <v>241</v>
      </c>
      <c r="O152" s="103" t="s">
        <v>80</v>
      </c>
      <c r="P152" s="44" t="str">
        <f t="shared" si="68"/>
        <v>84</v>
      </c>
      <c r="Q152" s="70">
        <v>840104</v>
      </c>
      <c r="R152" s="105" t="s">
        <v>136</v>
      </c>
      <c r="S152" s="27">
        <v>1701</v>
      </c>
      <c r="T152" s="56">
        <v>1</v>
      </c>
      <c r="U152" s="57">
        <v>0</v>
      </c>
      <c r="V152" s="57">
        <v>0</v>
      </c>
      <c r="W152" s="47">
        <f t="shared" si="46"/>
        <v>1025</v>
      </c>
      <c r="X152" s="104">
        <v>1</v>
      </c>
      <c r="Y152" s="50" t="s">
        <v>31</v>
      </c>
      <c r="Z152" s="75">
        <v>0</v>
      </c>
      <c r="AA152" s="237">
        <f>+ROUND((SUMIFS(MODIFICACIONES!K:K,MODIFICACIONES!L:L,'POA 2026'!$AA$10,MODIFICACIONES!D:D,'POA 2026'!A152)+'POA 2026'!Z152),2)</f>
        <v>0</v>
      </c>
      <c r="AB152" s="73">
        <v>1025</v>
      </c>
      <c r="AC152" s="51">
        <f>+ROUND((SUMIFS(MODIFICACIONES!K:K,MODIFICACIONES!L:L,'POA 2026'!$AC$10,MODIFICACIONES!D:D,'POA 2026'!A152)+'POA 2026'!AB152),2)</f>
        <v>1025</v>
      </c>
      <c r="AD152" s="75">
        <v>0</v>
      </c>
      <c r="AE152" s="51">
        <f>+ROUND((SUMIFS(MODIFICACIONES!K:K,MODIFICACIONES!L:L,'POA 2026'!$AE$10,MODIFICACIONES!D:D,'POA 2026'!A152)+'POA 2026'!AD152),2)</f>
        <v>0</v>
      </c>
      <c r="AF152" s="75">
        <v>0</v>
      </c>
      <c r="AG152" s="51">
        <f>+ROUND((SUMIFS(MODIFICACIONES!K:K,MODIFICACIONES!L:L,'POA 2026'!$AG$10,MODIFICACIONES!D:D,'POA 2026'!A152)+'POA 2026'!AF152),2)</f>
        <v>0</v>
      </c>
      <c r="AH152" s="75">
        <v>0</v>
      </c>
      <c r="AI152" s="51">
        <f>+ROUND((SUMIFS(MODIFICACIONES!K:K,MODIFICACIONES!L:L,'POA 2026'!$AI$10,MODIFICACIONES!D:D,'POA 2026'!A152)+'POA 2026'!AH152),2)</f>
        <v>0</v>
      </c>
      <c r="AJ152" s="75">
        <v>0</v>
      </c>
      <c r="AK152" s="51">
        <f>+ROUND((SUMIFS(MODIFICACIONES!K:K,MODIFICACIONES!L:L,'POA 2026'!$AK$10,MODIFICACIONES!D:D,'POA 2026'!A152)+'POA 2026'!AJ152),2)</f>
        <v>0</v>
      </c>
      <c r="AL152" s="75">
        <v>0</v>
      </c>
      <c r="AM152" s="51">
        <f>+ROUND((SUMIFS(MODIFICACIONES!K:K,MODIFICACIONES!L:L,'POA 2026'!$AM$10,MODIFICACIONES!D:D,'POA 2026'!A152)+'POA 2026'!AL152),2)</f>
        <v>0</v>
      </c>
      <c r="AN152" s="75">
        <v>0</v>
      </c>
      <c r="AO152" s="51">
        <f>+ROUND((SUMIFS(MODIFICACIONES!K:K,MODIFICACIONES!L:L,'POA 2026'!$AO$10,MODIFICACIONES!D:D,'POA 2026'!A152)+'POA 2026'!AN152),2)</f>
        <v>0</v>
      </c>
      <c r="AP152" s="75">
        <v>0</v>
      </c>
      <c r="AQ152" s="51">
        <f>+ROUND((SUMIFS(MODIFICACIONES!K:K,MODIFICACIONES!L:L,'POA 2026'!$AQ$10,MODIFICACIONES!D:D,'POA 2026'!A152)+'POA 2026'!AP152),2)</f>
        <v>0</v>
      </c>
      <c r="AR152" s="75">
        <v>0</v>
      </c>
      <c r="AS152" s="51">
        <f>+ROUND((SUMIFS(MODIFICACIONES!K:K,MODIFICACIONES!L:L,'POA 2026'!$AS$10,MODIFICACIONES!D:D,'POA 2026'!A152)+'POA 2026'!AR152),2)</f>
        <v>0</v>
      </c>
      <c r="AT152" s="75">
        <v>0</v>
      </c>
      <c r="AU152" s="51">
        <f>+ROUND((SUMIFS(MODIFICACIONES!K:K,MODIFICACIONES!L:L,'POA 2026'!$AU$10,MODIFICACIONES!D:D,'POA 2026'!A152)+'POA 2026'!AT152),2)</f>
        <v>0</v>
      </c>
      <c r="AV152" s="75">
        <v>0</v>
      </c>
      <c r="AW152" s="51">
        <f>+ROUND((SUMIFS(MODIFICACIONES!K:K,MODIFICACIONES!L:L,'POA 2026'!$AW$10,MODIFICACIONES!D:D,'POA 2026'!A152)+'POA 2026'!AV152),2)</f>
        <v>0</v>
      </c>
      <c r="AX152" s="75">
        <f t="shared" si="50"/>
        <v>0</v>
      </c>
      <c r="AY152" s="236">
        <f>SUMIFS(CERTIFICACIONES!I:I,CERTIFICACIONES!A:A,'POA 2026'!A152,CERTIFICACIONES!J:J,"ACTIVA")</f>
        <v>1025</v>
      </c>
      <c r="AZ152" s="279">
        <f t="shared" si="49"/>
        <v>0</v>
      </c>
      <c r="BA152" s="282"/>
      <c r="BB152" s="236"/>
      <c r="BC152" s="236"/>
      <c r="BD152" s="236">
        <f t="shared" si="51"/>
        <v>1025</v>
      </c>
      <c r="BE152" s="273">
        <f t="shared" si="52"/>
        <v>0</v>
      </c>
      <c r="BF152" s="283"/>
      <c r="BG152" s="282"/>
      <c r="BH152" s="236"/>
      <c r="BI152" s="236"/>
      <c r="BJ152" s="236"/>
      <c r="BK152" s="273">
        <f t="shared" si="53"/>
        <v>0</v>
      </c>
      <c r="BL152" s="283"/>
      <c r="BM152" s="282"/>
      <c r="BN152" s="236"/>
      <c r="BO152" s="236"/>
      <c r="BP152" s="236"/>
      <c r="BQ152" s="273" t="e">
        <f t="shared" si="54"/>
        <v>#DIV/0!</v>
      </c>
      <c r="BR152" s="283"/>
      <c r="BS152" s="282"/>
      <c r="BT152" s="236"/>
      <c r="BU152" s="236"/>
      <c r="BV152" s="236"/>
      <c r="BW152" s="273" t="e">
        <f t="shared" si="55"/>
        <v>#DIV/0!</v>
      </c>
      <c r="BX152" s="283"/>
      <c r="BY152" s="282"/>
      <c r="BZ152" s="236"/>
      <c r="CA152" s="236"/>
      <c r="CB152" s="236"/>
      <c r="CC152" s="273" t="e">
        <f t="shared" si="56"/>
        <v>#DIV/0!</v>
      </c>
      <c r="CD152" s="283"/>
      <c r="CE152" s="282"/>
      <c r="CF152" s="236"/>
      <c r="CG152" s="236"/>
      <c r="CH152" s="236"/>
      <c r="CI152" s="273" t="e">
        <f t="shared" si="57"/>
        <v>#DIV/0!</v>
      </c>
      <c r="CJ152" s="283"/>
      <c r="CK152" s="282"/>
      <c r="CL152" s="236"/>
      <c r="CM152" s="236"/>
      <c r="CN152" s="236"/>
      <c r="CO152" s="273" t="e">
        <f t="shared" si="58"/>
        <v>#DIV/0!</v>
      </c>
      <c r="CP152" s="283"/>
      <c r="CQ152" s="282"/>
      <c r="CR152" s="236"/>
      <c r="CS152" s="236"/>
      <c r="CT152" s="236"/>
      <c r="CU152" s="273" t="e">
        <f t="shared" si="59"/>
        <v>#DIV/0!</v>
      </c>
      <c r="CV152" s="283"/>
      <c r="CW152" s="282"/>
      <c r="CX152" s="236"/>
      <c r="CY152" s="236"/>
      <c r="CZ152" s="236"/>
      <c r="DA152" s="273" t="e">
        <f t="shared" si="60"/>
        <v>#DIV/0!</v>
      </c>
      <c r="DB152" s="283"/>
      <c r="DC152" s="282"/>
      <c r="DD152" s="236"/>
      <c r="DE152" s="236"/>
      <c r="DF152" s="236"/>
      <c r="DG152" s="273" t="e">
        <f t="shared" si="61"/>
        <v>#DIV/0!</v>
      </c>
      <c r="DH152" s="283"/>
      <c r="DI152" s="282"/>
      <c r="DJ152" s="236"/>
      <c r="DK152" s="236"/>
      <c r="DL152" s="236"/>
      <c r="DM152" s="273" t="e">
        <f t="shared" si="62"/>
        <v>#DIV/0!</v>
      </c>
      <c r="DN152" s="283"/>
      <c r="DO152" s="282"/>
      <c r="DP152" s="236"/>
      <c r="DQ152" s="236"/>
      <c r="DR152" s="236"/>
      <c r="DS152" s="273" t="e">
        <f t="shared" si="63"/>
        <v>#DIV/0!</v>
      </c>
      <c r="DT152" s="283"/>
      <c r="DU152" s="282"/>
      <c r="DV152" s="236">
        <f t="shared" si="64"/>
        <v>0</v>
      </c>
      <c r="DW152" s="236">
        <f t="shared" si="65"/>
        <v>0</v>
      </c>
      <c r="DX152" s="236">
        <f t="shared" si="66"/>
        <v>1025</v>
      </c>
      <c r="DY152" s="273">
        <f t="shared" si="67"/>
        <v>0</v>
      </c>
      <c r="DZ152" s="283"/>
    </row>
    <row r="153" spans="1:130" ht="45" hidden="1" customHeight="1" x14ac:dyDescent="0.25">
      <c r="A153" s="40">
        <v>143</v>
      </c>
      <c r="B153" s="78" t="s">
        <v>228</v>
      </c>
      <c r="C153" s="78" t="s">
        <v>16</v>
      </c>
      <c r="D153" s="41" t="s">
        <v>229</v>
      </c>
      <c r="E153" s="41" t="s">
        <v>230</v>
      </c>
      <c r="F153" s="41" t="s">
        <v>236</v>
      </c>
      <c r="G153" s="41" t="s">
        <v>237</v>
      </c>
      <c r="H153" s="78" t="s">
        <v>140</v>
      </c>
      <c r="I153" s="78" t="s">
        <v>474</v>
      </c>
      <c r="J153" s="78" t="s">
        <v>73</v>
      </c>
      <c r="K153" s="78" t="s">
        <v>73</v>
      </c>
      <c r="L153" s="132" t="s">
        <v>223</v>
      </c>
      <c r="M153" s="78" t="s">
        <v>238</v>
      </c>
      <c r="N153" s="78" t="s">
        <v>241</v>
      </c>
      <c r="O153" s="103" t="s">
        <v>80</v>
      </c>
      <c r="P153" s="44" t="str">
        <f t="shared" si="68"/>
        <v>53</v>
      </c>
      <c r="Q153" s="70">
        <v>531406</v>
      </c>
      <c r="R153" s="105" t="s">
        <v>242</v>
      </c>
      <c r="S153" s="27">
        <v>1701</v>
      </c>
      <c r="T153" s="56">
        <v>1</v>
      </c>
      <c r="U153" s="57">
        <v>0</v>
      </c>
      <c r="V153" s="57">
        <v>0</v>
      </c>
      <c r="W153" s="47">
        <f t="shared" si="46"/>
        <v>174.5</v>
      </c>
      <c r="X153" s="104">
        <v>1</v>
      </c>
      <c r="Y153" s="50" t="s">
        <v>31</v>
      </c>
      <c r="Z153" s="75">
        <v>0</v>
      </c>
      <c r="AA153" s="237">
        <f>+ROUND((SUMIFS(MODIFICACIONES!K:K,MODIFICACIONES!L:L,'POA 2026'!$AA$10,MODIFICACIONES!D:D,'POA 2026'!A153)+'POA 2026'!Z153),2)</f>
        <v>0</v>
      </c>
      <c r="AB153" s="73">
        <v>174.5</v>
      </c>
      <c r="AC153" s="51">
        <f>+ROUND((SUMIFS(MODIFICACIONES!K:K,MODIFICACIONES!L:L,'POA 2026'!$AC$10,MODIFICACIONES!D:D,'POA 2026'!A153)+'POA 2026'!AB153),2)</f>
        <v>174.5</v>
      </c>
      <c r="AD153" s="75">
        <v>0</v>
      </c>
      <c r="AE153" s="51">
        <f>+ROUND((SUMIFS(MODIFICACIONES!K:K,MODIFICACIONES!L:L,'POA 2026'!$AE$10,MODIFICACIONES!D:D,'POA 2026'!A153)+'POA 2026'!AD153),2)</f>
        <v>0</v>
      </c>
      <c r="AF153" s="75">
        <v>0</v>
      </c>
      <c r="AG153" s="51">
        <f>+ROUND((SUMIFS(MODIFICACIONES!K:K,MODIFICACIONES!L:L,'POA 2026'!$AG$10,MODIFICACIONES!D:D,'POA 2026'!A153)+'POA 2026'!AF153),2)</f>
        <v>0</v>
      </c>
      <c r="AH153" s="75">
        <v>0</v>
      </c>
      <c r="AI153" s="51">
        <f>+ROUND((SUMIFS(MODIFICACIONES!K:K,MODIFICACIONES!L:L,'POA 2026'!$AI$10,MODIFICACIONES!D:D,'POA 2026'!A153)+'POA 2026'!AH153),2)</f>
        <v>0</v>
      </c>
      <c r="AJ153" s="75">
        <v>0</v>
      </c>
      <c r="AK153" s="51">
        <f>+ROUND((SUMIFS(MODIFICACIONES!K:K,MODIFICACIONES!L:L,'POA 2026'!$AK$10,MODIFICACIONES!D:D,'POA 2026'!A153)+'POA 2026'!AJ153),2)</f>
        <v>0</v>
      </c>
      <c r="AL153" s="75">
        <v>0</v>
      </c>
      <c r="AM153" s="51">
        <f>+ROUND((SUMIFS(MODIFICACIONES!K:K,MODIFICACIONES!L:L,'POA 2026'!$AM$10,MODIFICACIONES!D:D,'POA 2026'!A153)+'POA 2026'!AL153),2)</f>
        <v>0</v>
      </c>
      <c r="AN153" s="75">
        <v>0</v>
      </c>
      <c r="AO153" s="51">
        <f>+ROUND((SUMIFS(MODIFICACIONES!K:K,MODIFICACIONES!L:L,'POA 2026'!$AO$10,MODIFICACIONES!D:D,'POA 2026'!A153)+'POA 2026'!AN153),2)</f>
        <v>0</v>
      </c>
      <c r="AP153" s="75">
        <v>0</v>
      </c>
      <c r="AQ153" s="51">
        <f>+ROUND((SUMIFS(MODIFICACIONES!K:K,MODIFICACIONES!L:L,'POA 2026'!$AQ$10,MODIFICACIONES!D:D,'POA 2026'!A153)+'POA 2026'!AP153),2)</f>
        <v>0</v>
      </c>
      <c r="AR153" s="75">
        <v>0</v>
      </c>
      <c r="AS153" s="51">
        <f>+ROUND((SUMIFS(MODIFICACIONES!K:K,MODIFICACIONES!L:L,'POA 2026'!$AS$10,MODIFICACIONES!D:D,'POA 2026'!A153)+'POA 2026'!AR153),2)</f>
        <v>0</v>
      </c>
      <c r="AT153" s="75">
        <v>0</v>
      </c>
      <c r="AU153" s="51">
        <f>+ROUND((SUMIFS(MODIFICACIONES!K:K,MODIFICACIONES!L:L,'POA 2026'!$AU$10,MODIFICACIONES!D:D,'POA 2026'!A153)+'POA 2026'!AT153),2)</f>
        <v>0</v>
      </c>
      <c r="AV153" s="75">
        <v>0</v>
      </c>
      <c r="AW153" s="51">
        <f>+ROUND((SUMIFS(MODIFICACIONES!K:K,MODIFICACIONES!L:L,'POA 2026'!$AW$10,MODIFICACIONES!D:D,'POA 2026'!A153)+'POA 2026'!AV153),2)</f>
        <v>0</v>
      </c>
      <c r="AX153" s="75">
        <f t="shared" si="50"/>
        <v>0</v>
      </c>
      <c r="AY153" s="236">
        <f>SUMIFS(CERTIFICACIONES!I:I,CERTIFICACIONES!A:A,'POA 2026'!A153,CERTIFICACIONES!J:J,"ACTIVA")</f>
        <v>174.5</v>
      </c>
      <c r="AZ153" s="279">
        <f t="shared" si="49"/>
        <v>0</v>
      </c>
      <c r="BA153" s="282">
        <v>0</v>
      </c>
      <c r="BB153" s="236">
        <v>0</v>
      </c>
      <c r="BC153" s="236">
        <v>0</v>
      </c>
      <c r="BD153" s="236">
        <f t="shared" si="51"/>
        <v>174.5</v>
      </c>
      <c r="BE153" s="273">
        <f t="shared" si="52"/>
        <v>0</v>
      </c>
      <c r="BF153" s="283"/>
      <c r="BG153" s="282"/>
      <c r="BH153" s="236"/>
      <c r="BI153" s="236"/>
      <c r="BJ153" s="236"/>
      <c r="BK153" s="273">
        <f t="shared" si="53"/>
        <v>0</v>
      </c>
      <c r="BL153" s="283"/>
      <c r="BM153" s="282"/>
      <c r="BN153" s="236"/>
      <c r="BO153" s="236"/>
      <c r="BP153" s="236"/>
      <c r="BQ153" s="273" t="e">
        <f t="shared" si="54"/>
        <v>#DIV/0!</v>
      </c>
      <c r="BR153" s="283"/>
      <c r="BS153" s="282"/>
      <c r="BT153" s="236"/>
      <c r="BU153" s="236"/>
      <c r="BV153" s="236"/>
      <c r="BW153" s="273" t="e">
        <f t="shared" si="55"/>
        <v>#DIV/0!</v>
      </c>
      <c r="BX153" s="283"/>
      <c r="BY153" s="282"/>
      <c r="BZ153" s="236"/>
      <c r="CA153" s="236"/>
      <c r="CB153" s="236"/>
      <c r="CC153" s="273" t="e">
        <f t="shared" si="56"/>
        <v>#DIV/0!</v>
      </c>
      <c r="CD153" s="283"/>
      <c r="CE153" s="282"/>
      <c r="CF153" s="236"/>
      <c r="CG153" s="236"/>
      <c r="CH153" s="236"/>
      <c r="CI153" s="273" t="e">
        <f t="shared" si="57"/>
        <v>#DIV/0!</v>
      </c>
      <c r="CJ153" s="283"/>
      <c r="CK153" s="282"/>
      <c r="CL153" s="236"/>
      <c r="CM153" s="236"/>
      <c r="CN153" s="236"/>
      <c r="CO153" s="273" t="e">
        <f t="shared" si="58"/>
        <v>#DIV/0!</v>
      </c>
      <c r="CP153" s="283"/>
      <c r="CQ153" s="282"/>
      <c r="CR153" s="236"/>
      <c r="CS153" s="236"/>
      <c r="CT153" s="236"/>
      <c r="CU153" s="273" t="e">
        <f t="shared" si="59"/>
        <v>#DIV/0!</v>
      </c>
      <c r="CV153" s="283"/>
      <c r="CW153" s="282"/>
      <c r="CX153" s="236"/>
      <c r="CY153" s="236"/>
      <c r="CZ153" s="236"/>
      <c r="DA153" s="273" t="e">
        <f t="shared" si="60"/>
        <v>#DIV/0!</v>
      </c>
      <c r="DB153" s="283"/>
      <c r="DC153" s="282"/>
      <c r="DD153" s="236"/>
      <c r="DE153" s="236"/>
      <c r="DF153" s="236"/>
      <c r="DG153" s="273" t="e">
        <f t="shared" si="61"/>
        <v>#DIV/0!</v>
      </c>
      <c r="DH153" s="283"/>
      <c r="DI153" s="282"/>
      <c r="DJ153" s="236"/>
      <c r="DK153" s="236"/>
      <c r="DL153" s="236"/>
      <c r="DM153" s="273" t="e">
        <f t="shared" si="62"/>
        <v>#DIV/0!</v>
      </c>
      <c r="DN153" s="283"/>
      <c r="DO153" s="282"/>
      <c r="DP153" s="236"/>
      <c r="DQ153" s="236"/>
      <c r="DR153" s="236"/>
      <c r="DS153" s="273" t="e">
        <f t="shared" si="63"/>
        <v>#DIV/0!</v>
      </c>
      <c r="DT153" s="283"/>
      <c r="DU153" s="282"/>
      <c r="DV153" s="236">
        <f t="shared" si="64"/>
        <v>0</v>
      </c>
      <c r="DW153" s="236">
        <f t="shared" si="65"/>
        <v>0</v>
      </c>
      <c r="DX153" s="236">
        <f t="shared" si="66"/>
        <v>174.5</v>
      </c>
      <c r="DY153" s="273">
        <f t="shared" si="67"/>
        <v>0</v>
      </c>
      <c r="DZ153" s="283"/>
    </row>
    <row r="154" spans="1:130" ht="45" hidden="1" customHeight="1" x14ac:dyDescent="0.25">
      <c r="A154" s="40">
        <v>144</v>
      </c>
      <c r="B154" s="78" t="s">
        <v>228</v>
      </c>
      <c r="C154" s="78" t="s">
        <v>16</v>
      </c>
      <c r="D154" s="41" t="s">
        <v>229</v>
      </c>
      <c r="E154" s="41" t="s">
        <v>230</v>
      </c>
      <c r="F154" s="41" t="s">
        <v>236</v>
      </c>
      <c r="G154" s="41" t="s">
        <v>237</v>
      </c>
      <c r="H154" s="78" t="s">
        <v>140</v>
      </c>
      <c r="I154" s="78" t="s">
        <v>474</v>
      </c>
      <c r="J154" s="78" t="s">
        <v>73</v>
      </c>
      <c r="K154" s="78" t="s">
        <v>73</v>
      </c>
      <c r="L154" s="132" t="s">
        <v>223</v>
      </c>
      <c r="M154" s="78" t="s">
        <v>238</v>
      </c>
      <c r="N154" s="78" t="s">
        <v>243</v>
      </c>
      <c r="O154" s="103" t="s">
        <v>80</v>
      </c>
      <c r="P154" s="44" t="str">
        <f t="shared" si="68"/>
        <v>84</v>
      </c>
      <c r="Q154" s="70">
        <v>840104</v>
      </c>
      <c r="R154" s="105" t="s">
        <v>136</v>
      </c>
      <c r="S154" s="27">
        <v>1701</v>
      </c>
      <c r="T154" s="56">
        <v>1</v>
      </c>
      <c r="U154" s="57">
        <v>0</v>
      </c>
      <c r="V154" s="57">
        <v>0</v>
      </c>
      <c r="W154" s="47">
        <f t="shared" ref="W154:W188" si="69">+ROUND((AA154+AC154+AE154+AG154+AI154+AK154+AM154+AO154+AQ154+AS154+AU154+AW154),2)</f>
        <v>218</v>
      </c>
      <c r="X154" s="104">
        <v>1</v>
      </c>
      <c r="Y154" s="50" t="s">
        <v>31</v>
      </c>
      <c r="Z154" s="75">
        <v>0</v>
      </c>
      <c r="AA154" s="237">
        <f>+ROUND((SUMIFS(MODIFICACIONES!K:K,MODIFICACIONES!L:L,'POA 2026'!$AA$10,MODIFICACIONES!D:D,'POA 2026'!A154)+'POA 2026'!Z154),2)</f>
        <v>0</v>
      </c>
      <c r="AB154" s="73">
        <v>218</v>
      </c>
      <c r="AC154" s="51">
        <f>+ROUND((SUMIFS(MODIFICACIONES!K:K,MODIFICACIONES!L:L,'POA 2026'!$AC$10,MODIFICACIONES!D:D,'POA 2026'!A154)+'POA 2026'!AB154),2)</f>
        <v>218</v>
      </c>
      <c r="AD154" s="75">
        <v>0</v>
      </c>
      <c r="AE154" s="51">
        <f>+ROUND((SUMIFS(MODIFICACIONES!K:K,MODIFICACIONES!L:L,'POA 2026'!$AE$10,MODIFICACIONES!D:D,'POA 2026'!A154)+'POA 2026'!AD154),2)</f>
        <v>0</v>
      </c>
      <c r="AF154" s="75">
        <v>0</v>
      </c>
      <c r="AG154" s="51">
        <f>+ROUND((SUMIFS(MODIFICACIONES!K:K,MODIFICACIONES!L:L,'POA 2026'!$AG$10,MODIFICACIONES!D:D,'POA 2026'!A154)+'POA 2026'!AF154),2)</f>
        <v>0</v>
      </c>
      <c r="AH154" s="75">
        <v>0</v>
      </c>
      <c r="AI154" s="51">
        <f>+ROUND((SUMIFS(MODIFICACIONES!K:K,MODIFICACIONES!L:L,'POA 2026'!$AI$10,MODIFICACIONES!D:D,'POA 2026'!A154)+'POA 2026'!AH154),2)</f>
        <v>0</v>
      </c>
      <c r="AJ154" s="75">
        <v>0</v>
      </c>
      <c r="AK154" s="51">
        <f>+ROUND((SUMIFS(MODIFICACIONES!K:K,MODIFICACIONES!L:L,'POA 2026'!$AK$10,MODIFICACIONES!D:D,'POA 2026'!A154)+'POA 2026'!AJ154),2)</f>
        <v>0</v>
      </c>
      <c r="AL154" s="75">
        <v>0</v>
      </c>
      <c r="AM154" s="51">
        <f>+ROUND((SUMIFS(MODIFICACIONES!K:K,MODIFICACIONES!L:L,'POA 2026'!$AM$10,MODIFICACIONES!D:D,'POA 2026'!A154)+'POA 2026'!AL154),2)</f>
        <v>0</v>
      </c>
      <c r="AN154" s="75">
        <v>0</v>
      </c>
      <c r="AO154" s="51">
        <f>+ROUND((SUMIFS(MODIFICACIONES!K:K,MODIFICACIONES!L:L,'POA 2026'!$AO$10,MODIFICACIONES!D:D,'POA 2026'!A154)+'POA 2026'!AN154),2)</f>
        <v>0</v>
      </c>
      <c r="AP154" s="75">
        <v>0</v>
      </c>
      <c r="AQ154" s="51">
        <f>+ROUND((SUMIFS(MODIFICACIONES!K:K,MODIFICACIONES!L:L,'POA 2026'!$AQ$10,MODIFICACIONES!D:D,'POA 2026'!A154)+'POA 2026'!AP154),2)</f>
        <v>0</v>
      </c>
      <c r="AR154" s="75">
        <v>0</v>
      </c>
      <c r="AS154" s="51">
        <f>+ROUND((SUMIFS(MODIFICACIONES!K:K,MODIFICACIONES!L:L,'POA 2026'!$AS$10,MODIFICACIONES!D:D,'POA 2026'!A154)+'POA 2026'!AR154),2)</f>
        <v>0</v>
      </c>
      <c r="AT154" s="75">
        <v>0</v>
      </c>
      <c r="AU154" s="51">
        <f>+ROUND((SUMIFS(MODIFICACIONES!K:K,MODIFICACIONES!L:L,'POA 2026'!$AU$10,MODIFICACIONES!D:D,'POA 2026'!A154)+'POA 2026'!AT154),2)</f>
        <v>0</v>
      </c>
      <c r="AV154" s="75">
        <v>0</v>
      </c>
      <c r="AW154" s="51">
        <f>+ROUND((SUMIFS(MODIFICACIONES!K:K,MODIFICACIONES!L:L,'POA 2026'!$AW$10,MODIFICACIONES!D:D,'POA 2026'!A154)+'POA 2026'!AV154),2)</f>
        <v>0</v>
      </c>
      <c r="AX154" s="75">
        <f t="shared" si="50"/>
        <v>0</v>
      </c>
      <c r="AY154" s="236">
        <f>SUMIFS(CERTIFICACIONES!I:I,CERTIFICACIONES!A:A,'POA 2026'!A154,CERTIFICACIONES!J:J,"ACTIVA")</f>
        <v>218</v>
      </c>
      <c r="AZ154" s="279">
        <f t="shared" si="49"/>
        <v>0</v>
      </c>
      <c r="BA154" s="282"/>
      <c r="BB154" s="236"/>
      <c r="BC154" s="236"/>
      <c r="BD154" s="236">
        <f t="shared" si="51"/>
        <v>218</v>
      </c>
      <c r="BE154" s="273">
        <f t="shared" si="52"/>
        <v>0</v>
      </c>
      <c r="BF154" s="283"/>
      <c r="BG154" s="282"/>
      <c r="BH154" s="236"/>
      <c r="BI154" s="236"/>
      <c r="BJ154" s="236"/>
      <c r="BK154" s="273">
        <f t="shared" si="53"/>
        <v>0</v>
      </c>
      <c r="BL154" s="283"/>
      <c r="BM154" s="282"/>
      <c r="BN154" s="236"/>
      <c r="BO154" s="236"/>
      <c r="BP154" s="236"/>
      <c r="BQ154" s="273" t="e">
        <f t="shared" si="54"/>
        <v>#DIV/0!</v>
      </c>
      <c r="BR154" s="283"/>
      <c r="BS154" s="282"/>
      <c r="BT154" s="236"/>
      <c r="BU154" s="236"/>
      <c r="BV154" s="236"/>
      <c r="BW154" s="273" t="e">
        <f t="shared" si="55"/>
        <v>#DIV/0!</v>
      </c>
      <c r="BX154" s="283"/>
      <c r="BY154" s="282"/>
      <c r="BZ154" s="236"/>
      <c r="CA154" s="236"/>
      <c r="CB154" s="236"/>
      <c r="CC154" s="273" t="e">
        <f t="shared" si="56"/>
        <v>#DIV/0!</v>
      </c>
      <c r="CD154" s="283"/>
      <c r="CE154" s="282"/>
      <c r="CF154" s="236"/>
      <c r="CG154" s="236"/>
      <c r="CH154" s="236"/>
      <c r="CI154" s="273" t="e">
        <f t="shared" si="57"/>
        <v>#DIV/0!</v>
      </c>
      <c r="CJ154" s="283"/>
      <c r="CK154" s="282"/>
      <c r="CL154" s="236"/>
      <c r="CM154" s="236"/>
      <c r="CN154" s="236"/>
      <c r="CO154" s="273" t="e">
        <f t="shared" si="58"/>
        <v>#DIV/0!</v>
      </c>
      <c r="CP154" s="283"/>
      <c r="CQ154" s="282"/>
      <c r="CR154" s="236"/>
      <c r="CS154" s="236"/>
      <c r="CT154" s="236"/>
      <c r="CU154" s="273" t="e">
        <f t="shared" si="59"/>
        <v>#DIV/0!</v>
      </c>
      <c r="CV154" s="283"/>
      <c r="CW154" s="282"/>
      <c r="CX154" s="236"/>
      <c r="CY154" s="236"/>
      <c r="CZ154" s="236"/>
      <c r="DA154" s="273" t="e">
        <f t="shared" si="60"/>
        <v>#DIV/0!</v>
      </c>
      <c r="DB154" s="283"/>
      <c r="DC154" s="282"/>
      <c r="DD154" s="236"/>
      <c r="DE154" s="236"/>
      <c r="DF154" s="236"/>
      <c r="DG154" s="273" t="e">
        <f t="shared" si="61"/>
        <v>#DIV/0!</v>
      </c>
      <c r="DH154" s="283"/>
      <c r="DI154" s="282"/>
      <c r="DJ154" s="236"/>
      <c r="DK154" s="236"/>
      <c r="DL154" s="236"/>
      <c r="DM154" s="273" t="e">
        <f t="shared" si="62"/>
        <v>#DIV/0!</v>
      </c>
      <c r="DN154" s="283"/>
      <c r="DO154" s="282"/>
      <c r="DP154" s="236"/>
      <c r="DQ154" s="236"/>
      <c r="DR154" s="236"/>
      <c r="DS154" s="273" t="e">
        <f t="shared" si="63"/>
        <v>#DIV/0!</v>
      </c>
      <c r="DT154" s="283"/>
      <c r="DU154" s="282"/>
      <c r="DV154" s="236">
        <f t="shared" si="64"/>
        <v>0</v>
      </c>
      <c r="DW154" s="236">
        <f t="shared" si="65"/>
        <v>0</v>
      </c>
      <c r="DX154" s="236">
        <f t="shared" si="66"/>
        <v>218</v>
      </c>
      <c r="DY154" s="273">
        <f t="shared" si="67"/>
        <v>0</v>
      </c>
      <c r="DZ154" s="283"/>
    </row>
    <row r="155" spans="1:130" ht="45" hidden="1" customHeight="1" x14ac:dyDescent="0.25">
      <c r="A155" s="40">
        <v>145</v>
      </c>
      <c r="B155" s="78" t="s">
        <v>228</v>
      </c>
      <c r="C155" s="78" t="s">
        <v>16</v>
      </c>
      <c r="D155" s="41" t="s">
        <v>229</v>
      </c>
      <c r="E155" s="41" t="s">
        <v>230</v>
      </c>
      <c r="F155" s="41" t="s">
        <v>236</v>
      </c>
      <c r="G155" s="41" t="s">
        <v>237</v>
      </c>
      <c r="H155" s="78" t="s">
        <v>140</v>
      </c>
      <c r="I155" s="78" t="s">
        <v>474</v>
      </c>
      <c r="J155" s="78" t="s">
        <v>73</v>
      </c>
      <c r="K155" s="78" t="s">
        <v>73</v>
      </c>
      <c r="L155" s="132" t="s">
        <v>223</v>
      </c>
      <c r="M155" s="78" t="s">
        <v>238</v>
      </c>
      <c r="N155" s="78" t="s">
        <v>244</v>
      </c>
      <c r="O155" s="103" t="s">
        <v>80</v>
      </c>
      <c r="P155" s="44" t="str">
        <f t="shared" si="68"/>
        <v>84</v>
      </c>
      <c r="Q155" s="70">
        <v>840104</v>
      </c>
      <c r="R155" s="105" t="s">
        <v>136</v>
      </c>
      <c r="S155" s="27">
        <v>1701</v>
      </c>
      <c r="T155" s="56">
        <v>1</v>
      </c>
      <c r="U155" s="57">
        <v>0</v>
      </c>
      <c r="V155" s="57">
        <v>0</v>
      </c>
      <c r="W155" s="47">
        <f t="shared" si="69"/>
        <v>2168.48</v>
      </c>
      <c r="X155" s="104">
        <v>1</v>
      </c>
      <c r="Y155" s="50" t="s">
        <v>31</v>
      </c>
      <c r="Z155" s="75">
        <v>0</v>
      </c>
      <c r="AA155" s="237">
        <f>+ROUND((SUMIFS(MODIFICACIONES!K:K,MODIFICACIONES!L:L,'POA 2026'!$AA$10,MODIFICACIONES!D:D,'POA 2026'!A155)+'POA 2026'!Z155),2)</f>
        <v>0</v>
      </c>
      <c r="AB155" s="73">
        <v>2168.48</v>
      </c>
      <c r="AC155" s="51">
        <f>+ROUND((SUMIFS(MODIFICACIONES!K:K,MODIFICACIONES!L:L,'POA 2026'!$AC$10,MODIFICACIONES!D:D,'POA 2026'!A155)+'POA 2026'!AB155),2)</f>
        <v>2168.48</v>
      </c>
      <c r="AD155" s="75">
        <v>0</v>
      </c>
      <c r="AE155" s="51">
        <f>+ROUND((SUMIFS(MODIFICACIONES!K:K,MODIFICACIONES!L:L,'POA 2026'!$AE$10,MODIFICACIONES!D:D,'POA 2026'!A155)+'POA 2026'!AD155),2)</f>
        <v>0</v>
      </c>
      <c r="AF155" s="75">
        <v>0</v>
      </c>
      <c r="AG155" s="51">
        <f>+ROUND((SUMIFS(MODIFICACIONES!K:K,MODIFICACIONES!L:L,'POA 2026'!$AG$10,MODIFICACIONES!D:D,'POA 2026'!A155)+'POA 2026'!AF155),2)</f>
        <v>0</v>
      </c>
      <c r="AH155" s="75">
        <v>0</v>
      </c>
      <c r="AI155" s="51">
        <f>+ROUND((SUMIFS(MODIFICACIONES!K:K,MODIFICACIONES!L:L,'POA 2026'!$AI$10,MODIFICACIONES!D:D,'POA 2026'!A155)+'POA 2026'!AH155),2)</f>
        <v>0</v>
      </c>
      <c r="AJ155" s="75">
        <v>0</v>
      </c>
      <c r="AK155" s="51">
        <f>+ROUND((SUMIFS(MODIFICACIONES!K:K,MODIFICACIONES!L:L,'POA 2026'!$AK$10,MODIFICACIONES!D:D,'POA 2026'!A155)+'POA 2026'!AJ155),2)</f>
        <v>0</v>
      </c>
      <c r="AL155" s="75">
        <v>0</v>
      </c>
      <c r="AM155" s="51">
        <f>+ROUND((SUMIFS(MODIFICACIONES!K:K,MODIFICACIONES!L:L,'POA 2026'!$AM$10,MODIFICACIONES!D:D,'POA 2026'!A155)+'POA 2026'!AL155),2)</f>
        <v>0</v>
      </c>
      <c r="AN155" s="75">
        <v>0</v>
      </c>
      <c r="AO155" s="51">
        <f>+ROUND((SUMIFS(MODIFICACIONES!K:K,MODIFICACIONES!L:L,'POA 2026'!$AO$10,MODIFICACIONES!D:D,'POA 2026'!A155)+'POA 2026'!AN155),2)</f>
        <v>0</v>
      </c>
      <c r="AP155" s="75">
        <v>0</v>
      </c>
      <c r="AQ155" s="51">
        <f>+ROUND((SUMIFS(MODIFICACIONES!K:K,MODIFICACIONES!L:L,'POA 2026'!$AQ$10,MODIFICACIONES!D:D,'POA 2026'!A155)+'POA 2026'!AP155),2)</f>
        <v>0</v>
      </c>
      <c r="AR155" s="75">
        <v>0</v>
      </c>
      <c r="AS155" s="51">
        <f>+ROUND((SUMIFS(MODIFICACIONES!K:K,MODIFICACIONES!L:L,'POA 2026'!$AS$10,MODIFICACIONES!D:D,'POA 2026'!A155)+'POA 2026'!AR155),2)</f>
        <v>0</v>
      </c>
      <c r="AT155" s="75">
        <v>0</v>
      </c>
      <c r="AU155" s="51">
        <f>+ROUND((SUMIFS(MODIFICACIONES!K:K,MODIFICACIONES!L:L,'POA 2026'!$AU$10,MODIFICACIONES!D:D,'POA 2026'!A155)+'POA 2026'!AT155),2)</f>
        <v>0</v>
      </c>
      <c r="AV155" s="75">
        <v>0</v>
      </c>
      <c r="AW155" s="51">
        <f>+ROUND((SUMIFS(MODIFICACIONES!K:K,MODIFICACIONES!L:L,'POA 2026'!$AW$10,MODIFICACIONES!D:D,'POA 2026'!A155)+'POA 2026'!AV155),2)</f>
        <v>0</v>
      </c>
      <c r="AX155" s="75">
        <f t="shared" si="50"/>
        <v>0</v>
      </c>
      <c r="AY155" s="236">
        <f>SUMIFS(CERTIFICACIONES!I:I,CERTIFICACIONES!A:A,'POA 2026'!A155,CERTIFICACIONES!J:J,"ACTIVA")</f>
        <v>2168.48</v>
      </c>
      <c r="AZ155" s="279">
        <f t="shared" si="49"/>
        <v>0</v>
      </c>
      <c r="BA155" s="282"/>
      <c r="BB155" s="236"/>
      <c r="BC155" s="236"/>
      <c r="BD155" s="236">
        <f t="shared" si="51"/>
        <v>2168.48</v>
      </c>
      <c r="BE155" s="273">
        <f t="shared" si="52"/>
        <v>0</v>
      </c>
      <c r="BF155" s="283"/>
      <c r="BG155" s="282"/>
      <c r="BH155" s="236"/>
      <c r="BI155" s="236"/>
      <c r="BJ155" s="236"/>
      <c r="BK155" s="273">
        <f t="shared" si="53"/>
        <v>0</v>
      </c>
      <c r="BL155" s="283"/>
      <c r="BM155" s="282"/>
      <c r="BN155" s="236"/>
      <c r="BO155" s="236"/>
      <c r="BP155" s="236"/>
      <c r="BQ155" s="273" t="e">
        <f t="shared" si="54"/>
        <v>#DIV/0!</v>
      </c>
      <c r="BR155" s="283"/>
      <c r="BS155" s="282"/>
      <c r="BT155" s="236"/>
      <c r="BU155" s="236"/>
      <c r="BV155" s="236"/>
      <c r="BW155" s="273" t="e">
        <f t="shared" si="55"/>
        <v>#DIV/0!</v>
      </c>
      <c r="BX155" s="283"/>
      <c r="BY155" s="282"/>
      <c r="BZ155" s="236"/>
      <c r="CA155" s="236"/>
      <c r="CB155" s="236"/>
      <c r="CC155" s="273" t="e">
        <f t="shared" si="56"/>
        <v>#DIV/0!</v>
      </c>
      <c r="CD155" s="283"/>
      <c r="CE155" s="282"/>
      <c r="CF155" s="236"/>
      <c r="CG155" s="236"/>
      <c r="CH155" s="236"/>
      <c r="CI155" s="273" t="e">
        <f t="shared" si="57"/>
        <v>#DIV/0!</v>
      </c>
      <c r="CJ155" s="283"/>
      <c r="CK155" s="282"/>
      <c r="CL155" s="236"/>
      <c r="CM155" s="236"/>
      <c r="CN155" s="236"/>
      <c r="CO155" s="273" t="e">
        <f t="shared" si="58"/>
        <v>#DIV/0!</v>
      </c>
      <c r="CP155" s="283"/>
      <c r="CQ155" s="282"/>
      <c r="CR155" s="236"/>
      <c r="CS155" s="236"/>
      <c r="CT155" s="236"/>
      <c r="CU155" s="273" t="e">
        <f t="shared" si="59"/>
        <v>#DIV/0!</v>
      </c>
      <c r="CV155" s="283"/>
      <c r="CW155" s="282"/>
      <c r="CX155" s="236"/>
      <c r="CY155" s="236"/>
      <c r="CZ155" s="236"/>
      <c r="DA155" s="273" t="e">
        <f t="shared" si="60"/>
        <v>#DIV/0!</v>
      </c>
      <c r="DB155" s="283"/>
      <c r="DC155" s="282"/>
      <c r="DD155" s="236"/>
      <c r="DE155" s="236"/>
      <c r="DF155" s="236"/>
      <c r="DG155" s="273" t="e">
        <f t="shared" si="61"/>
        <v>#DIV/0!</v>
      </c>
      <c r="DH155" s="283"/>
      <c r="DI155" s="282"/>
      <c r="DJ155" s="236"/>
      <c r="DK155" s="236"/>
      <c r="DL155" s="236"/>
      <c r="DM155" s="273" t="e">
        <f t="shared" si="62"/>
        <v>#DIV/0!</v>
      </c>
      <c r="DN155" s="283"/>
      <c r="DO155" s="282"/>
      <c r="DP155" s="236"/>
      <c r="DQ155" s="236"/>
      <c r="DR155" s="236"/>
      <c r="DS155" s="273" t="e">
        <f t="shared" si="63"/>
        <v>#DIV/0!</v>
      </c>
      <c r="DT155" s="283"/>
      <c r="DU155" s="282"/>
      <c r="DV155" s="236">
        <f t="shared" si="64"/>
        <v>0</v>
      </c>
      <c r="DW155" s="236">
        <f t="shared" si="65"/>
        <v>0</v>
      </c>
      <c r="DX155" s="236">
        <f t="shared" si="66"/>
        <v>2168.48</v>
      </c>
      <c r="DY155" s="273">
        <f t="shared" si="67"/>
        <v>0</v>
      </c>
      <c r="DZ155" s="283"/>
    </row>
    <row r="156" spans="1:130" ht="45" hidden="1" customHeight="1" x14ac:dyDescent="0.25">
      <c r="A156" s="40">
        <v>146</v>
      </c>
      <c r="B156" s="78" t="s">
        <v>228</v>
      </c>
      <c r="C156" s="78" t="s">
        <v>16</v>
      </c>
      <c r="D156" s="41" t="s">
        <v>229</v>
      </c>
      <c r="E156" s="41" t="s">
        <v>230</v>
      </c>
      <c r="F156" s="41" t="s">
        <v>236</v>
      </c>
      <c r="G156" s="41" t="s">
        <v>237</v>
      </c>
      <c r="H156" s="78" t="s">
        <v>140</v>
      </c>
      <c r="I156" s="78" t="s">
        <v>474</v>
      </c>
      <c r="J156" s="78" t="s">
        <v>73</v>
      </c>
      <c r="K156" s="78" t="s">
        <v>73</v>
      </c>
      <c r="L156" s="132" t="s">
        <v>223</v>
      </c>
      <c r="M156" s="78" t="s">
        <v>238</v>
      </c>
      <c r="N156" s="78" t="s">
        <v>244</v>
      </c>
      <c r="O156" s="103" t="s">
        <v>80</v>
      </c>
      <c r="P156" s="44" t="str">
        <f t="shared" si="68"/>
        <v>53</v>
      </c>
      <c r="Q156" s="70">
        <v>531406</v>
      </c>
      <c r="R156" s="105" t="s">
        <v>242</v>
      </c>
      <c r="S156" s="27">
        <v>1701</v>
      </c>
      <c r="T156" s="56">
        <v>1</v>
      </c>
      <c r="U156" s="57">
        <v>0</v>
      </c>
      <c r="V156" s="57">
        <v>0</v>
      </c>
      <c r="W156" s="47">
        <f t="shared" si="69"/>
        <v>856.72</v>
      </c>
      <c r="X156" s="104">
        <v>1</v>
      </c>
      <c r="Y156" s="50" t="s">
        <v>31</v>
      </c>
      <c r="Z156" s="75">
        <v>0</v>
      </c>
      <c r="AA156" s="237">
        <f>+ROUND((SUMIFS(MODIFICACIONES!K:K,MODIFICACIONES!L:L,'POA 2026'!$AA$10,MODIFICACIONES!D:D,'POA 2026'!A156)+'POA 2026'!Z156),2)</f>
        <v>0</v>
      </c>
      <c r="AB156" s="73">
        <v>856.72</v>
      </c>
      <c r="AC156" s="51">
        <f>+ROUND((SUMIFS(MODIFICACIONES!K:K,MODIFICACIONES!L:L,'POA 2026'!$AC$10,MODIFICACIONES!D:D,'POA 2026'!A156)+'POA 2026'!AB156),2)</f>
        <v>856.72</v>
      </c>
      <c r="AD156" s="75">
        <v>0</v>
      </c>
      <c r="AE156" s="51">
        <f>+ROUND((SUMIFS(MODIFICACIONES!K:K,MODIFICACIONES!L:L,'POA 2026'!$AE$10,MODIFICACIONES!D:D,'POA 2026'!A156)+'POA 2026'!AD156),2)</f>
        <v>0</v>
      </c>
      <c r="AF156" s="75">
        <v>0</v>
      </c>
      <c r="AG156" s="51">
        <f>+ROUND((SUMIFS(MODIFICACIONES!K:K,MODIFICACIONES!L:L,'POA 2026'!$AG$10,MODIFICACIONES!D:D,'POA 2026'!A156)+'POA 2026'!AF156),2)</f>
        <v>0</v>
      </c>
      <c r="AH156" s="75">
        <v>0</v>
      </c>
      <c r="AI156" s="51">
        <f>+ROUND((SUMIFS(MODIFICACIONES!K:K,MODIFICACIONES!L:L,'POA 2026'!$AI$10,MODIFICACIONES!D:D,'POA 2026'!A156)+'POA 2026'!AH156),2)</f>
        <v>0</v>
      </c>
      <c r="AJ156" s="75">
        <v>0</v>
      </c>
      <c r="AK156" s="51">
        <f>+ROUND((SUMIFS(MODIFICACIONES!K:K,MODIFICACIONES!L:L,'POA 2026'!$AK$10,MODIFICACIONES!D:D,'POA 2026'!A156)+'POA 2026'!AJ156),2)</f>
        <v>0</v>
      </c>
      <c r="AL156" s="75">
        <v>0</v>
      </c>
      <c r="AM156" s="51">
        <f>+ROUND((SUMIFS(MODIFICACIONES!K:K,MODIFICACIONES!L:L,'POA 2026'!$AM$10,MODIFICACIONES!D:D,'POA 2026'!A156)+'POA 2026'!AL156),2)</f>
        <v>0</v>
      </c>
      <c r="AN156" s="75">
        <v>0</v>
      </c>
      <c r="AO156" s="51">
        <f>+ROUND((SUMIFS(MODIFICACIONES!K:K,MODIFICACIONES!L:L,'POA 2026'!$AO$10,MODIFICACIONES!D:D,'POA 2026'!A156)+'POA 2026'!AN156),2)</f>
        <v>0</v>
      </c>
      <c r="AP156" s="75">
        <v>0</v>
      </c>
      <c r="AQ156" s="51">
        <f>+ROUND((SUMIFS(MODIFICACIONES!K:K,MODIFICACIONES!L:L,'POA 2026'!$AQ$10,MODIFICACIONES!D:D,'POA 2026'!A156)+'POA 2026'!AP156),2)</f>
        <v>0</v>
      </c>
      <c r="AR156" s="75">
        <v>0</v>
      </c>
      <c r="AS156" s="51">
        <f>+ROUND((SUMIFS(MODIFICACIONES!K:K,MODIFICACIONES!L:L,'POA 2026'!$AS$10,MODIFICACIONES!D:D,'POA 2026'!A156)+'POA 2026'!AR156),2)</f>
        <v>0</v>
      </c>
      <c r="AT156" s="75">
        <v>0</v>
      </c>
      <c r="AU156" s="51">
        <f>+ROUND((SUMIFS(MODIFICACIONES!K:K,MODIFICACIONES!L:L,'POA 2026'!$AU$10,MODIFICACIONES!D:D,'POA 2026'!A156)+'POA 2026'!AT156),2)</f>
        <v>0</v>
      </c>
      <c r="AV156" s="75">
        <v>0</v>
      </c>
      <c r="AW156" s="51">
        <f>+ROUND((SUMIFS(MODIFICACIONES!K:K,MODIFICACIONES!L:L,'POA 2026'!$AW$10,MODIFICACIONES!D:D,'POA 2026'!A156)+'POA 2026'!AV156),2)</f>
        <v>0</v>
      </c>
      <c r="AX156" s="75">
        <f t="shared" si="50"/>
        <v>0</v>
      </c>
      <c r="AY156" s="236">
        <f>SUMIFS(CERTIFICACIONES!I:I,CERTIFICACIONES!A:A,'POA 2026'!A156,CERTIFICACIONES!J:J,"ACTIVA")</f>
        <v>856.72</v>
      </c>
      <c r="AZ156" s="279">
        <f t="shared" si="49"/>
        <v>0</v>
      </c>
      <c r="BA156" s="282">
        <v>0</v>
      </c>
      <c r="BB156" s="236">
        <v>0</v>
      </c>
      <c r="BC156" s="236">
        <v>0</v>
      </c>
      <c r="BD156" s="236">
        <f t="shared" si="51"/>
        <v>856.72</v>
      </c>
      <c r="BE156" s="273">
        <f t="shared" si="52"/>
        <v>0</v>
      </c>
      <c r="BF156" s="283"/>
      <c r="BG156" s="282"/>
      <c r="BH156" s="236"/>
      <c r="BI156" s="236"/>
      <c r="BJ156" s="236"/>
      <c r="BK156" s="273">
        <f t="shared" si="53"/>
        <v>0</v>
      </c>
      <c r="BL156" s="283"/>
      <c r="BM156" s="282"/>
      <c r="BN156" s="236"/>
      <c r="BO156" s="236"/>
      <c r="BP156" s="236"/>
      <c r="BQ156" s="273" t="e">
        <f t="shared" si="54"/>
        <v>#DIV/0!</v>
      </c>
      <c r="BR156" s="283"/>
      <c r="BS156" s="282"/>
      <c r="BT156" s="236"/>
      <c r="BU156" s="236"/>
      <c r="BV156" s="236"/>
      <c r="BW156" s="273" t="e">
        <f t="shared" si="55"/>
        <v>#DIV/0!</v>
      </c>
      <c r="BX156" s="283"/>
      <c r="BY156" s="282"/>
      <c r="BZ156" s="236"/>
      <c r="CA156" s="236"/>
      <c r="CB156" s="236"/>
      <c r="CC156" s="273" t="e">
        <f t="shared" si="56"/>
        <v>#DIV/0!</v>
      </c>
      <c r="CD156" s="283"/>
      <c r="CE156" s="282"/>
      <c r="CF156" s="236"/>
      <c r="CG156" s="236"/>
      <c r="CH156" s="236"/>
      <c r="CI156" s="273" t="e">
        <f t="shared" si="57"/>
        <v>#DIV/0!</v>
      </c>
      <c r="CJ156" s="283"/>
      <c r="CK156" s="282"/>
      <c r="CL156" s="236"/>
      <c r="CM156" s="236"/>
      <c r="CN156" s="236"/>
      <c r="CO156" s="273" t="e">
        <f t="shared" si="58"/>
        <v>#DIV/0!</v>
      </c>
      <c r="CP156" s="283"/>
      <c r="CQ156" s="282"/>
      <c r="CR156" s="236"/>
      <c r="CS156" s="236"/>
      <c r="CT156" s="236"/>
      <c r="CU156" s="273" t="e">
        <f t="shared" si="59"/>
        <v>#DIV/0!</v>
      </c>
      <c r="CV156" s="283"/>
      <c r="CW156" s="282"/>
      <c r="CX156" s="236"/>
      <c r="CY156" s="236"/>
      <c r="CZ156" s="236"/>
      <c r="DA156" s="273" t="e">
        <f t="shared" si="60"/>
        <v>#DIV/0!</v>
      </c>
      <c r="DB156" s="283"/>
      <c r="DC156" s="282"/>
      <c r="DD156" s="236"/>
      <c r="DE156" s="236"/>
      <c r="DF156" s="236"/>
      <c r="DG156" s="273" t="e">
        <f t="shared" si="61"/>
        <v>#DIV/0!</v>
      </c>
      <c r="DH156" s="283"/>
      <c r="DI156" s="282"/>
      <c r="DJ156" s="236"/>
      <c r="DK156" s="236"/>
      <c r="DL156" s="236"/>
      <c r="DM156" s="273" t="e">
        <f t="shared" si="62"/>
        <v>#DIV/0!</v>
      </c>
      <c r="DN156" s="283"/>
      <c r="DO156" s="282"/>
      <c r="DP156" s="236"/>
      <c r="DQ156" s="236"/>
      <c r="DR156" s="236"/>
      <c r="DS156" s="273" t="e">
        <f t="shared" si="63"/>
        <v>#DIV/0!</v>
      </c>
      <c r="DT156" s="283"/>
      <c r="DU156" s="282"/>
      <c r="DV156" s="236">
        <f t="shared" si="64"/>
        <v>0</v>
      </c>
      <c r="DW156" s="236">
        <f t="shared" si="65"/>
        <v>0</v>
      </c>
      <c r="DX156" s="236">
        <f t="shared" si="66"/>
        <v>856.72</v>
      </c>
      <c r="DY156" s="273">
        <f t="shared" si="67"/>
        <v>0</v>
      </c>
      <c r="DZ156" s="283"/>
    </row>
    <row r="157" spans="1:130" ht="45" hidden="1" customHeight="1" x14ac:dyDescent="0.25">
      <c r="A157" s="40">
        <v>147</v>
      </c>
      <c r="B157" s="78" t="s">
        <v>228</v>
      </c>
      <c r="C157" s="78" t="s">
        <v>16</v>
      </c>
      <c r="D157" s="41" t="s">
        <v>229</v>
      </c>
      <c r="E157" s="41" t="s">
        <v>230</v>
      </c>
      <c r="F157" s="41" t="s">
        <v>236</v>
      </c>
      <c r="G157" s="41" t="s">
        <v>237</v>
      </c>
      <c r="H157" s="78" t="s">
        <v>140</v>
      </c>
      <c r="I157" s="78" t="s">
        <v>474</v>
      </c>
      <c r="J157" s="78" t="s">
        <v>73</v>
      </c>
      <c r="K157" s="78" t="s">
        <v>73</v>
      </c>
      <c r="L157" s="132" t="s">
        <v>223</v>
      </c>
      <c r="M157" s="78" t="s">
        <v>238</v>
      </c>
      <c r="N157" s="78" t="s">
        <v>245</v>
      </c>
      <c r="O157" s="103" t="s">
        <v>80</v>
      </c>
      <c r="P157" s="44" t="str">
        <f t="shared" si="68"/>
        <v>53</v>
      </c>
      <c r="Q157" s="70">
        <v>530204</v>
      </c>
      <c r="R157" s="252" t="s">
        <v>246</v>
      </c>
      <c r="S157" s="27">
        <v>1701</v>
      </c>
      <c r="T157" s="56">
        <v>1</v>
      </c>
      <c r="U157" s="57">
        <v>0</v>
      </c>
      <c r="V157" s="57">
        <v>0</v>
      </c>
      <c r="W157" s="47">
        <f t="shared" si="69"/>
        <v>1400</v>
      </c>
      <c r="X157" s="104">
        <v>1</v>
      </c>
      <c r="Y157" s="50" t="s">
        <v>31</v>
      </c>
      <c r="Z157" s="75">
        <v>0</v>
      </c>
      <c r="AA157" s="237">
        <f>+ROUND((SUMIFS(MODIFICACIONES!K:K,MODIFICACIONES!L:L,'POA 2026'!$AA$10,MODIFICACIONES!D:D,'POA 2026'!A157)+'POA 2026'!Z157),2)</f>
        <v>0</v>
      </c>
      <c r="AB157" s="73">
        <v>1400</v>
      </c>
      <c r="AC157" s="51">
        <f>+ROUND((SUMIFS(MODIFICACIONES!K:K,MODIFICACIONES!L:L,'POA 2026'!$AC$10,MODIFICACIONES!D:D,'POA 2026'!A157)+'POA 2026'!AB157),2)</f>
        <v>1400</v>
      </c>
      <c r="AD157" s="75">
        <v>0</v>
      </c>
      <c r="AE157" s="51">
        <f>+ROUND((SUMIFS(MODIFICACIONES!K:K,MODIFICACIONES!L:L,'POA 2026'!$AE$10,MODIFICACIONES!D:D,'POA 2026'!A157)+'POA 2026'!AD157),2)</f>
        <v>0</v>
      </c>
      <c r="AF157" s="75">
        <v>0</v>
      </c>
      <c r="AG157" s="51">
        <f>+ROUND((SUMIFS(MODIFICACIONES!K:K,MODIFICACIONES!L:L,'POA 2026'!$AG$10,MODIFICACIONES!D:D,'POA 2026'!A157)+'POA 2026'!AF157),2)</f>
        <v>0</v>
      </c>
      <c r="AH157" s="75">
        <v>0</v>
      </c>
      <c r="AI157" s="51">
        <f>+ROUND((SUMIFS(MODIFICACIONES!K:K,MODIFICACIONES!L:L,'POA 2026'!$AI$10,MODIFICACIONES!D:D,'POA 2026'!A157)+'POA 2026'!AH157),2)</f>
        <v>0</v>
      </c>
      <c r="AJ157" s="75">
        <v>0</v>
      </c>
      <c r="AK157" s="51">
        <f>+ROUND((SUMIFS(MODIFICACIONES!K:K,MODIFICACIONES!L:L,'POA 2026'!$AK$10,MODIFICACIONES!D:D,'POA 2026'!A157)+'POA 2026'!AJ157),2)</f>
        <v>0</v>
      </c>
      <c r="AL157" s="75">
        <v>0</v>
      </c>
      <c r="AM157" s="51">
        <f>+ROUND((SUMIFS(MODIFICACIONES!K:K,MODIFICACIONES!L:L,'POA 2026'!$AM$10,MODIFICACIONES!D:D,'POA 2026'!A157)+'POA 2026'!AL157),2)</f>
        <v>0</v>
      </c>
      <c r="AN157" s="75">
        <v>0</v>
      </c>
      <c r="AO157" s="51">
        <f>+ROUND((SUMIFS(MODIFICACIONES!K:K,MODIFICACIONES!L:L,'POA 2026'!$AO$10,MODIFICACIONES!D:D,'POA 2026'!A157)+'POA 2026'!AN157),2)</f>
        <v>0</v>
      </c>
      <c r="AP157" s="75">
        <v>0</v>
      </c>
      <c r="AQ157" s="51">
        <f>+ROUND((SUMIFS(MODIFICACIONES!K:K,MODIFICACIONES!L:L,'POA 2026'!$AQ$10,MODIFICACIONES!D:D,'POA 2026'!A157)+'POA 2026'!AP157),2)</f>
        <v>0</v>
      </c>
      <c r="AR157" s="75">
        <v>0</v>
      </c>
      <c r="AS157" s="51">
        <f>+ROUND((SUMIFS(MODIFICACIONES!K:K,MODIFICACIONES!L:L,'POA 2026'!$AS$10,MODIFICACIONES!D:D,'POA 2026'!A157)+'POA 2026'!AR157),2)</f>
        <v>0</v>
      </c>
      <c r="AT157" s="75">
        <v>0</v>
      </c>
      <c r="AU157" s="51">
        <f>+ROUND((SUMIFS(MODIFICACIONES!K:K,MODIFICACIONES!L:L,'POA 2026'!$AU$10,MODIFICACIONES!D:D,'POA 2026'!A157)+'POA 2026'!AT157),2)</f>
        <v>0</v>
      </c>
      <c r="AV157" s="75">
        <v>0</v>
      </c>
      <c r="AW157" s="51">
        <f>+ROUND((SUMIFS(MODIFICACIONES!K:K,MODIFICACIONES!L:L,'POA 2026'!$AW$10,MODIFICACIONES!D:D,'POA 2026'!A157)+'POA 2026'!AV157),2)</f>
        <v>0</v>
      </c>
      <c r="AX157" s="75">
        <f t="shared" si="50"/>
        <v>0</v>
      </c>
      <c r="AY157" s="236">
        <f>SUMIFS(CERTIFICACIONES!I:I,CERTIFICACIONES!A:A,'POA 2026'!A157,CERTIFICACIONES!J:J,"ACTIVA")</f>
        <v>1400</v>
      </c>
      <c r="AZ157" s="279">
        <f t="shared" si="49"/>
        <v>0</v>
      </c>
      <c r="BA157" s="282">
        <v>0</v>
      </c>
      <c r="BB157" s="236">
        <v>0</v>
      </c>
      <c r="BC157" s="236">
        <v>0</v>
      </c>
      <c r="BD157" s="236">
        <f t="shared" si="51"/>
        <v>1400</v>
      </c>
      <c r="BE157" s="273">
        <f t="shared" si="52"/>
        <v>0</v>
      </c>
      <c r="BF157" s="283"/>
      <c r="BG157" s="282"/>
      <c r="BH157" s="236"/>
      <c r="BI157" s="236"/>
      <c r="BJ157" s="236"/>
      <c r="BK157" s="273">
        <f t="shared" si="53"/>
        <v>0</v>
      </c>
      <c r="BL157" s="283"/>
      <c r="BM157" s="282"/>
      <c r="BN157" s="236"/>
      <c r="BO157" s="236"/>
      <c r="BP157" s="236"/>
      <c r="BQ157" s="273" t="e">
        <f t="shared" si="54"/>
        <v>#DIV/0!</v>
      </c>
      <c r="BR157" s="283"/>
      <c r="BS157" s="282"/>
      <c r="BT157" s="236"/>
      <c r="BU157" s="236"/>
      <c r="BV157" s="236"/>
      <c r="BW157" s="273" t="e">
        <f t="shared" si="55"/>
        <v>#DIV/0!</v>
      </c>
      <c r="BX157" s="283"/>
      <c r="BY157" s="282"/>
      <c r="BZ157" s="236"/>
      <c r="CA157" s="236"/>
      <c r="CB157" s="236"/>
      <c r="CC157" s="273" t="e">
        <f t="shared" si="56"/>
        <v>#DIV/0!</v>
      </c>
      <c r="CD157" s="283"/>
      <c r="CE157" s="282"/>
      <c r="CF157" s="236"/>
      <c r="CG157" s="236"/>
      <c r="CH157" s="236"/>
      <c r="CI157" s="273" t="e">
        <f t="shared" si="57"/>
        <v>#DIV/0!</v>
      </c>
      <c r="CJ157" s="283"/>
      <c r="CK157" s="282"/>
      <c r="CL157" s="236"/>
      <c r="CM157" s="236"/>
      <c r="CN157" s="236"/>
      <c r="CO157" s="273" t="e">
        <f t="shared" si="58"/>
        <v>#DIV/0!</v>
      </c>
      <c r="CP157" s="283"/>
      <c r="CQ157" s="282"/>
      <c r="CR157" s="236"/>
      <c r="CS157" s="236"/>
      <c r="CT157" s="236"/>
      <c r="CU157" s="273" t="e">
        <f t="shared" si="59"/>
        <v>#DIV/0!</v>
      </c>
      <c r="CV157" s="283"/>
      <c r="CW157" s="282"/>
      <c r="CX157" s="236"/>
      <c r="CY157" s="236"/>
      <c r="CZ157" s="236"/>
      <c r="DA157" s="273" t="e">
        <f t="shared" si="60"/>
        <v>#DIV/0!</v>
      </c>
      <c r="DB157" s="283"/>
      <c r="DC157" s="282"/>
      <c r="DD157" s="236"/>
      <c r="DE157" s="236"/>
      <c r="DF157" s="236"/>
      <c r="DG157" s="273" t="e">
        <f t="shared" si="61"/>
        <v>#DIV/0!</v>
      </c>
      <c r="DH157" s="283"/>
      <c r="DI157" s="282"/>
      <c r="DJ157" s="236"/>
      <c r="DK157" s="236"/>
      <c r="DL157" s="236"/>
      <c r="DM157" s="273" t="e">
        <f t="shared" si="62"/>
        <v>#DIV/0!</v>
      </c>
      <c r="DN157" s="283"/>
      <c r="DO157" s="282"/>
      <c r="DP157" s="236"/>
      <c r="DQ157" s="236"/>
      <c r="DR157" s="236"/>
      <c r="DS157" s="273" t="e">
        <f t="shared" si="63"/>
        <v>#DIV/0!</v>
      </c>
      <c r="DT157" s="283"/>
      <c r="DU157" s="282"/>
      <c r="DV157" s="236">
        <f t="shared" si="64"/>
        <v>0</v>
      </c>
      <c r="DW157" s="236">
        <f t="shared" si="65"/>
        <v>0</v>
      </c>
      <c r="DX157" s="236">
        <f t="shared" si="66"/>
        <v>1400</v>
      </c>
      <c r="DY157" s="273">
        <f t="shared" si="67"/>
        <v>0</v>
      </c>
      <c r="DZ157" s="283"/>
    </row>
    <row r="158" spans="1:130" ht="45" hidden="1" customHeight="1" x14ac:dyDescent="0.25">
      <c r="A158" s="40">
        <v>148</v>
      </c>
      <c r="B158" s="78" t="s">
        <v>228</v>
      </c>
      <c r="C158" s="78" t="s">
        <v>16</v>
      </c>
      <c r="D158" s="41" t="s">
        <v>229</v>
      </c>
      <c r="E158" s="41" t="s">
        <v>230</v>
      </c>
      <c r="F158" s="41" t="s">
        <v>236</v>
      </c>
      <c r="G158" s="41" t="s">
        <v>237</v>
      </c>
      <c r="H158" s="78" t="s">
        <v>140</v>
      </c>
      <c r="I158" s="78" t="s">
        <v>474</v>
      </c>
      <c r="J158" s="78" t="s">
        <v>73</v>
      </c>
      <c r="K158" s="78" t="s">
        <v>73</v>
      </c>
      <c r="L158" s="132" t="s">
        <v>223</v>
      </c>
      <c r="M158" s="78" t="s">
        <v>238</v>
      </c>
      <c r="N158" s="78" t="s">
        <v>247</v>
      </c>
      <c r="O158" s="103" t="s">
        <v>80</v>
      </c>
      <c r="P158" s="44" t="str">
        <f t="shared" si="68"/>
        <v>53</v>
      </c>
      <c r="Q158" s="70">
        <v>531407</v>
      </c>
      <c r="R158" s="105" t="s">
        <v>143</v>
      </c>
      <c r="S158" s="27">
        <v>1701</v>
      </c>
      <c r="T158" s="56">
        <v>1</v>
      </c>
      <c r="U158" s="57">
        <v>0</v>
      </c>
      <c r="V158" s="57">
        <v>0</v>
      </c>
      <c r="W158" s="47">
        <f t="shared" si="69"/>
        <v>1285</v>
      </c>
      <c r="X158" s="104">
        <v>1</v>
      </c>
      <c r="Y158" s="50" t="s">
        <v>31</v>
      </c>
      <c r="Z158" s="75">
        <v>0</v>
      </c>
      <c r="AA158" s="237">
        <f>+ROUND((SUMIFS(MODIFICACIONES!K:K,MODIFICACIONES!L:L,'POA 2026'!$AA$10,MODIFICACIONES!D:D,'POA 2026'!A158)+'POA 2026'!Z158),2)</f>
        <v>0</v>
      </c>
      <c r="AB158" s="73">
        <v>1285</v>
      </c>
      <c r="AC158" s="51">
        <f>+ROUND((SUMIFS(MODIFICACIONES!K:K,MODIFICACIONES!L:L,'POA 2026'!$AC$10,MODIFICACIONES!D:D,'POA 2026'!A158)+'POA 2026'!AB158),2)</f>
        <v>1285</v>
      </c>
      <c r="AD158" s="75">
        <v>0</v>
      </c>
      <c r="AE158" s="51">
        <f>+ROUND((SUMIFS(MODIFICACIONES!K:K,MODIFICACIONES!L:L,'POA 2026'!$AE$10,MODIFICACIONES!D:D,'POA 2026'!A158)+'POA 2026'!AD158),2)</f>
        <v>0</v>
      </c>
      <c r="AF158" s="75">
        <v>0</v>
      </c>
      <c r="AG158" s="51">
        <f>+ROUND((SUMIFS(MODIFICACIONES!K:K,MODIFICACIONES!L:L,'POA 2026'!$AG$10,MODIFICACIONES!D:D,'POA 2026'!A158)+'POA 2026'!AF158),2)</f>
        <v>0</v>
      </c>
      <c r="AH158" s="75">
        <v>0</v>
      </c>
      <c r="AI158" s="51">
        <f>+ROUND((SUMIFS(MODIFICACIONES!K:K,MODIFICACIONES!L:L,'POA 2026'!$AI$10,MODIFICACIONES!D:D,'POA 2026'!A158)+'POA 2026'!AH158),2)</f>
        <v>0</v>
      </c>
      <c r="AJ158" s="75">
        <v>0</v>
      </c>
      <c r="AK158" s="51">
        <f>+ROUND((SUMIFS(MODIFICACIONES!K:K,MODIFICACIONES!L:L,'POA 2026'!$AK$10,MODIFICACIONES!D:D,'POA 2026'!A158)+'POA 2026'!AJ158),2)</f>
        <v>0</v>
      </c>
      <c r="AL158" s="75">
        <v>0</v>
      </c>
      <c r="AM158" s="51">
        <f>+ROUND((SUMIFS(MODIFICACIONES!K:K,MODIFICACIONES!L:L,'POA 2026'!$AM$10,MODIFICACIONES!D:D,'POA 2026'!A158)+'POA 2026'!AL158),2)</f>
        <v>0</v>
      </c>
      <c r="AN158" s="75">
        <v>0</v>
      </c>
      <c r="AO158" s="51">
        <f>+ROUND((SUMIFS(MODIFICACIONES!K:K,MODIFICACIONES!L:L,'POA 2026'!$AO$10,MODIFICACIONES!D:D,'POA 2026'!A158)+'POA 2026'!AN158),2)</f>
        <v>0</v>
      </c>
      <c r="AP158" s="75">
        <v>0</v>
      </c>
      <c r="AQ158" s="51">
        <f>+ROUND((SUMIFS(MODIFICACIONES!K:K,MODIFICACIONES!L:L,'POA 2026'!$AQ$10,MODIFICACIONES!D:D,'POA 2026'!A158)+'POA 2026'!AP158),2)</f>
        <v>0</v>
      </c>
      <c r="AR158" s="75">
        <v>0</v>
      </c>
      <c r="AS158" s="51">
        <f>+ROUND((SUMIFS(MODIFICACIONES!K:K,MODIFICACIONES!L:L,'POA 2026'!$AS$10,MODIFICACIONES!D:D,'POA 2026'!A158)+'POA 2026'!AR158),2)</f>
        <v>0</v>
      </c>
      <c r="AT158" s="75">
        <v>0</v>
      </c>
      <c r="AU158" s="51">
        <f>+ROUND((SUMIFS(MODIFICACIONES!K:K,MODIFICACIONES!L:L,'POA 2026'!$AU$10,MODIFICACIONES!D:D,'POA 2026'!A158)+'POA 2026'!AT158),2)</f>
        <v>0</v>
      </c>
      <c r="AV158" s="75">
        <v>0</v>
      </c>
      <c r="AW158" s="51">
        <f>+ROUND((SUMIFS(MODIFICACIONES!K:K,MODIFICACIONES!L:L,'POA 2026'!$AW$10,MODIFICACIONES!D:D,'POA 2026'!A158)+'POA 2026'!AV158),2)</f>
        <v>0</v>
      </c>
      <c r="AX158" s="75">
        <f t="shared" si="50"/>
        <v>0</v>
      </c>
      <c r="AY158" s="236">
        <f>SUMIFS(CERTIFICACIONES!I:I,CERTIFICACIONES!A:A,'POA 2026'!A158,CERTIFICACIONES!J:J,"ACTIVA")</f>
        <v>1285</v>
      </c>
      <c r="AZ158" s="279">
        <f t="shared" si="49"/>
        <v>0</v>
      </c>
      <c r="BA158" s="282">
        <v>0</v>
      </c>
      <c r="BB158" s="236">
        <v>0</v>
      </c>
      <c r="BC158" s="236">
        <v>0</v>
      </c>
      <c r="BD158" s="236">
        <f t="shared" si="51"/>
        <v>1285</v>
      </c>
      <c r="BE158" s="273">
        <f t="shared" si="52"/>
        <v>0</v>
      </c>
      <c r="BF158" s="283"/>
      <c r="BG158" s="282"/>
      <c r="BH158" s="236"/>
      <c r="BI158" s="236"/>
      <c r="BJ158" s="236"/>
      <c r="BK158" s="273">
        <f t="shared" si="53"/>
        <v>0</v>
      </c>
      <c r="BL158" s="283"/>
      <c r="BM158" s="282"/>
      <c r="BN158" s="236"/>
      <c r="BO158" s="236"/>
      <c r="BP158" s="236"/>
      <c r="BQ158" s="273" t="e">
        <f t="shared" si="54"/>
        <v>#DIV/0!</v>
      </c>
      <c r="BR158" s="283"/>
      <c r="BS158" s="282"/>
      <c r="BT158" s="236"/>
      <c r="BU158" s="236"/>
      <c r="BV158" s="236"/>
      <c r="BW158" s="273" t="e">
        <f t="shared" si="55"/>
        <v>#DIV/0!</v>
      </c>
      <c r="BX158" s="283"/>
      <c r="BY158" s="282"/>
      <c r="BZ158" s="236"/>
      <c r="CA158" s="236"/>
      <c r="CB158" s="236"/>
      <c r="CC158" s="273" t="e">
        <f t="shared" si="56"/>
        <v>#DIV/0!</v>
      </c>
      <c r="CD158" s="283"/>
      <c r="CE158" s="282"/>
      <c r="CF158" s="236"/>
      <c r="CG158" s="236"/>
      <c r="CH158" s="236"/>
      <c r="CI158" s="273" t="e">
        <f t="shared" si="57"/>
        <v>#DIV/0!</v>
      </c>
      <c r="CJ158" s="283"/>
      <c r="CK158" s="282"/>
      <c r="CL158" s="236"/>
      <c r="CM158" s="236"/>
      <c r="CN158" s="236"/>
      <c r="CO158" s="273" t="e">
        <f t="shared" si="58"/>
        <v>#DIV/0!</v>
      </c>
      <c r="CP158" s="283"/>
      <c r="CQ158" s="282"/>
      <c r="CR158" s="236"/>
      <c r="CS158" s="236"/>
      <c r="CT158" s="236"/>
      <c r="CU158" s="273" t="e">
        <f t="shared" si="59"/>
        <v>#DIV/0!</v>
      </c>
      <c r="CV158" s="283"/>
      <c r="CW158" s="282"/>
      <c r="CX158" s="236"/>
      <c r="CY158" s="236"/>
      <c r="CZ158" s="236"/>
      <c r="DA158" s="273" t="e">
        <f t="shared" si="60"/>
        <v>#DIV/0!</v>
      </c>
      <c r="DB158" s="283"/>
      <c r="DC158" s="282"/>
      <c r="DD158" s="236"/>
      <c r="DE158" s="236"/>
      <c r="DF158" s="236"/>
      <c r="DG158" s="273" t="e">
        <f t="shared" si="61"/>
        <v>#DIV/0!</v>
      </c>
      <c r="DH158" s="283"/>
      <c r="DI158" s="282"/>
      <c r="DJ158" s="236"/>
      <c r="DK158" s="236"/>
      <c r="DL158" s="236"/>
      <c r="DM158" s="273" t="e">
        <f t="shared" si="62"/>
        <v>#DIV/0!</v>
      </c>
      <c r="DN158" s="283"/>
      <c r="DO158" s="282"/>
      <c r="DP158" s="236"/>
      <c r="DQ158" s="236"/>
      <c r="DR158" s="236"/>
      <c r="DS158" s="273" t="e">
        <f t="shared" si="63"/>
        <v>#DIV/0!</v>
      </c>
      <c r="DT158" s="283"/>
      <c r="DU158" s="282"/>
      <c r="DV158" s="236">
        <f t="shared" si="64"/>
        <v>0</v>
      </c>
      <c r="DW158" s="236">
        <f t="shared" si="65"/>
        <v>0</v>
      </c>
      <c r="DX158" s="236">
        <f t="shared" si="66"/>
        <v>1285</v>
      </c>
      <c r="DY158" s="273">
        <f t="shared" si="67"/>
        <v>0</v>
      </c>
      <c r="DZ158" s="283"/>
    </row>
    <row r="159" spans="1:130" ht="45" hidden="1" customHeight="1" x14ac:dyDescent="0.25">
      <c r="A159" s="40">
        <v>149</v>
      </c>
      <c r="B159" s="78" t="s">
        <v>228</v>
      </c>
      <c r="C159" s="78" t="s">
        <v>16</v>
      </c>
      <c r="D159" s="41" t="s">
        <v>229</v>
      </c>
      <c r="E159" s="41" t="s">
        <v>230</v>
      </c>
      <c r="F159" s="41" t="s">
        <v>236</v>
      </c>
      <c r="G159" s="41" t="s">
        <v>237</v>
      </c>
      <c r="H159" s="78" t="s">
        <v>140</v>
      </c>
      <c r="I159" s="78" t="s">
        <v>474</v>
      </c>
      <c r="J159" s="78" t="s">
        <v>73</v>
      </c>
      <c r="K159" s="78" t="s">
        <v>73</v>
      </c>
      <c r="L159" s="132" t="s">
        <v>223</v>
      </c>
      <c r="M159" s="78" t="s">
        <v>238</v>
      </c>
      <c r="N159" s="78" t="s">
        <v>247</v>
      </c>
      <c r="O159" s="103" t="s">
        <v>80</v>
      </c>
      <c r="P159" s="44" t="str">
        <f t="shared" si="68"/>
        <v>84</v>
      </c>
      <c r="Q159" s="70">
        <v>840104</v>
      </c>
      <c r="R159" s="105" t="s">
        <v>136</v>
      </c>
      <c r="S159" s="27">
        <v>1701</v>
      </c>
      <c r="T159" s="56">
        <v>1</v>
      </c>
      <c r="U159" s="57">
        <v>0</v>
      </c>
      <c r="V159" s="57">
        <v>0</v>
      </c>
      <c r="W159" s="47">
        <f t="shared" si="69"/>
        <v>128</v>
      </c>
      <c r="X159" s="104">
        <v>1</v>
      </c>
      <c r="Y159" s="50" t="s">
        <v>31</v>
      </c>
      <c r="Z159" s="75">
        <v>0</v>
      </c>
      <c r="AA159" s="237">
        <f>+ROUND((SUMIFS(MODIFICACIONES!K:K,MODIFICACIONES!L:L,'POA 2026'!$AA$10,MODIFICACIONES!D:D,'POA 2026'!A159)+'POA 2026'!Z159),2)</f>
        <v>0</v>
      </c>
      <c r="AB159" s="73">
        <v>128</v>
      </c>
      <c r="AC159" s="51">
        <f>+ROUND((SUMIFS(MODIFICACIONES!K:K,MODIFICACIONES!L:L,'POA 2026'!$AC$10,MODIFICACIONES!D:D,'POA 2026'!A159)+'POA 2026'!AB159),2)</f>
        <v>128</v>
      </c>
      <c r="AD159" s="75">
        <v>0</v>
      </c>
      <c r="AE159" s="51">
        <f>+ROUND((SUMIFS(MODIFICACIONES!K:K,MODIFICACIONES!L:L,'POA 2026'!$AE$10,MODIFICACIONES!D:D,'POA 2026'!A159)+'POA 2026'!AD159),2)</f>
        <v>0</v>
      </c>
      <c r="AF159" s="75">
        <v>0</v>
      </c>
      <c r="AG159" s="51">
        <f>+ROUND((SUMIFS(MODIFICACIONES!K:K,MODIFICACIONES!L:L,'POA 2026'!$AG$10,MODIFICACIONES!D:D,'POA 2026'!A159)+'POA 2026'!AF159),2)</f>
        <v>0</v>
      </c>
      <c r="AH159" s="75">
        <v>0</v>
      </c>
      <c r="AI159" s="51">
        <f>+ROUND((SUMIFS(MODIFICACIONES!K:K,MODIFICACIONES!L:L,'POA 2026'!$AI$10,MODIFICACIONES!D:D,'POA 2026'!A159)+'POA 2026'!AH159),2)</f>
        <v>0</v>
      </c>
      <c r="AJ159" s="75">
        <v>0</v>
      </c>
      <c r="AK159" s="51">
        <f>+ROUND((SUMIFS(MODIFICACIONES!K:K,MODIFICACIONES!L:L,'POA 2026'!$AK$10,MODIFICACIONES!D:D,'POA 2026'!A159)+'POA 2026'!AJ159),2)</f>
        <v>0</v>
      </c>
      <c r="AL159" s="75">
        <v>0</v>
      </c>
      <c r="AM159" s="51">
        <f>+ROUND((SUMIFS(MODIFICACIONES!K:K,MODIFICACIONES!L:L,'POA 2026'!$AM$10,MODIFICACIONES!D:D,'POA 2026'!A159)+'POA 2026'!AL159),2)</f>
        <v>0</v>
      </c>
      <c r="AN159" s="75">
        <v>0</v>
      </c>
      <c r="AO159" s="51">
        <f>+ROUND((SUMIFS(MODIFICACIONES!K:K,MODIFICACIONES!L:L,'POA 2026'!$AO$10,MODIFICACIONES!D:D,'POA 2026'!A159)+'POA 2026'!AN159),2)</f>
        <v>0</v>
      </c>
      <c r="AP159" s="75">
        <v>0</v>
      </c>
      <c r="AQ159" s="51">
        <f>+ROUND((SUMIFS(MODIFICACIONES!K:K,MODIFICACIONES!L:L,'POA 2026'!$AQ$10,MODIFICACIONES!D:D,'POA 2026'!A159)+'POA 2026'!AP159),2)</f>
        <v>0</v>
      </c>
      <c r="AR159" s="75">
        <v>0</v>
      </c>
      <c r="AS159" s="51">
        <f>+ROUND((SUMIFS(MODIFICACIONES!K:K,MODIFICACIONES!L:L,'POA 2026'!$AS$10,MODIFICACIONES!D:D,'POA 2026'!A159)+'POA 2026'!AR159),2)</f>
        <v>0</v>
      </c>
      <c r="AT159" s="75">
        <v>0</v>
      </c>
      <c r="AU159" s="51">
        <f>+ROUND((SUMIFS(MODIFICACIONES!K:K,MODIFICACIONES!L:L,'POA 2026'!$AU$10,MODIFICACIONES!D:D,'POA 2026'!A159)+'POA 2026'!AT159),2)</f>
        <v>0</v>
      </c>
      <c r="AV159" s="75">
        <v>0</v>
      </c>
      <c r="AW159" s="51">
        <f>+ROUND((SUMIFS(MODIFICACIONES!K:K,MODIFICACIONES!L:L,'POA 2026'!$AW$10,MODIFICACIONES!D:D,'POA 2026'!A159)+'POA 2026'!AV159),2)</f>
        <v>0</v>
      </c>
      <c r="AX159" s="75">
        <f t="shared" si="50"/>
        <v>0</v>
      </c>
      <c r="AY159" s="236">
        <f>SUMIFS(CERTIFICACIONES!I:I,CERTIFICACIONES!A:A,'POA 2026'!A159,CERTIFICACIONES!J:J,"ACTIVA")</f>
        <v>128</v>
      </c>
      <c r="AZ159" s="279">
        <f t="shared" si="49"/>
        <v>0</v>
      </c>
      <c r="BA159" s="282"/>
      <c r="BB159" s="236"/>
      <c r="BC159" s="236"/>
      <c r="BD159" s="236">
        <f t="shared" si="51"/>
        <v>128</v>
      </c>
      <c r="BE159" s="273">
        <f t="shared" si="52"/>
        <v>0</v>
      </c>
      <c r="BF159" s="283"/>
      <c r="BG159" s="282"/>
      <c r="BH159" s="236"/>
      <c r="BI159" s="236"/>
      <c r="BJ159" s="236"/>
      <c r="BK159" s="273">
        <f t="shared" si="53"/>
        <v>0</v>
      </c>
      <c r="BL159" s="283"/>
      <c r="BM159" s="282"/>
      <c r="BN159" s="236"/>
      <c r="BO159" s="236"/>
      <c r="BP159" s="236"/>
      <c r="BQ159" s="273" t="e">
        <f t="shared" si="54"/>
        <v>#DIV/0!</v>
      </c>
      <c r="BR159" s="283"/>
      <c r="BS159" s="282"/>
      <c r="BT159" s="236"/>
      <c r="BU159" s="236"/>
      <c r="BV159" s="236"/>
      <c r="BW159" s="273" t="e">
        <f t="shared" si="55"/>
        <v>#DIV/0!</v>
      </c>
      <c r="BX159" s="283"/>
      <c r="BY159" s="282"/>
      <c r="BZ159" s="236"/>
      <c r="CA159" s="236"/>
      <c r="CB159" s="236"/>
      <c r="CC159" s="273" t="e">
        <f t="shared" si="56"/>
        <v>#DIV/0!</v>
      </c>
      <c r="CD159" s="283"/>
      <c r="CE159" s="282"/>
      <c r="CF159" s="236"/>
      <c r="CG159" s="236"/>
      <c r="CH159" s="236"/>
      <c r="CI159" s="273" t="e">
        <f t="shared" si="57"/>
        <v>#DIV/0!</v>
      </c>
      <c r="CJ159" s="283"/>
      <c r="CK159" s="282"/>
      <c r="CL159" s="236"/>
      <c r="CM159" s="236"/>
      <c r="CN159" s="236"/>
      <c r="CO159" s="273" t="e">
        <f t="shared" si="58"/>
        <v>#DIV/0!</v>
      </c>
      <c r="CP159" s="283"/>
      <c r="CQ159" s="282"/>
      <c r="CR159" s="236"/>
      <c r="CS159" s="236"/>
      <c r="CT159" s="236"/>
      <c r="CU159" s="273" t="e">
        <f t="shared" si="59"/>
        <v>#DIV/0!</v>
      </c>
      <c r="CV159" s="283"/>
      <c r="CW159" s="282"/>
      <c r="CX159" s="236"/>
      <c r="CY159" s="236"/>
      <c r="CZ159" s="236"/>
      <c r="DA159" s="273" t="e">
        <f t="shared" si="60"/>
        <v>#DIV/0!</v>
      </c>
      <c r="DB159" s="283"/>
      <c r="DC159" s="282"/>
      <c r="DD159" s="236"/>
      <c r="DE159" s="236"/>
      <c r="DF159" s="236"/>
      <c r="DG159" s="273" t="e">
        <f t="shared" si="61"/>
        <v>#DIV/0!</v>
      </c>
      <c r="DH159" s="283"/>
      <c r="DI159" s="282"/>
      <c r="DJ159" s="236"/>
      <c r="DK159" s="236"/>
      <c r="DL159" s="236"/>
      <c r="DM159" s="273" t="e">
        <f t="shared" si="62"/>
        <v>#DIV/0!</v>
      </c>
      <c r="DN159" s="283"/>
      <c r="DO159" s="282"/>
      <c r="DP159" s="236"/>
      <c r="DQ159" s="236"/>
      <c r="DR159" s="236"/>
      <c r="DS159" s="273" t="e">
        <f t="shared" si="63"/>
        <v>#DIV/0!</v>
      </c>
      <c r="DT159" s="283"/>
      <c r="DU159" s="282"/>
      <c r="DV159" s="236">
        <f t="shared" si="64"/>
        <v>0</v>
      </c>
      <c r="DW159" s="236">
        <f t="shared" si="65"/>
        <v>0</v>
      </c>
      <c r="DX159" s="236">
        <f t="shared" si="66"/>
        <v>128</v>
      </c>
      <c r="DY159" s="273">
        <f t="shared" si="67"/>
        <v>0</v>
      </c>
      <c r="DZ159" s="283"/>
    </row>
    <row r="160" spans="1:130" ht="45" hidden="1" customHeight="1" x14ac:dyDescent="0.25">
      <c r="A160" s="40">
        <v>150</v>
      </c>
      <c r="B160" s="78" t="s">
        <v>228</v>
      </c>
      <c r="C160" s="78" t="s">
        <v>16</v>
      </c>
      <c r="D160" s="41" t="s">
        <v>229</v>
      </c>
      <c r="E160" s="41" t="s">
        <v>230</v>
      </c>
      <c r="F160" s="41" t="s">
        <v>231</v>
      </c>
      <c r="G160" s="41" t="s">
        <v>232</v>
      </c>
      <c r="H160" s="78" t="s">
        <v>140</v>
      </c>
      <c r="I160" s="78" t="s">
        <v>474</v>
      </c>
      <c r="J160" s="78" t="s">
        <v>73</v>
      </c>
      <c r="K160" s="78" t="s">
        <v>73</v>
      </c>
      <c r="L160" s="132" t="s">
        <v>223</v>
      </c>
      <c r="M160" s="78" t="s">
        <v>238</v>
      </c>
      <c r="N160" s="78" t="s">
        <v>248</v>
      </c>
      <c r="O160" s="103" t="s">
        <v>80</v>
      </c>
      <c r="P160" s="44" t="str">
        <f t="shared" si="68"/>
        <v>53</v>
      </c>
      <c r="Q160" s="70">
        <v>530239</v>
      </c>
      <c r="R160" s="55" t="s">
        <v>235</v>
      </c>
      <c r="S160" s="27">
        <v>1701</v>
      </c>
      <c r="T160" s="56">
        <v>1</v>
      </c>
      <c r="U160" s="57">
        <v>0</v>
      </c>
      <c r="V160" s="57">
        <v>0</v>
      </c>
      <c r="W160" s="47">
        <f t="shared" si="69"/>
        <v>4760</v>
      </c>
      <c r="X160" s="104">
        <v>3</v>
      </c>
      <c r="Y160" s="50" t="s">
        <v>31</v>
      </c>
      <c r="Z160" s="75">
        <v>0</v>
      </c>
      <c r="AA160" s="237">
        <f>+ROUND((SUMIFS(MODIFICACIONES!K:K,MODIFICACIONES!L:L,'POA 2026'!$AA$10,MODIFICACIONES!D:D,'POA 2026'!A160)+'POA 2026'!Z160),2)</f>
        <v>0</v>
      </c>
      <c r="AB160" s="75">
        <v>0</v>
      </c>
      <c r="AC160" s="51">
        <f>+ROUND((SUMIFS(MODIFICACIONES!K:K,MODIFICACIONES!L:L,'POA 2026'!$AC$10,MODIFICACIONES!D:D,'POA 2026'!A160)+'POA 2026'!AB160),2)</f>
        <v>0</v>
      </c>
      <c r="AD160" s="75">
        <v>3000</v>
      </c>
      <c r="AE160" s="51">
        <f>+ROUND((SUMIFS(MODIFICACIONES!K:K,MODIFICACIONES!L:L,'POA 2026'!$AE$10,MODIFICACIONES!D:D,'POA 2026'!A160)+'POA 2026'!AD160),2)</f>
        <v>3000</v>
      </c>
      <c r="AF160" s="75">
        <v>0</v>
      </c>
      <c r="AG160" s="51">
        <f>+ROUND((SUMIFS(MODIFICACIONES!K:K,MODIFICACIONES!L:L,'POA 2026'!$AG$10,MODIFICACIONES!D:D,'POA 2026'!A160)+'POA 2026'!AF160),2)</f>
        <v>0</v>
      </c>
      <c r="AH160" s="75">
        <v>0</v>
      </c>
      <c r="AI160" s="51">
        <f>+ROUND((SUMIFS(MODIFICACIONES!K:K,MODIFICACIONES!L:L,'POA 2026'!$AI$10,MODIFICACIONES!D:D,'POA 2026'!A160)+'POA 2026'!AH160),2)</f>
        <v>0</v>
      </c>
      <c r="AJ160" s="75">
        <v>3760</v>
      </c>
      <c r="AK160" s="51">
        <f>+ROUND((SUMIFS(MODIFICACIONES!K:K,MODIFICACIONES!L:L,'POA 2026'!$AK$10,MODIFICACIONES!D:D,'POA 2026'!A160)+'POA 2026'!AJ160),2)</f>
        <v>1760</v>
      </c>
      <c r="AL160" s="75">
        <v>0</v>
      </c>
      <c r="AM160" s="51">
        <f>+ROUND((SUMIFS(MODIFICACIONES!K:K,MODIFICACIONES!L:L,'POA 2026'!$AM$10,MODIFICACIONES!D:D,'POA 2026'!A160)+'POA 2026'!AL160),2)</f>
        <v>0</v>
      </c>
      <c r="AN160" s="75"/>
      <c r="AO160" s="51">
        <f>+ROUND((SUMIFS(MODIFICACIONES!K:K,MODIFICACIONES!L:L,'POA 2026'!$AO$10,MODIFICACIONES!D:D,'POA 2026'!A160)+'POA 2026'!AN160),2)</f>
        <v>0</v>
      </c>
      <c r="AP160" s="75">
        <v>0</v>
      </c>
      <c r="AQ160" s="51">
        <f>+ROUND((SUMIFS(MODIFICACIONES!K:K,MODIFICACIONES!L:L,'POA 2026'!$AQ$10,MODIFICACIONES!D:D,'POA 2026'!A160)+'POA 2026'!AP160),2)</f>
        <v>0</v>
      </c>
      <c r="AR160" s="75">
        <v>0</v>
      </c>
      <c r="AS160" s="51">
        <f>+ROUND((SUMIFS(MODIFICACIONES!K:K,MODIFICACIONES!L:L,'POA 2026'!$AS$10,MODIFICACIONES!D:D,'POA 2026'!A160)+'POA 2026'!AR160),2)</f>
        <v>0</v>
      </c>
      <c r="AT160" s="75">
        <v>0</v>
      </c>
      <c r="AU160" s="51">
        <f>+ROUND((SUMIFS(MODIFICACIONES!K:K,MODIFICACIONES!L:L,'POA 2026'!$AU$10,MODIFICACIONES!D:D,'POA 2026'!A160)+'POA 2026'!AT160),2)</f>
        <v>0</v>
      </c>
      <c r="AV160" s="75">
        <v>0</v>
      </c>
      <c r="AW160" s="51">
        <f>+ROUND((SUMIFS(MODIFICACIONES!K:K,MODIFICACIONES!L:L,'POA 2026'!$AW$10,MODIFICACIONES!D:D,'POA 2026'!A160)+'POA 2026'!AV160),2)</f>
        <v>0</v>
      </c>
      <c r="AX160" s="75">
        <f t="shared" si="50"/>
        <v>0</v>
      </c>
      <c r="AY160" s="236">
        <f>SUMIFS(CERTIFICACIONES!I:I,CERTIFICACIONES!A:A,'POA 2026'!A160,CERTIFICACIONES!J:J,"ACTIVA")</f>
        <v>6760</v>
      </c>
      <c r="AZ160" s="279">
        <f t="shared" si="49"/>
        <v>-2000</v>
      </c>
      <c r="BA160" s="282">
        <v>0</v>
      </c>
      <c r="BB160" s="236">
        <v>0</v>
      </c>
      <c r="BC160" s="236">
        <v>0</v>
      </c>
      <c r="BD160" s="236">
        <f t="shared" si="51"/>
        <v>4760</v>
      </c>
      <c r="BE160" s="273">
        <f t="shared" si="52"/>
        <v>0</v>
      </c>
      <c r="BF160" s="283"/>
      <c r="BG160" s="282"/>
      <c r="BH160" s="236"/>
      <c r="BI160" s="236"/>
      <c r="BJ160" s="236"/>
      <c r="BK160" s="273" t="e">
        <f t="shared" si="53"/>
        <v>#DIV/0!</v>
      </c>
      <c r="BL160" s="283"/>
      <c r="BM160" s="282"/>
      <c r="BN160" s="236"/>
      <c r="BO160" s="236"/>
      <c r="BP160" s="236"/>
      <c r="BQ160" s="273" t="e">
        <f t="shared" si="54"/>
        <v>#DIV/0!</v>
      </c>
      <c r="BR160" s="283"/>
      <c r="BS160" s="282"/>
      <c r="BT160" s="236"/>
      <c r="BU160" s="236"/>
      <c r="BV160" s="236"/>
      <c r="BW160" s="273" t="e">
        <f t="shared" si="55"/>
        <v>#DIV/0!</v>
      </c>
      <c r="BX160" s="283"/>
      <c r="BY160" s="282"/>
      <c r="BZ160" s="236"/>
      <c r="CA160" s="236"/>
      <c r="CB160" s="236"/>
      <c r="CC160" s="273" t="e">
        <f t="shared" si="56"/>
        <v>#DIV/0!</v>
      </c>
      <c r="CD160" s="283"/>
      <c r="CE160" s="282"/>
      <c r="CF160" s="236"/>
      <c r="CG160" s="236"/>
      <c r="CH160" s="236"/>
      <c r="CI160" s="273" t="e">
        <f t="shared" si="57"/>
        <v>#DIV/0!</v>
      </c>
      <c r="CJ160" s="283"/>
      <c r="CK160" s="282"/>
      <c r="CL160" s="236"/>
      <c r="CM160" s="236"/>
      <c r="CN160" s="236"/>
      <c r="CO160" s="273" t="e">
        <f t="shared" si="58"/>
        <v>#DIV/0!</v>
      </c>
      <c r="CP160" s="283"/>
      <c r="CQ160" s="282"/>
      <c r="CR160" s="236"/>
      <c r="CS160" s="236"/>
      <c r="CT160" s="236"/>
      <c r="CU160" s="273" t="e">
        <f t="shared" si="59"/>
        <v>#DIV/0!</v>
      </c>
      <c r="CV160" s="283"/>
      <c r="CW160" s="282"/>
      <c r="CX160" s="236"/>
      <c r="CY160" s="236"/>
      <c r="CZ160" s="236"/>
      <c r="DA160" s="273" t="e">
        <f t="shared" si="60"/>
        <v>#DIV/0!</v>
      </c>
      <c r="DB160" s="283"/>
      <c r="DC160" s="282"/>
      <c r="DD160" s="236"/>
      <c r="DE160" s="236"/>
      <c r="DF160" s="236"/>
      <c r="DG160" s="273" t="e">
        <f t="shared" si="61"/>
        <v>#DIV/0!</v>
      </c>
      <c r="DH160" s="283"/>
      <c r="DI160" s="282"/>
      <c r="DJ160" s="236"/>
      <c r="DK160" s="236"/>
      <c r="DL160" s="236"/>
      <c r="DM160" s="273" t="e">
        <f t="shared" si="62"/>
        <v>#DIV/0!</v>
      </c>
      <c r="DN160" s="283"/>
      <c r="DO160" s="282"/>
      <c r="DP160" s="236"/>
      <c r="DQ160" s="236"/>
      <c r="DR160" s="236"/>
      <c r="DS160" s="273" t="e">
        <f t="shared" si="63"/>
        <v>#DIV/0!</v>
      </c>
      <c r="DT160" s="283"/>
      <c r="DU160" s="282"/>
      <c r="DV160" s="236">
        <f t="shared" si="64"/>
        <v>0</v>
      </c>
      <c r="DW160" s="236">
        <f t="shared" si="65"/>
        <v>0</v>
      </c>
      <c r="DX160" s="236">
        <f t="shared" si="66"/>
        <v>4760</v>
      </c>
      <c r="DY160" s="273">
        <f t="shared" si="67"/>
        <v>0</v>
      </c>
      <c r="DZ160" s="283"/>
    </row>
    <row r="161" spans="1:140" ht="45" hidden="1" customHeight="1" x14ac:dyDescent="0.25">
      <c r="A161" s="40">
        <v>151</v>
      </c>
      <c r="B161" s="78" t="s">
        <v>228</v>
      </c>
      <c r="C161" s="78" t="s">
        <v>16</v>
      </c>
      <c r="D161" s="41" t="s">
        <v>229</v>
      </c>
      <c r="E161" s="41" t="s">
        <v>230</v>
      </c>
      <c r="F161" s="41" t="s">
        <v>231</v>
      </c>
      <c r="G161" s="41" t="s">
        <v>232</v>
      </c>
      <c r="H161" s="78" t="s">
        <v>140</v>
      </c>
      <c r="I161" s="78" t="s">
        <v>474</v>
      </c>
      <c r="J161" s="78" t="s">
        <v>73</v>
      </c>
      <c r="K161" s="78" t="s">
        <v>73</v>
      </c>
      <c r="L161" s="132" t="s">
        <v>223</v>
      </c>
      <c r="M161" s="78" t="s">
        <v>238</v>
      </c>
      <c r="N161" s="78" t="s">
        <v>249</v>
      </c>
      <c r="O161" s="41" t="s">
        <v>80</v>
      </c>
      <c r="P161" s="44" t="str">
        <f t="shared" si="68"/>
        <v>53</v>
      </c>
      <c r="Q161" s="44">
        <v>530204</v>
      </c>
      <c r="R161" s="42" t="s">
        <v>190</v>
      </c>
      <c r="S161" s="27">
        <v>1701</v>
      </c>
      <c r="T161" s="56">
        <v>1</v>
      </c>
      <c r="U161" s="57">
        <v>0</v>
      </c>
      <c r="V161" s="57">
        <v>0</v>
      </c>
      <c r="W161" s="47">
        <f t="shared" si="69"/>
        <v>30000</v>
      </c>
      <c r="X161" s="86">
        <v>2</v>
      </c>
      <c r="Y161" s="50" t="s">
        <v>31</v>
      </c>
      <c r="Z161" s="75">
        <v>0</v>
      </c>
      <c r="AA161" s="237">
        <f>+ROUND((SUMIFS(MODIFICACIONES!K:K,MODIFICACIONES!L:L,'POA 2026'!$AA$10,MODIFICACIONES!D:D,'POA 2026'!A161)+'POA 2026'!Z161),2)</f>
        <v>0</v>
      </c>
      <c r="AB161" s="75">
        <v>30000</v>
      </c>
      <c r="AC161" s="51">
        <f>+ROUND((SUMIFS(MODIFICACIONES!K:K,MODIFICACIONES!L:L,'POA 2026'!$AC$10,MODIFICACIONES!D:D,'POA 2026'!A161)+'POA 2026'!AB161),2)</f>
        <v>30000</v>
      </c>
      <c r="AD161" s="75">
        <v>0</v>
      </c>
      <c r="AE161" s="51">
        <f>+ROUND((SUMIFS(MODIFICACIONES!K:K,MODIFICACIONES!L:L,'POA 2026'!$AE$10,MODIFICACIONES!D:D,'POA 2026'!A161)+'POA 2026'!AD161),2)</f>
        <v>0</v>
      </c>
      <c r="AF161" s="75">
        <v>0</v>
      </c>
      <c r="AG161" s="51">
        <f>+ROUND((SUMIFS(MODIFICACIONES!K:K,MODIFICACIONES!L:L,'POA 2026'!$AG$10,MODIFICACIONES!D:D,'POA 2026'!A161)+'POA 2026'!AF161),2)</f>
        <v>0</v>
      </c>
      <c r="AH161" s="75">
        <v>0</v>
      </c>
      <c r="AI161" s="51">
        <f>+ROUND((SUMIFS(MODIFICACIONES!K:K,MODIFICACIONES!L:L,'POA 2026'!$AI$10,MODIFICACIONES!D:D,'POA 2026'!A161)+'POA 2026'!AH161),2)</f>
        <v>0</v>
      </c>
      <c r="AJ161" s="75">
        <v>0</v>
      </c>
      <c r="AK161" s="51">
        <f>+ROUND((SUMIFS(MODIFICACIONES!K:K,MODIFICACIONES!L:L,'POA 2026'!$AK$10,MODIFICACIONES!D:D,'POA 2026'!A161)+'POA 2026'!AJ161),2)</f>
        <v>0</v>
      </c>
      <c r="AL161" s="75">
        <v>0</v>
      </c>
      <c r="AM161" s="51">
        <f>+ROUND((SUMIFS(MODIFICACIONES!K:K,MODIFICACIONES!L:L,'POA 2026'!$AM$10,MODIFICACIONES!D:D,'POA 2026'!A161)+'POA 2026'!AL161),2)</f>
        <v>0</v>
      </c>
      <c r="AN161" s="75">
        <v>0</v>
      </c>
      <c r="AO161" s="51">
        <f>+ROUND((SUMIFS(MODIFICACIONES!K:K,MODIFICACIONES!L:L,'POA 2026'!$AO$10,MODIFICACIONES!D:D,'POA 2026'!A161)+'POA 2026'!AN161),2)</f>
        <v>0</v>
      </c>
      <c r="AP161" s="75">
        <v>0</v>
      </c>
      <c r="AQ161" s="51">
        <f>+ROUND((SUMIFS(MODIFICACIONES!K:K,MODIFICACIONES!L:L,'POA 2026'!$AQ$10,MODIFICACIONES!D:D,'POA 2026'!A161)+'POA 2026'!AP161),2)</f>
        <v>0</v>
      </c>
      <c r="AR161" s="75">
        <v>0</v>
      </c>
      <c r="AS161" s="51">
        <f>+ROUND((SUMIFS(MODIFICACIONES!K:K,MODIFICACIONES!L:L,'POA 2026'!$AS$10,MODIFICACIONES!D:D,'POA 2026'!A161)+'POA 2026'!AR161),2)</f>
        <v>0</v>
      </c>
      <c r="AT161" s="75">
        <v>0</v>
      </c>
      <c r="AU161" s="51">
        <f>+ROUND((SUMIFS(MODIFICACIONES!K:K,MODIFICACIONES!L:L,'POA 2026'!$AU$10,MODIFICACIONES!D:D,'POA 2026'!A161)+'POA 2026'!AT161),2)</f>
        <v>0</v>
      </c>
      <c r="AV161" s="75">
        <v>0</v>
      </c>
      <c r="AW161" s="51">
        <f>+ROUND((SUMIFS(MODIFICACIONES!K:K,MODIFICACIONES!L:L,'POA 2026'!$AW$10,MODIFICACIONES!D:D,'POA 2026'!A161)+'POA 2026'!AV161),2)</f>
        <v>0</v>
      </c>
      <c r="AX161" s="75">
        <f t="shared" si="50"/>
        <v>0</v>
      </c>
      <c r="AY161" s="236">
        <f>SUMIFS(CERTIFICACIONES!I:I,CERTIFICACIONES!A:A,'POA 2026'!A161,CERTIFICACIONES!J:J,"ACTIVA")</f>
        <v>30000</v>
      </c>
      <c r="AZ161" s="279">
        <f t="shared" si="49"/>
        <v>0</v>
      </c>
      <c r="BA161" s="282">
        <v>0</v>
      </c>
      <c r="BB161" s="236">
        <v>0</v>
      </c>
      <c r="BC161" s="236">
        <v>0</v>
      </c>
      <c r="BD161" s="236">
        <f t="shared" si="51"/>
        <v>30000</v>
      </c>
      <c r="BE161" s="273">
        <f t="shared" si="52"/>
        <v>0</v>
      </c>
      <c r="BF161" s="283"/>
      <c r="BG161" s="282"/>
      <c r="BH161" s="236"/>
      <c r="BI161" s="236"/>
      <c r="BJ161" s="236"/>
      <c r="BK161" s="273">
        <f t="shared" si="53"/>
        <v>0</v>
      </c>
      <c r="BL161" s="283"/>
      <c r="BM161" s="282"/>
      <c r="BN161" s="236"/>
      <c r="BO161" s="236"/>
      <c r="BP161" s="236"/>
      <c r="BQ161" s="273" t="e">
        <f t="shared" si="54"/>
        <v>#DIV/0!</v>
      </c>
      <c r="BR161" s="283"/>
      <c r="BS161" s="282"/>
      <c r="BT161" s="236"/>
      <c r="BU161" s="236"/>
      <c r="BV161" s="236"/>
      <c r="BW161" s="273" t="e">
        <f t="shared" si="55"/>
        <v>#DIV/0!</v>
      </c>
      <c r="BX161" s="283"/>
      <c r="BY161" s="282"/>
      <c r="BZ161" s="236"/>
      <c r="CA161" s="236"/>
      <c r="CB161" s="236"/>
      <c r="CC161" s="273" t="e">
        <f t="shared" si="56"/>
        <v>#DIV/0!</v>
      </c>
      <c r="CD161" s="283"/>
      <c r="CE161" s="282"/>
      <c r="CF161" s="236"/>
      <c r="CG161" s="236"/>
      <c r="CH161" s="236"/>
      <c r="CI161" s="273" t="e">
        <f t="shared" si="57"/>
        <v>#DIV/0!</v>
      </c>
      <c r="CJ161" s="283"/>
      <c r="CK161" s="282"/>
      <c r="CL161" s="236"/>
      <c r="CM161" s="236"/>
      <c r="CN161" s="236"/>
      <c r="CO161" s="273" t="e">
        <f t="shared" si="58"/>
        <v>#DIV/0!</v>
      </c>
      <c r="CP161" s="283"/>
      <c r="CQ161" s="282"/>
      <c r="CR161" s="236"/>
      <c r="CS161" s="236"/>
      <c r="CT161" s="236"/>
      <c r="CU161" s="273" t="e">
        <f t="shared" si="59"/>
        <v>#DIV/0!</v>
      </c>
      <c r="CV161" s="283"/>
      <c r="CW161" s="282"/>
      <c r="CX161" s="236"/>
      <c r="CY161" s="236"/>
      <c r="CZ161" s="236"/>
      <c r="DA161" s="273" t="e">
        <f t="shared" si="60"/>
        <v>#DIV/0!</v>
      </c>
      <c r="DB161" s="283"/>
      <c r="DC161" s="282"/>
      <c r="DD161" s="236"/>
      <c r="DE161" s="236"/>
      <c r="DF161" s="236"/>
      <c r="DG161" s="273" t="e">
        <f t="shared" si="61"/>
        <v>#DIV/0!</v>
      </c>
      <c r="DH161" s="283"/>
      <c r="DI161" s="282"/>
      <c r="DJ161" s="236"/>
      <c r="DK161" s="236"/>
      <c r="DL161" s="236"/>
      <c r="DM161" s="273" t="e">
        <f t="shared" si="62"/>
        <v>#DIV/0!</v>
      </c>
      <c r="DN161" s="283"/>
      <c r="DO161" s="282"/>
      <c r="DP161" s="236"/>
      <c r="DQ161" s="236"/>
      <c r="DR161" s="236"/>
      <c r="DS161" s="273" t="e">
        <f t="shared" si="63"/>
        <v>#DIV/0!</v>
      </c>
      <c r="DT161" s="283"/>
      <c r="DU161" s="282"/>
      <c r="DV161" s="236">
        <f t="shared" si="64"/>
        <v>0</v>
      </c>
      <c r="DW161" s="236">
        <f t="shared" si="65"/>
        <v>0</v>
      </c>
      <c r="DX161" s="236">
        <f t="shared" si="66"/>
        <v>30000</v>
      </c>
      <c r="DY161" s="273">
        <f t="shared" si="67"/>
        <v>0</v>
      </c>
      <c r="DZ161" s="283"/>
    </row>
    <row r="162" spans="1:140" ht="45" hidden="1" customHeight="1" x14ac:dyDescent="0.25">
      <c r="A162" s="40">
        <v>152</v>
      </c>
      <c r="B162" s="78" t="s">
        <v>228</v>
      </c>
      <c r="C162" s="78" t="s">
        <v>16</v>
      </c>
      <c r="D162" s="41" t="s">
        <v>229</v>
      </c>
      <c r="E162" s="41" t="s">
        <v>230</v>
      </c>
      <c r="F162" s="41" t="s">
        <v>231</v>
      </c>
      <c r="G162" s="41" t="s">
        <v>232</v>
      </c>
      <c r="H162" s="78" t="s">
        <v>140</v>
      </c>
      <c r="I162" s="78" t="s">
        <v>474</v>
      </c>
      <c r="J162" s="78" t="s">
        <v>73</v>
      </c>
      <c r="K162" s="78" t="s">
        <v>73</v>
      </c>
      <c r="L162" s="132" t="s">
        <v>223</v>
      </c>
      <c r="M162" s="78" t="s">
        <v>250</v>
      </c>
      <c r="N162" s="78" t="s">
        <v>251</v>
      </c>
      <c r="O162" s="41" t="s">
        <v>77</v>
      </c>
      <c r="P162" s="44" t="str">
        <f t="shared" si="68"/>
        <v>53</v>
      </c>
      <c r="Q162" s="44">
        <v>530222</v>
      </c>
      <c r="R162" s="76" t="s">
        <v>252</v>
      </c>
      <c r="S162" s="27">
        <v>1701</v>
      </c>
      <c r="T162" s="56">
        <v>1</v>
      </c>
      <c r="U162" s="57">
        <v>0</v>
      </c>
      <c r="V162" s="57">
        <v>0</v>
      </c>
      <c r="W162" s="47">
        <f t="shared" si="69"/>
        <v>8600</v>
      </c>
      <c r="X162" s="86">
        <v>1</v>
      </c>
      <c r="Y162" s="50" t="s">
        <v>31</v>
      </c>
      <c r="Z162" s="75">
        <v>8600</v>
      </c>
      <c r="AA162" s="237">
        <f>+ROUND((SUMIFS(MODIFICACIONES!K:K,MODIFICACIONES!L:L,'POA 2026'!$AA$10,MODIFICACIONES!D:D,'POA 2026'!A162)+'POA 2026'!Z162),2)</f>
        <v>8600</v>
      </c>
      <c r="AB162" s="75">
        <v>0</v>
      </c>
      <c r="AC162" s="51">
        <f>+ROUND((SUMIFS(MODIFICACIONES!K:K,MODIFICACIONES!L:L,'POA 2026'!$AC$10,MODIFICACIONES!D:D,'POA 2026'!A162)+'POA 2026'!AB162),2)</f>
        <v>0</v>
      </c>
      <c r="AD162" s="75">
        <v>0</v>
      </c>
      <c r="AE162" s="51">
        <f>+ROUND((SUMIFS(MODIFICACIONES!K:K,MODIFICACIONES!L:L,'POA 2026'!$AE$10,MODIFICACIONES!D:D,'POA 2026'!A162)+'POA 2026'!AD162),2)</f>
        <v>0</v>
      </c>
      <c r="AF162" s="75">
        <v>0</v>
      </c>
      <c r="AG162" s="51">
        <f>+ROUND((SUMIFS(MODIFICACIONES!K:K,MODIFICACIONES!L:L,'POA 2026'!$AG$10,MODIFICACIONES!D:D,'POA 2026'!A162)+'POA 2026'!AF162),2)</f>
        <v>0</v>
      </c>
      <c r="AH162" s="75">
        <v>0</v>
      </c>
      <c r="AI162" s="51">
        <f>+ROUND((SUMIFS(MODIFICACIONES!K:K,MODIFICACIONES!L:L,'POA 2026'!$AI$10,MODIFICACIONES!D:D,'POA 2026'!A162)+'POA 2026'!AH162),2)</f>
        <v>0</v>
      </c>
      <c r="AJ162" s="75">
        <v>0</v>
      </c>
      <c r="AK162" s="51">
        <f>+ROUND((SUMIFS(MODIFICACIONES!K:K,MODIFICACIONES!L:L,'POA 2026'!$AK$10,MODIFICACIONES!D:D,'POA 2026'!A162)+'POA 2026'!AJ162),2)</f>
        <v>0</v>
      </c>
      <c r="AL162" s="75">
        <v>0</v>
      </c>
      <c r="AM162" s="51">
        <f>+ROUND((SUMIFS(MODIFICACIONES!K:K,MODIFICACIONES!L:L,'POA 2026'!$AM$10,MODIFICACIONES!D:D,'POA 2026'!A162)+'POA 2026'!AL162),2)</f>
        <v>0</v>
      </c>
      <c r="AN162" s="75">
        <v>0</v>
      </c>
      <c r="AO162" s="51">
        <f>+ROUND((SUMIFS(MODIFICACIONES!K:K,MODIFICACIONES!L:L,'POA 2026'!$AO$10,MODIFICACIONES!D:D,'POA 2026'!A162)+'POA 2026'!AN162),2)</f>
        <v>0</v>
      </c>
      <c r="AP162" s="75">
        <v>0</v>
      </c>
      <c r="AQ162" s="51">
        <f>+ROUND((SUMIFS(MODIFICACIONES!K:K,MODIFICACIONES!L:L,'POA 2026'!$AQ$10,MODIFICACIONES!D:D,'POA 2026'!A162)+'POA 2026'!AP162),2)</f>
        <v>0</v>
      </c>
      <c r="AR162" s="75">
        <v>0</v>
      </c>
      <c r="AS162" s="51">
        <f>+ROUND((SUMIFS(MODIFICACIONES!K:K,MODIFICACIONES!L:L,'POA 2026'!$AS$10,MODIFICACIONES!D:D,'POA 2026'!A162)+'POA 2026'!AR162),2)</f>
        <v>0</v>
      </c>
      <c r="AT162" s="75">
        <v>0</v>
      </c>
      <c r="AU162" s="51">
        <f>+ROUND((SUMIFS(MODIFICACIONES!K:K,MODIFICACIONES!L:L,'POA 2026'!$AU$10,MODIFICACIONES!D:D,'POA 2026'!A162)+'POA 2026'!AT162),2)</f>
        <v>0</v>
      </c>
      <c r="AV162" s="75">
        <v>0</v>
      </c>
      <c r="AW162" s="51">
        <f>+ROUND((SUMIFS(MODIFICACIONES!K:K,MODIFICACIONES!L:L,'POA 2026'!$AW$10,MODIFICACIONES!D:D,'POA 2026'!A162)+'POA 2026'!AV162),2)</f>
        <v>0</v>
      </c>
      <c r="AX162" s="75">
        <f t="shared" si="50"/>
        <v>0</v>
      </c>
      <c r="AY162" s="236">
        <f>SUMIFS(CERTIFICACIONES!I:I,CERTIFICACIONES!A:A,'POA 2026'!A162,CERTIFICACIONES!J:J,"ACTIVA")</f>
        <v>8600</v>
      </c>
      <c r="AZ162" s="279">
        <f t="shared" si="49"/>
        <v>0</v>
      </c>
      <c r="BA162" s="282">
        <v>0</v>
      </c>
      <c r="BB162" s="236">
        <v>0</v>
      </c>
      <c r="BC162" s="236">
        <v>0</v>
      </c>
      <c r="BD162" s="236">
        <f t="shared" si="51"/>
        <v>8600</v>
      </c>
      <c r="BE162" s="273">
        <f t="shared" si="52"/>
        <v>0</v>
      </c>
      <c r="BF162" s="283" t="s">
        <v>662</v>
      </c>
      <c r="BG162" s="282"/>
      <c r="BH162" s="236"/>
      <c r="BI162" s="236"/>
      <c r="BJ162" s="236"/>
      <c r="BK162" s="273" t="e">
        <f t="shared" si="53"/>
        <v>#DIV/0!</v>
      </c>
      <c r="BL162" s="283" t="s">
        <v>662</v>
      </c>
      <c r="BM162" s="282"/>
      <c r="BN162" s="236"/>
      <c r="BO162" s="236"/>
      <c r="BP162" s="236"/>
      <c r="BQ162" s="273" t="e">
        <f t="shared" si="54"/>
        <v>#DIV/0!</v>
      </c>
      <c r="BR162" s="283" t="s">
        <v>662</v>
      </c>
      <c r="BS162" s="282"/>
      <c r="BT162" s="236"/>
      <c r="BU162" s="236"/>
      <c r="BV162" s="236"/>
      <c r="BW162" s="273" t="e">
        <f t="shared" si="55"/>
        <v>#DIV/0!</v>
      </c>
      <c r="BX162" s="283" t="s">
        <v>662</v>
      </c>
      <c r="BY162" s="282"/>
      <c r="BZ162" s="236"/>
      <c r="CA162" s="236"/>
      <c r="CB162" s="236"/>
      <c r="CC162" s="273" t="e">
        <f t="shared" si="56"/>
        <v>#DIV/0!</v>
      </c>
      <c r="CD162" s="283" t="s">
        <v>662</v>
      </c>
      <c r="CE162" s="282"/>
      <c r="CF162" s="236"/>
      <c r="CG162" s="236"/>
      <c r="CH162" s="236"/>
      <c r="CI162" s="273" t="e">
        <f t="shared" si="57"/>
        <v>#DIV/0!</v>
      </c>
      <c r="CJ162" s="283" t="s">
        <v>662</v>
      </c>
      <c r="CK162" s="282"/>
      <c r="CL162" s="236"/>
      <c r="CM162" s="236"/>
      <c r="CN162" s="236"/>
      <c r="CO162" s="273" t="e">
        <f t="shared" si="58"/>
        <v>#DIV/0!</v>
      </c>
      <c r="CP162" s="283" t="s">
        <v>662</v>
      </c>
      <c r="CQ162" s="282"/>
      <c r="CR162" s="236"/>
      <c r="CS162" s="236"/>
      <c r="CT162" s="236"/>
      <c r="CU162" s="273" t="e">
        <f t="shared" si="59"/>
        <v>#DIV/0!</v>
      </c>
      <c r="CV162" s="283" t="s">
        <v>662</v>
      </c>
      <c r="CW162" s="282"/>
      <c r="CX162" s="236"/>
      <c r="CY162" s="236"/>
      <c r="CZ162" s="236"/>
      <c r="DA162" s="273" t="e">
        <f t="shared" si="60"/>
        <v>#DIV/0!</v>
      </c>
      <c r="DB162" s="283" t="s">
        <v>662</v>
      </c>
      <c r="DC162" s="282"/>
      <c r="DD162" s="236"/>
      <c r="DE162" s="236"/>
      <c r="DF162" s="236"/>
      <c r="DG162" s="273" t="e">
        <f t="shared" si="61"/>
        <v>#DIV/0!</v>
      </c>
      <c r="DH162" s="283" t="s">
        <v>662</v>
      </c>
      <c r="DI162" s="282"/>
      <c r="DJ162" s="236"/>
      <c r="DK162" s="236"/>
      <c r="DL162" s="236"/>
      <c r="DM162" s="273" t="e">
        <f t="shared" si="62"/>
        <v>#DIV/0!</v>
      </c>
      <c r="DN162" s="283" t="s">
        <v>662</v>
      </c>
      <c r="DO162" s="282"/>
      <c r="DP162" s="236"/>
      <c r="DQ162" s="236"/>
      <c r="DR162" s="236"/>
      <c r="DS162" s="273" t="e">
        <f t="shared" si="63"/>
        <v>#DIV/0!</v>
      </c>
      <c r="DT162" s="283"/>
      <c r="DU162" s="282"/>
      <c r="DV162" s="236">
        <f t="shared" si="64"/>
        <v>0</v>
      </c>
      <c r="DW162" s="236">
        <f t="shared" si="65"/>
        <v>0</v>
      </c>
      <c r="DX162" s="236">
        <f t="shared" si="66"/>
        <v>8600</v>
      </c>
      <c r="DY162" s="273">
        <f t="shared" si="67"/>
        <v>0</v>
      </c>
      <c r="DZ162" s="283"/>
    </row>
    <row r="163" spans="1:140" ht="45" hidden="1" customHeight="1" x14ac:dyDescent="0.25">
      <c r="A163" s="40">
        <v>153</v>
      </c>
      <c r="B163" s="78" t="s">
        <v>228</v>
      </c>
      <c r="C163" s="78" t="s">
        <v>16</v>
      </c>
      <c r="D163" s="41" t="s">
        <v>229</v>
      </c>
      <c r="E163" s="41" t="s">
        <v>230</v>
      </c>
      <c r="F163" s="41" t="s">
        <v>231</v>
      </c>
      <c r="G163" s="41" t="s">
        <v>232</v>
      </c>
      <c r="H163" s="78" t="s">
        <v>140</v>
      </c>
      <c r="I163" s="78" t="s">
        <v>474</v>
      </c>
      <c r="J163" s="78" t="s">
        <v>73</v>
      </c>
      <c r="K163" s="78" t="s">
        <v>73</v>
      </c>
      <c r="L163" s="132" t="s">
        <v>223</v>
      </c>
      <c r="M163" s="78" t="s">
        <v>250</v>
      </c>
      <c r="N163" s="78" t="s">
        <v>253</v>
      </c>
      <c r="O163" s="41" t="s">
        <v>80</v>
      </c>
      <c r="P163" s="44" t="str">
        <f t="shared" si="68"/>
        <v>53</v>
      </c>
      <c r="Q163" s="44">
        <v>530702</v>
      </c>
      <c r="R163" s="76" t="s">
        <v>139</v>
      </c>
      <c r="S163" s="27">
        <v>1701</v>
      </c>
      <c r="T163" s="56">
        <v>1</v>
      </c>
      <c r="U163" s="57">
        <v>0</v>
      </c>
      <c r="V163" s="57">
        <v>0</v>
      </c>
      <c r="W163" s="47">
        <f t="shared" si="69"/>
        <v>5000</v>
      </c>
      <c r="X163" s="86">
        <v>1</v>
      </c>
      <c r="Y163" s="50" t="s">
        <v>31</v>
      </c>
      <c r="Z163" s="75">
        <v>833.33</v>
      </c>
      <c r="AA163" s="237">
        <f>+ROUND((SUMIFS(MODIFICACIONES!K:K,MODIFICACIONES!L:L,'POA 2026'!$AA$10,MODIFICACIONES!D:D,'POA 2026'!A163)+'POA 2026'!Z163),2)</f>
        <v>833.33</v>
      </c>
      <c r="AB163" s="75">
        <v>833.33</v>
      </c>
      <c r="AC163" s="51">
        <f>+ROUND((SUMIFS(MODIFICACIONES!K:K,MODIFICACIONES!L:L,'POA 2026'!$AC$10,MODIFICACIONES!D:D,'POA 2026'!A163)+'POA 2026'!AB163),2)</f>
        <v>833.33</v>
      </c>
      <c r="AD163" s="75">
        <v>833.33</v>
      </c>
      <c r="AE163" s="51">
        <f>+ROUND((SUMIFS(MODIFICACIONES!K:K,MODIFICACIONES!L:L,'POA 2026'!$AE$10,MODIFICACIONES!D:D,'POA 2026'!A163)+'POA 2026'!AD163),2)</f>
        <v>833.33</v>
      </c>
      <c r="AF163" s="75">
        <v>833.33</v>
      </c>
      <c r="AG163" s="51">
        <f>+ROUND((SUMIFS(MODIFICACIONES!K:K,MODIFICACIONES!L:L,'POA 2026'!$AG$10,MODIFICACIONES!D:D,'POA 2026'!A163)+'POA 2026'!AF163),2)</f>
        <v>833.33</v>
      </c>
      <c r="AH163" s="75">
        <v>833.33</v>
      </c>
      <c r="AI163" s="51">
        <f>+ROUND((SUMIFS(MODIFICACIONES!K:K,MODIFICACIONES!L:L,'POA 2026'!$AI$10,MODIFICACIONES!D:D,'POA 2026'!A163)+'POA 2026'!AH163),2)</f>
        <v>833.33</v>
      </c>
      <c r="AJ163" s="75">
        <v>833.35</v>
      </c>
      <c r="AK163" s="51">
        <f>+ROUND((SUMIFS(MODIFICACIONES!K:K,MODIFICACIONES!L:L,'POA 2026'!$AK$10,MODIFICACIONES!D:D,'POA 2026'!A163)+'POA 2026'!AJ163),2)</f>
        <v>833.35</v>
      </c>
      <c r="AL163" s="75">
        <v>0</v>
      </c>
      <c r="AM163" s="51">
        <f>+ROUND((SUMIFS(MODIFICACIONES!K:K,MODIFICACIONES!L:L,'POA 2026'!$AM$10,MODIFICACIONES!D:D,'POA 2026'!A163)+'POA 2026'!AL163),2)</f>
        <v>0</v>
      </c>
      <c r="AN163" s="75">
        <v>0</v>
      </c>
      <c r="AO163" s="51">
        <f>+ROUND((SUMIFS(MODIFICACIONES!K:K,MODIFICACIONES!L:L,'POA 2026'!$AO$10,MODIFICACIONES!D:D,'POA 2026'!A163)+'POA 2026'!AN163),2)</f>
        <v>0</v>
      </c>
      <c r="AP163" s="75">
        <v>0</v>
      </c>
      <c r="AQ163" s="51">
        <f>+ROUND((SUMIFS(MODIFICACIONES!K:K,MODIFICACIONES!L:L,'POA 2026'!$AQ$10,MODIFICACIONES!D:D,'POA 2026'!A163)+'POA 2026'!AP163),2)</f>
        <v>0</v>
      </c>
      <c r="AR163" s="75">
        <v>0</v>
      </c>
      <c r="AS163" s="51">
        <f>+ROUND((SUMIFS(MODIFICACIONES!K:K,MODIFICACIONES!L:L,'POA 2026'!$AS$10,MODIFICACIONES!D:D,'POA 2026'!A163)+'POA 2026'!AR163),2)</f>
        <v>0</v>
      </c>
      <c r="AT163" s="75">
        <v>0</v>
      </c>
      <c r="AU163" s="51">
        <f>+ROUND((SUMIFS(MODIFICACIONES!K:K,MODIFICACIONES!L:L,'POA 2026'!$AU$10,MODIFICACIONES!D:D,'POA 2026'!A163)+'POA 2026'!AT163),2)</f>
        <v>0</v>
      </c>
      <c r="AV163" s="75">
        <v>0</v>
      </c>
      <c r="AW163" s="51">
        <f>+ROUND((SUMIFS(MODIFICACIONES!K:K,MODIFICACIONES!L:L,'POA 2026'!$AW$10,MODIFICACIONES!D:D,'POA 2026'!A163)+'POA 2026'!AV163),2)</f>
        <v>0</v>
      </c>
      <c r="AX163" s="75">
        <f t="shared" si="50"/>
        <v>0</v>
      </c>
      <c r="AY163" s="236">
        <f>SUMIFS(CERTIFICACIONES!I:I,CERTIFICACIONES!A:A,'POA 2026'!A163,CERTIFICACIONES!J:J,"ACTIVA")</f>
        <v>5000</v>
      </c>
      <c r="AZ163" s="279">
        <f t="shared" si="49"/>
        <v>0</v>
      </c>
      <c r="BA163" s="282">
        <v>0</v>
      </c>
      <c r="BB163" s="236">
        <v>0</v>
      </c>
      <c r="BC163" s="236">
        <v>0</v>
      </c>
      <c r="BD163" s="236">
        <f t="shared" si="51"/>
        <v>5000</v>
      </c>
      <c r="BE163" s="273">
        <f t="shared" si="52"/>
        <v>0</v>
      </c>
      <c r="BF163" s="283" t="s">
        <v>662</v>
      </c>
      <c r="BG163" s="282"/>
      <c r="BH163" s="236"/>
      <c r="BI163" s="236"/>
      <c r="BJ163" s="236"/>
      <c r="BK163" s="273">
        <f t="shared" si="53"/>
        <v>0</v>
      </c>
      <c r="BL163" s="283" t="s">
        <v>662</v>
      </c>
      <c r="BM163" s="282"/>
      <c r="BN163" s="236"/>
      <c r="BO163" s="236"/>
      <c r="BP163" s="236"/>
      <c r="BQ163" s="273">
        <f t="shared" si="54"/>
        <v>0</v>
      </c>
      <c r="BR163" s="283" t="s">
        <v>662</v>
      </c>
      <c r="BS163" s="282"/>
      <c r="BT163" s="236"/>
      <c r="BU163" s="236"/>
      <c r="BV163" s="236"/>
      <c r="BW163" s="273" t="e">
        <f t="shared" si="55"/>
        <v>#DIV/0!</v>
      </c>
      <c r="BX163" s="283" t="s">
        <v>662</v>
      </c>
      <c r="BY163" s="282"/>
      <c r="BZ163" s="236"/>
      <c r="CA163" s="236"/>
      <c r="CB163" s="236"/>
      <c r="CC163" s="273" t="e">
        <f t="shared" si="56"/>
        <v>#DIV/0!</v>
      </c>
      <c r="CD163" s="283" t="s">
        <v>662</v>
      </c>
      <c r="CE163" s="282"/>
      <c r="CF163" s="236"/>
      <c r="CG163" s="236"/>
      <c r="CH163" s="236"/>
      <c r="CI163" s="273" t="e">
        <f t="shared" si="57"/>
        <v>#DIV/0!</v>
      </c>
      <c r="CJ163" s="283" t="s">
        <v>662</v>
      </c>
      <c r="CK163" s="282"/>
      <c r="CL163" s="236"/>
      <c r="CM163" s="236"/>
      <c r="CN163" s="236"/>
      <c r="CO163" s="273" t="e">
        <f t="shared" si="58"/>
        <v>#DIV/0!</v>
      </c>
      <c r="CP163" s="283" t="s">
        <v>662</v>
      </c>
      <c r="CQ163" s="282"/>
      <c r="CR163" s="236"/>
      <c r="CS163" s="236"/>
      <c r="CT163" s="236"/>
      <c r="CU163" s="273" t="e">
        <f t="shared" si="59"/>
        <v>#DIV/0!</v>
      </c>
      <c r="CV163" s="283" t="s">
        <v>662</v>
      </c>
      <c r="CW163" s="282"/>
      <c r="CX163" s="236"/>
      <c r="CY163" s="236"/>
      <c r="CZ163" s="236"/>
      <c r="DA163" s="273" t="e">
        <f t="shared" si="60"/>
        <v>#DIV/0!</v>
      </c>
      <c r="DB163" s="283" t="s">
        <v>662</v>
      </c>
      <c r="DC163" s="282"/>
      <c r="DD163" s="236"/>
      <c r="DE163" s="236"/>
      <c r="DF163" s="236"/>
      <c r="DG163" s="273" t="e">
        <f t="shared" si="61"/>
        <v>#DIV/0!</v>
      </c>
      <c r="DH163" s="283" t="s">
        <v>662</v>
      </c>
      <c r="DI163" s="282"/>
      <c r="DJ163" s="236"/>
      <c r="DK163" s="236"/>
      <c r="DL163" s="236"/>
      <c r="DM163" s="273" t="e">
        <f t="shared" si="62"/>
        <v>#DIV/0!</v>
      </c>
      <c r="DN163" s="283" t="s">
        <v>662</v>
      </c>
      <c r="DO163" s="282"/>
      <c r="DP163" s="236"/>
      <c r="DQ163" s="236"/>
      <c r="DR163" s="236"/>
      <c r="DS163" s="273" t="e">
        <f t="shared" si="63"/>
        <v>#DIV/0!</v>
      </c>
      <c r="DT163" s="283"/>
      <c r="DU163" s="282"/>
      <c r="DV163" s="236">
        <f t="shared" si="64"/>
        <v>0</v>
      </c>
      <c r="DW163" s="236">
        <f t="shared" si="65"/>
        <v>0</v>
      </c>
      <c r="DX163" s="236">
        <f t="shared" si="66"/>
        <v>5000</v>
      </c>
      <c r="DY163" s="273">
        <f t="shared" si="67"/>
        <v>0</v>
      </c>
      <c r="DZ163" s="283"/>
      <c r="EB163" s="52"/>
      <c r="EJ163" s="53"/>
    </row>
    <row r="164" spans="1:140" ht="45" hidden="1" customHeight="1" x14ac:dyDescent="0.25">
      <c r="A164" s="40">
        <v>154</v>
      </c>
      <c r="B164" s="78" t="s">
        <v>67</v>
      </c>
      <c r="C164" s="78" t="s">
        <v>24</v>
      </c>
      <c r="D164" s="41" t="s">
        <v>68</v>
      </c>
      <c r="E164" s="41" t="s">
        <v>156</v>
      </c>
      <c r="F164" s="41" t="s">
        <v>157</v>
      </c>
      <c r="G164" s="41" t="s">
        <v>158</v>
      </c>
      <c r="H164" s="78" t="s">
        <v>72</v>
      </c>
      <c r="I164" s="78" t="s">
        <v>72</v>
      </c>
      <c r="J164" s="78" t="s">
        <v>73</v>
      </c>
      <c r="K164" s="78" t="s">
        <v>73</v>
      </c>
      <c r="L164" s="78" t="s">
        <v>74</v>
      </c>
      <c r="M164" s="78" t="s">
        <v>159</v>
      </c>
      <c r="N164" s="78" t="s">
        <v>161</v>
      </c>
      <c r="O164" s="41" t="s">
        <v>80</v>
      </c>
      <c r="P164" s="44" t="str">
        <f t="shared" si="68"/>
        <v>51</v>
      </c>
      <c r="Q164" s="44">
        <v>510106</v>
      </c>
      <c r="R164" s="76" t="s">
        <v>161</v>
      </c>
      <c r="S164" s="27">
        <v>1700</v>
      </c>
      <c r="T164" s="56">
        <v>3</v>
      </c>
      <c r="U164" s="57">
        <v>0</v>
      </c>
      <c r="V164" s="57">
        <v>0</v>
      </c>
      <c r="W164" s="47">
        <f t="shared" si="69"/>
        <v>0.01</v>
      </c>
      <c r="X164" s="48"/>
      <c r="Y164" s="79" t="s">
        <v>31</v>
      </c>
      <c r="Z164" s="75">
        <v>0</v>
      </c>
      <c r="AA164" s="237">
        <f>+ROUND((SUMIFS(MODIFICACIONES!K:K,MODIFICACIONES!L:L,'POA 2026'!$AA$10,MODIFICACIONES!D:D,'POA 2026'!A164)+'POA 2026'!Z164),2)</f>
        <v>0</v>
      </c>
      <c r="AB164" s="75">
        <v>0</v>
      </c>
      <c r="AC164" s="51">
        <f>+ROUND((SUMIFS(MODIFICACIONES!K:K,MODIFICACIONES!L:L,'POA 2026'!$AC$10,MODIFICACIONES!D:D,'POA 2026'!A164)+'POA 2026'!AB164),2)</f>
        <v>0</v>
      </c>
      <c r="AD164" s="75">
        <v>0</v>
      </c>
      <c r="AE164" s="51">
        <f>+ROUND((SUMIFS(MODIFICACIONES!K:K,MODIFICACIONES!L:L,'POA 2026'!$AE$10,MODIFICACIONES!D:D,'POA 2026'!A164)+'POA 2026'!AD164),2)</f>
        <v>0</v>
      </c>
      <c r="AF164" s="75">
        <v>0</v>
      </c>
      <c r="AG164" s="51">
        <f>+ROUND((SUMIFS(MODIFICACIONES!K:K,MODIFICACIONES!L:L,'POA 2026'!$AG$10,MODIFICACIONES!D:D,'POA 2026'!A164)+'POA 2026'!AF164),2)</f>
        <v>0</v>
      </c>
      <c r="AH164" s="75">
        <v>0</v>
      </c>
      <c r="AI164" s="51">
        <f>+ROUND((SUMIFS(MODIFICACIONES!K:K,MODIFICACIONES!L:L,'POA 2026'!$AI$10,MODIFICACIONES!D:D,'POA 2026'!A164)+'POA 2026'!AH164),2)</f>
        <v>0</v>
      </c>
      <c r="AJ164" s="75">
        <v>0</v>
      </c>
      <c r="AK164" s="51">
        <f>+ROUND((SUMIFS(MODIFICACIONES!K:K,MODIFICACIONES!L:L,'POA 2026'!$AK$10,MODIFICACIONES!D:D,'POA 2026'!A164)+'POA 2026'!AJ164),2)</f>
        <v>0</v>
      </c>
      <c r="AL164" s="75">
        <v>0</v>
      </c>
      <c r="AM164" s="51">
        <f>+ROUND((SUMIFS(MODIFICACIONES!K:K,MODIFICACIONES!L:L,'POA 2026'!$AM$10,MODIFICACIONES!D:D,'POA 2026'!A164)+'POA 2026'!AL164),2)</f>
        <v>0</v>
      </c>
      <c r="AN164" s="75">
        <v>0</v>
      </c>
      <c r="AO164" s="51">
        <f>+ROUND((SUMIFS(MODIFICACIONES!K:K,MODIFICACIONES!L:L,'POA 2026'!$AO$10,MODIFICACIONES!D:D,'POA 2026'!A164)+'POA 2026'!AN164),2)</f>
        <v>0</v>
      </c>
      <c r="AP164" s="75">
        <v>0</v>
      </c>
      <c r="AQ164" s="51">
        <f>+ROUND((SUMIFS(MODIFICACIONES!K:K,MODIFICACIONES!L:L,'POA 2026'!$AQ$10,MODIFICACIONES!D:D,'POA 2026'!A164)+'POA 2026'!AP164),2)</f>
        <v>0</v>
      </c>
      <c r="AR164" s="75">
        <v>0</v>
      </c>
      <c r="AS164" s="51">
        <f>+ROUND((SUMIFS(MODIFICACIONES!K:K,MODIFICACIONES!L:L,'POA 2026'!$AS$10,MODIFICACIONES!D:D,'POA 2026'!A164)+'POA 2026'!AR164),2)</f>
        <v>0</v>
      </c>
      <c r="AT164" s="75">
        <v>0</v>
      </c>
      <c r="AU164" s="51">
        <f>+ROUND((SUMIFS(MODIFICACIONES!K:K,MODIFICACIONES!L:L,'POA 2026'!$AU$10,MODIFICACIONES!D:D,'POA 2026'!A164)+'POA 2026'!AT164),2)</f>
        <v>0</v>
      </c>
      <c r="AV164" s="75">
        <v>0.01</v>
      </c>
      <c r="AW164" s="51">
        <f>+ROUND((SUMIFS(MODIFICACIONES!K:K,MODIFICACIONES!L:L,'POA 2026'!$AW$10,MODIFICACIONES!D:D,'POA 2026'!A164)+'POA 2026'!AV164),2)</f>
        <v>0.01</v>
      </c>
      <c r="AX164" s="75">
        <f t="shared" si="50"/>
        <v>0</v>
      </c>
      <c r="AY164" s="236">
        <f>SUMIFS(CERTIFICACIONES!I:I,CERTIFICACIONES!A:A,'POA 2026'!A164,CERTIFICACIONES!J:J,"ACTIVA")</f>
        <v>0.01</v>
      </c>
      <c r="AZ164" s="279">
        <f t="shared" si="49"/>
        <v>0</v>
      </c>
      <c r="BA164" s="282">
        <v>0</v>
      </c>
      <c r="BB164" s="236">
        <v>0</v>
      </c>
      <c r="BC164" s="236">
        <v>0</v>
      </c>
      <c r="BD164" s="236">
        <f t="shared" si="51"/>
        <v>0.01</v>
      </c>
      <c r="BE164" s="273">
        <f t="shared" si="52"/>
        <v>0</v>
      </c>
      <c r="BF164" s="283"/>
      <c r="BG164" s="282">
        <v>0</v>
      </c>
      <c r="BH164" s="236">
        <v>0</v>
      </c>
      <c r="BI164" s="236">
        <v>0</v>
      </c>
      <c r="BJ164" s="236">
        <v>0</v>
      </c>
      <c r="BK164" s="273" t="e">
        <f t="shared" si="53"/>
        <v>#DIV/0!</v>
      </c>
      <c r="BL164" s="283"/>
      <c r="BM164" s="282"/>
      <c r="BN164" s="236"/>
      <c r="BO164" s="236"/>
      <c r="BP164" s="236"/>
      <c r="BQ164" s="273" t="e">
        <f t="shared" si="54"/>
        <v>#DIV/0!</v>
      </c>
      <c r="BR164" s="283"/>
      <c r="BS164" s="282"/>
      <c r="BT164" s="236"/>
      <c r="BU164" s="236"/>
      <c r="BV164" s="236"/>
      <c r="BW164" s="273" t="e">
        <f t="shared" si="55"/>
        <v>#DIV/0!</v>
      </c>
      <c r="BX164" s="283"/>
      <c r="BY164" s="282"/>
      <c r="BZ164" s="236"/>
      <c r="CA164" s="236"/>
      <c r="CB164" s="236"/>
      <c r="CC164" s="273" t="e">
        <f t="shared" si="56"/>
        <v>#DIV/0!</v>
      </c>
      <c r="CD164" s="283"/>
      <c r="CE164" s="282"/>
      <c r="CF164" s="236"/>
      <c r="CG164" s="236"/>
      <c r="CH164" s="236"/>
      <c r="CI164" s="273" t="e">
        <f t="shared" si="57"/>
        <v>#DIV/0!</v>
      </c>
      <c r="CJ164" s="283"/>
      <c r="CK164" s="282"/>
      <c r="CL164" s="236"/>
      <c r="CM164" s="236"/>
      <c r="CN164" s="236"/>
      <c r="CO164" s="273" t="e">
        <f t="shared" si="58"/>
        <v>#DIV/0!</v>
      </c>
      <c r="CP164" s="283"/>
      <c r="CQ164" s="282"/>
      <c r="CR164" s="236"/>
      <c r="CS164" s="236"/>
      <c r="CT164" s="236"/>
      <c r="CU164" s="273" t="e">
        <f t="shared" si="59"/>
        <v>#DIV/0!</v>
      </c>
      <c r="CV164" s="283"/>
      <c r="CW164" s="282"/>
      <c r="CX164" s="236"/>
      <c r="CY164" s="236"/>
      <c r="CZ164" s="236"/>
      <c r="DA164" s="273" t="e">
        <f t="shared" si="60"/>
        <v>#DIV/0!</v>
      </c>
      <c r="DB164" s="283"/>
      <c r="DC164" s="282"/>
      <c r="DD164" s="236"/>
      <c r="DE164" s="236"/>
      <c r="DF164" s="236"/>
      <c r="DG164" s="273" t="e">
        <f t="shared" si="61"/>
        <v>#DIV/0!</v>
      </c>
      <c r="DH164" s="283"/>
      <c r="DI164" s="282"/>
      <c r="DJ164" s="236"/>
      <c r="DK164" s="236"/>
      <c r="DL164" s="236"/>
      <c r="DM164" s="273" t="e">
        <f t="shared" si="62"/>
        <v>#DIV/0!</v>
      </c>
      <c r="DN164" s="283"/>
      <c r="DO164" s="282"/>
      <c r="DP164" s="236"/>
      <c r="DQ164" s="236"/>
      <c r="DR164" s="236"/>
      <c r="DS164" s="273" t="e">
        <f t="shared" si="63"/>
        <v>#DIV/0!</v>
      </c>
      <c r="DT164" s="283"/>
      <c r="DU164" s="282"/>
      <c r="DV164" s="236">
        <f t="shared" si="64"/>
        <v>0</v>
      </c>
      <c r="DW164" s="236">
        <f t="shared" si="65"/>
        <v>0</v>
      </c>
      <c r="DX164" s="236">
        <f t="shared" si="66"/>
        <v>0.01</v>
      </c>
      <c r="DY164" s="273">
        <f t="shared" si="67"/>
        <v>0</v>
      </c>
      <c r="DZ164" s="283"/>
      <c r="EB164" s="52"/>
      <c r="EJ164" s="53"/>
    </row>
    <row r="165" spans="1:140" ht="45" hidden="1" customHeight="1" x14ac:dyDescent="0.25">
      <c r="A165" s="40">
        <v>155</v>
      </c>
      <c r="B165" s="78" t="s">
        <v>67</v>
      </c>
      <c r="C165" s="78" t="s">
        <v>24</v>
      </c>
      <c r="D165" s="41" t="s">
        <v>68</v>
      </c>
      <c r="E165" s="41" t="s">
        <v>69</v>
      </c>
      <c r="F165" s="41" t="s">
        <v>70</v>
      </c>
      <c r="G165" s="41" t="s">
        <v>137</v>
      </c>
      <c r="H165" s="78" t="s">
        <v>140</v>
      </c>
      <c r="I165" s="78" t="s">
        <v>474</v>
      </c>
      <c r="J165" s="78" t="s">
        <v>73</v>
      </c>
      <c r="K165" s="78" t="s">
        <v>73</v>
      </c>
      <c r="L165" s="132" t="s">
        <v>74</v>
      </c>
      <c r="M165" s="78" t="s">
        <v>138</v>
      </c>
      <c r="N165" s="78" t="s">
        <v>141</v>
      </c>
      <c r="O165" s="41" t="s">
        <v>80</v>
      </c>
      <c r="P165" s="44" t="str">
        <f t="shared" si="68"/>
        <v>53</v>
      </c>
      <c r="Q165" s="44">
        <v>530105</v>
      </c>
      <c r="R165" s="76" t="s">
        <v>85</v>
      </c>
      <c r="S165" s="27">
        <v>1701</v>
      </c>
      <c r="T165" s="56">
        <v>1</v>
      </c>
      <c r="U165" s="57">
        <v>0</v>
      </c>
      <c r="V165" s="57">
        <v>0</v>
      </c>
      <c r="W165" s="47">
        <f t="shared" si="69"/>
        <v>1</v>
      </c>
      <c r="X165" s="48"/>
      <c r="Y165" s="50" t="s">
        <v>66</v>
      </c>
      <c r="Z165" s="75">
        <v>0</v>
      </c>
      <c r="AA165" s="237">
        <f>+ROUND((SUMIFS(MODIFICACIONES!K:K,MODIFICACIONES!L:L,'POA 2026'!$AA$10,MODIFICACIONES!D:D,'POA 2026'!A165)+'POA 2026'!Z165),2)</f>
        <v>0</v>
      </c>
      <c r="AB165" s="75">
        <v>0</v>
      </c>
      <c r="AC165" s="51">
        <f>+ROUND((SUMIFS(MODIFICACIONES!K:K,MODIFICACIONES!L:L,'POA 2026'!$AC$10,MODIFICACIONES!D:D,'POA 2026'!A165)+'POA 2026'!AB165),2)</f>
        <v>0</v>
      </c>
      <c r="AD165" s="75">
        <v>0</v>
      </c>
      <c r="AE165" s="51">
        <f>+ROUND((SUMIFS(MODIFICACIONES!K:K,MODIFICACIONES!L:L,'POA 2026'!$AE$10,MODIFICACIONES!D:D,'POA 2026'!A165)+'POA 2026'!AD165),2)</f>
        <v>0</v>
      </c>
      <c r="AF165" s="75">
        <v>0</v>
      </c>
      <c r="AG165" s="51">
        <f>+ROUND((SUMIFS(MODIFICACIONES!K:K,MODIFICACIONES!L:L,'POA 2026'!$AG$10,MODIFICACIONES!D:D,'POA 2026'!A165)+'POA 2026'!AF165),2)</f>
        <v>0</v>
      </c>
      <c r="AH165" s="75">
        <v>0</v>
      </c>
      <c r="AI165" s="51">
        <f>+ROUND((SUMIFS(MODIFICACIONES!K:K,MODIFICACIONES!L:L,'POA 2026'!$AI$10,MODIFICACIONES!D:D,'POA 2026'!A165)+'POA 2026'!AH165),2)</f>
        <v>0</v>
      </c>
      <c r="AJ165" s="75">
        <v>0</v>
      </c>
      <c r="AK165" s="51">
        <f>+ROUND((SUMIFS(MODIFICACIONES!K:K,MODIFICACIONES!L:L,'POA 2026'!$AK$10,MODIFICACIONES!D:D,'POA 2026'!A165)+'POA 2026'!AJ165),2)</f>
        <v>0</v>
      </c>
      <c r="AL165" s="75">
        <v>0</v>
      </c>
      <c r="AM165" s="51">
        <f>+ROUND((SUMIFS(MODIFICACIONES!K:K,MODIFICACIONES!L:L,'POA 2026'!$AM$10,MODIFICACIONES!D:D,'POA 2026'!A165)+'POA 2026'!AL165),2)</f>
        <v>0</v>
      </c>
      <c r="AN165" s="75">
        <v>0</v>
      </c>
      <c r="AO165" s="51">
        <f>+ROUND((SUMIFS(MODIFICACIONES!K:K,MODIFICACIONES!L:L,'POA 2026'!$AO$10,MODIFICACIONES!D:D,'POA 2026'!A165)+'POA 2026'!AN165),2)</f>
        <v>0</v>
      </c>
      <c r="AP165" s="75">
        <v>0</v>
      </c>
      <c r="AQ165" s="51">
        <f>+ROUND((SUMIFS(MODIFICACIONES!K:K,MODIFICACIONES!L:L,'POA 2026'!$AQ$10,MODIFICACIONES!D:D,'POA 2026'!A165)+'POA 2026'!AP165),2)</f>
        <v>0</v>
      </c>
      <c r="AR165" s="75">
        <v>0</v>
      </c>
      <c r="AS165" s="51">
        <f>+ROUND((SUMIFS(MODIFICACIONES!K:K,MODIFICACIONES!L:L,'POA 2026'!$AS$10,MODIFICACIONES!D:D,'POA 2026'!A165)+'POA 2026'!AR165),2)</f>
        <v>0</v>
      </c>
      <c r="AT165" s="75">
        <v>0</v>
      </c>
      <c r="AU165" s="51">
        <f>+ROUND((SUMIFS(MODIFICACIONES!K:K,MODIFICACIONES!L:L,'POA 2026'!$AU$10,MODIFICACIONES!D:D,'POA 2026'!A165)+'POA 2026'!AT165),2)</f>
        <v>0</v>
      </c>
      <c r="AV165" s="75">
        <v>0</v>
      </c>
      <c r="AW165" s="51">
        <f>+ROUND((SUMIFS(MODIFICACIONES!K:K,MODIFICACIONES!L:L,'POA 2026'!$AW$10,MODIFICACIONES!D:D,'POA 2026'!A165)+'POA 2026'!AV165),2)</f>
        <v>1</v>
      </c>
      <c r="AX165" s="75">
        <f t="shared" si="50"/>
        <v>0</v>
      </c>
      <c r="AY165" s="236">
        <f>SUMIFS(CERTIFICACIONES!I:I,CERTIFICACIONES!A:A,'POA 2026'!A165,CERTIFICACIONES!J:J,"ACTIVA")</f>
        <v>0</v>
      </c>
      <c r="AZ165" s="279">
        <f t="shared" si="49"/>
        <v>1</v>
      </c>
      <c r="BA165" s="282">
        <v>0</v>
      </c>
      <c r="BB165" s="236">
        <v>0</v>
      </c>
      <c r="BC165" s="236">
        <v>0</v>
      </c>
      <c r="BD165" s="236">
        <f t="shared" si="51"/>
        <v>1</v>
      </c>
      <c r="BE165" s="273">
        <f t="shared" si="52"/>
        <v>0</v>
      </c>
      <c r="BF165" s="283"/>
      <c r="BG165" s="282"/>
      <c r="BH165" s="236"/>
      <c r="BI165" s="236"/>
      <c r="BJ165" s="236"/>
      <c r="BK165" s="273" t="e">
        <f t="shared" si="53"/>
        <v>#DIV/0!</v>
      </c>
      <c r="BL165" s="283"/>
      <c r="BM165" s="282"/>
      <c r="BN165" s="236"/>
      <c r="BO165" s="236"/>
      <c r="BP165" s="236"/>
      <c r="BQ165" s="273" t="e">
        <f t="shared" si="54"/>
        <v>#DIV/0!</v>
      </c>
      <c r="BR165" s="283"/>
      <c r="BS165" s="282"/>
      <c r="BT165" s="236"/>
      <c r="BU165" s="236"/>
      <c r="BV165" s="236"/>
      <c r="BW165" s="273" t="e">
        <f t="shared" si="55"/>
        <v>#DIV/0!</v>
      </c>
      <c r="BX165" s="283"/>
      <c r="BY165" s="282"/>
      <c r="BZ165" s="236"/>
      <c r="CA165" s="236"/>
      <c r="CB165" s="236"/>
      <c r="CC165" s="273" t="e">
        <f t="shared" si="56"/>
        <v>#DIV/0!</v>
      </c>
      <c r="CD165" s="283"/>
      <c r="CE165" s="282"/>
      <c r="CF165" s="236"/>
      <c r="CG165" s="236"/>
      <c r="CH165" s="236"/>
      <c r="CI165" s="273" t="e">
        <f t="shared" si="57"/>
        <v>#DIV/0!</v>
      </c>
      <c r="CJ165" s="283"/>
      <c r="CK165" s="282"/>
      <c r="CL165" s="236"/>
      <c r="CM165" s="236"/>
      <c r="CN165" s="236"/>
      <c r="CO165" s="273" t="e">
        <f t="shared" si="58"/>
        <v>#DIV/0!</v>
      </c>
      <c r="CP165" s="283"/>
      <c r="CQ165" s="282"/>
      <c r="CR165" s="236"/>
      <c r="CS165" s="236"/>
      <c r="CT165" s="236"/>
      <c r="CU165" s="273" t="e">
        <f t="shared" si="59"/>
        <v>#DIV/0!</v>
      </c>
      <c r="CV165" s="283"/>
      <c r="CW165" s="282"/>
      <c r="CX165" s="236"/>
      <c r="CY165" s="236"/>
      <c r="CZ165" s="236"/>
      <c r="DA165" s="273" t="e">
        <f t="shared" si="60"/>
        <v>#DIV/0!</v>
      </c>
      <c r="DB165" s="283"/>
      <c r="DC165" s="282"/>
      <c r="DD165" s="236"/>
      <c r="DE165" s="236"/>
      <c r="DF165" s="236"/>
      <c r="DG165" s="273" t="e">
        <f t="shared" si="61"/>
        <v>#DIV/0!</v>
      </c>
      <c r="DH165" s="283"/>
      <c r="DI165" s="282"/>
      <c r="DJ165" s="236"/>
      <c r="DK165" s="236"/>
      <c r="DL165" s="236"/>
      <c r="DM165" s="273" t="e">
        <f t="shared" si="62"/>
        <v>#DIV/0!</v>
      </c>
      <c r="DN165" s="283"/>
      <c r="DO165" s="282"/>
      <c r="DP165" s="236"/>
      <c r="DQ165" s="236"/>
      <c r="DR165" s="236"/>
      <c r="DS165" s="273" t="e">
        <f t="shared" si="63"/>
        <v>#DIV/0!</v>
      </c>
      <c r="DT165" s="283"/>
      <c r="DU165" s="282"/>
      <c r="DV165" s="236">
        <f t="shared" si="64"/>
        <v>0</v>
      </c>
      <c r="DW165" s="236">
        <f t="shared" si="65"/>
        <v>0</v>
      </c>
      <c r="DX165" s="236">
        <f t="shared" si="66"/>
        <v>1</v>
      </c>
      <c r="DY165" s="273">
        <f t="shared" si="67"/>
        <v>0</v>
      </c>
      <c r="DZ165" s="283"/>
      <c r="EB165" s="52"/>
      <c r="EJ165" s="53"/>
    </row>
    <row r="166" spans="1:140" ht="45" hidden="1" customHeight="1" x14ac:dyDescent="0.25">
      <c r="A166" s="40">
        <v>156</v>
      </c>
      <c r="B166" s="78" t="s">
        <v>67</v>
      </c>
      <c r="C166" s="78" t="s">
        <v>24</v>
      </c>
      <c r="D166" s="41" t="s">
        <v>68</v>
      </c>
      <c r="E166" s="41" t="s">
        <v>69</v>
      </c>
      <c r="F166" s="41" t="s">
        <v>70</v>
      </c>
      <c r="G166" s="41" t="s">
        <v>137</v>
      </c>
      <c r="H166" s="78" t="s">
        <v>140</v>
      </c>
      <c r="I166" s="78" t="s">
        <v>474</v>
      </c>
      <c r="J166" s="78" t="s">
        <v>73</v>
      </c>
      <c r="K166" s="78" t="s">
        <v>73</v>
      </c>
      <c r="L166" s="132" t="s">
        <v>74</v>
      </c>
      <c r="M166" s="78" t="s">
        <v>138</v>
      </c>
      <c r="N166" s="78" t="s">
        <v>280</v>
      </c>
      <c r="O166" s="41" t="s">
        <v>90</v>
      </c>
      <c r="P166" s="44" t="str">
        <f t="shared" si="68"/>
        <v>53</v>
      </c>
      <c r="Q166" s="44">
        <v>530105</v>
      </c>
      <c r="R166" s="76" t="s">
        <v>85</v>
      </c>
      <c r="S166" s="27">
        <v>1701</v>
      </c>
      <c r="T166" s="56">
        <v>1</v>
      </c>
      <c r="U166" s="57">
        <v>0</v>
      </c>
      <c r="V166" s="57">
        <v>0</v>
      </c>
      <c r="W166" s="47">
        <f t="shared" si="69"/>
        <v>7748.4</v>
      </c>
      <c r="X166" s="48"/>
      <c r="Y166" s="50" t="s">
        <v>31</v>
      </c>
      <c r="Z166" s="75">
        <v>0</v>
      </c>
      <c r="AA166" s="237">
        <f>+ROUND((SUMIFS(MODIFICACIONES!K:K,MODIFICACIONES!L:L,'POA 2026'!$AA$10,MODIFICACIONES!D:D,'POA 2026'!A166)+'POA 2026'!Z166),2)</f>
        <v>7748.4</v>
      </c>
      <c r="AB166" s="75">
        <v>0</v>
      </c>
      <c r="AC166" s="51">
        <f>+ROUND((SUMIFS(MODIFICACIONES!K:K,MODIFICACIONES!L:L,'POA 2026'!$AC$10,MODIFICACIONES!D:D,'POA 2026'!A166)+'POA 2026'!AB166),2)</f>
        <v>0</v>
      </c>
      <c r="AD166" s="75">
        <v>0</v>
      </c>
      <c r="AE166" s="51">
        <f>+ROUND((SUMIFS(MODIFICACIONES!K:K,MODIFICACIONES!L:L,'POA 2026'!$AE$10,MODIFICACIONES!D:D,'POA 2026'!A166)+'POA 2026'!AD166),2)</f>
        <v>0</v>
      </c>
      <c r="AF166" s="75">
        <v>0</v>
      </c>
      <c r="AG166" s="51">
        <f>+ROUND((SUMIFS(MODIFICACIONES!K:K,MODIFICACIONES!L:L,'POA 2026'!$AG$10,MODIFICACIONES!D:D,'POA 2026'!A166)+'POA 2026'!AF166),2)</f>
        <v>0</v>
      </c>
      <c r="AH166" s="75">
        <v>0</v>
      </c>
      <c r="AI166" s="51">
        <f>+ROUND((SUMIFS(MODIFICACIONES!K:K,MODIFICACIONES!L:L,'POA 2026'!$AI$10,MODIFICACIONES!D:D,'POA 2026'!A166)+'POA 2026'!AH166),2)</f>
        <v>0</v>
      </c>
      <c r="AJ166" s="75">
        <v>0</v>
      </c>
      <c r="AK166" s="51">
        <f>+ROUND((SUMIFS(MODIFICACIONES!K:K,MODIFICACIONES!L:L,'POA 2026'!$AK$10,MODIFICACIONES!D:D,'POA 2026'!A166)+'POA 2026'!AJ166),2)</f>
        <v>0</v>
      </c>
      <c r="AL166" s="75">
        <v>0</v>
      </c>
      <c r="AM166" s="51">
        <f>+ROUND((SUMIFS(MODIFICACIONES!K:K,MODIFICACIONES!L:L,'POA 2026'!$AM$10,MODIFICACIONES!D:D,'POA 2026'!A166)+'POA 2026'!AL166),2)</f>
        <v>0</v>
      </c>
      <c r="AN166" s="75">
        <v>0</v>
      </c>
      <c r="AO166" s="51">
        <f>+ROUND((SUMIFS(MODIFICACIONES!K:K,MODIFICACIONES!L:L,'POA 2026'!$AO$10,MODIFICACIONES!D:D,'POA 2026'!A166)+'POA 2026'!AN166),2)</f>
        <v>0</v>
      </c>
      <c r="AP166" s="75">
        <v>0</v>
      </c>
      <c r="AQ166" s="51">
        <f>+ROUND((SUMIFS(MODIFICACIONES!K:K,MODIFICACIONES!L:L,'POA 2026'!$AQ$10,MODIFICACIONES!D:D,'POA 2026'!A166)+'POA 2026'!AP166),2)</f>
        <v>0</v>
      </c>
      <c r="AR166" s="75">
        <v>0</v>
      </c>
      <c r="AS166" s="51">
        <f>+ROUND((SUMIFS(MODIFICACIONES!K:K,MODIFICACIONES!L:L,'POA 2026'!$AS$10,MODIFICACIONES!D:D,'POA 2026'!A166)+'POA 2026'!AR166),2)</f>
        <v>0</v>
      </c>
      <c r="AT166" s="75">
        <v>0</v>
      </c>
      <c r="AU166" s="51">
        <f>+ROUND((SUMIFS(MODIFICACIONES!K:K,MODIFICACIONES!L:L,'POA 2026'!$AU$10,MODIFICACIONES!D:D,'POA 2026'!A166)+'POA 2026'!AT166),2)</f>
        <v>0</v>
      </c>
      <c r="AV166" s="75">
        <v>0</v>
      </c>
      <c r="AW166" s="51">
        <f>+ROUND((SUMIFS(MODIFICACIONES!K:K,MODIFICACIONES!L:L,'POA 2026'!$AW$10,MODIFICACIONES!D:D,'POA 2026'!A166)+'POA 2026'!AV166),2)</f>
        <v>0</v>
      </c>
      <c r="AX166" s="75">
        <f t="shared" si="50"/>
        <v>0</v>
      </c>
      <c r="AY166" s="236">
        <f>SUMIFS(CERTIFICACIONES!I:I,CERTIFICACIONES!A:A,'POA 2026'!A166,CERTIFICACIONES!J:J,"ACTIVA")</f>
        <v>0</v>
      </c>
      <c r="AZ166" s="279">
        <f t="shared" si="49"/>
        <v>7748.4</v>
      </c>
      <c r="BA166" s="282">
        <v>0</v>
      </c>
      <c r="BB166" s="236">
        <v>0</v>
      </c>
      <c r="BC166" s="236">
        <v>0</v>
      </c>
      <c r="BD166" s="236">
        <f t="shared" si="51"/>
        <v>7748.4</v>
      </c>
      <c r="BE166" s="273">
        <f t="shared" si="52"/>
        <v>0</v>
      </c>
      <c r="BF166" s="283" t="s">
        <v>663</v>
      </c>
      <c r="BG166" s="282"/>
      <c r="BH166" s="236"/>
      <c r="BI166" s="236"/>
      <c r="BJ166" s="236"/>
      <c r="BK166" s="273" t="e">
        <f t="shared" si="53"/>
        <v>#DIV/0!</v>
      </c>
      <c r="BL166" s="283" t="s">
        <v>663</v>
      </c>
      <c r="BM166" s="282"/>
      <c r="BN166" s="236"/>
      <c r="BO166" s="236"/>
      <c r="BP166" s="236"/>
      <c r="BQ166" s="273" t="e">
        <f t="shared" si="54"/>
        <v>#DIV/0!</v>
      </c>
      <c r="BR166" s="283" t="s">
        <v>663</v>
      </c>
      <c r="BS166" s="282"/>
      <c r="BT166" s="236"/>
      <c r="BU166" s="236"/>
      <c r="BV166" s="236"/>
      <c r="BW166" s="273" t="e">
        <f t="shared" si="55"/>
        <v>#DIV/0!</v>
      </c>
      <c r="BX166" s="283" t="s">
        <v>663</v>
      </c>
      <c r="BY166" s="282"/>
      <c r="BZ166" s="236"/>
      <c r="CA166" s="236"/>
      <c r="CB166" s="236"/>
      <c r="CC166" s="273" t="e">
        <f t="shared" si="56"/>
        <v>#DIV/0!</v>
      </c>
      <c r="CD166" s="283" t="s">
        <v>663</v>
      </c>
      <c r="CE166" s="282"/>
      <c r="CF166" s="236"/>
      <c r="CG166" s="236"/>
      <c r="CH166" s="236"/>
      <c r="CI166" s="273" t="e">
        <f t="shared" si="57"/>
        <v>#DIV/0!</v>
      </c>
      <c r="CJ166" s="283" t="s">
        <v>663</v>
      </c>
      <c r="CK166" s="282"/>
      <c r="CL166" s="236"/>
      <c r="CM166" s="236"/>
      <c r="CN166" s="236"/>
      <c r="CO166" s="273" t="e">
        <f t="shared" si="58"/>
        <v>#DIV/0!</v>
      </c>
      <c r="CP166" s="283" t="s">
        <v>663</v>
      </c>
      <c r="CQ166" s="282"/>
      <c r="CR166" s="236"/>
      <c r="CS166" s="236"/>
      <c r="CT166" s="236"/>
      <c r="CU166" s="273" t="e">
        <f t="shared" si="59"/>
        <v>#DIV/0!</v>
      </c>
      <c r="CV166" s="283" t="s">
        <v>663</v>
      </c>
      <c r="CW166" s="282"/>
      <c r="CX166" s="236"/>
      <c r="CY166" s="236"/>
      <c r="CZ166" s="236"/>
      <c r="DA166" s="273" t="e">
        <f t="shared" si="60"/>
        <v>#DIV/0!</v>
      </c>
      <c r="DB166" s="283" t="s">
        <v>663</v>
      </c>
      <c r="DC166" s="282"/>
      <c r="DD166" s="236"/>
      <c r="DE166" s="236"/>
      <c r="DF166" s="236"/>
      <c r="DG166" s="273" t="e">
        <f t="shared" si="61"/>
        <v>#DIV/0!</v>
      </c>
      <c r="DH166" s="283" t="s">
        <v>663</v>
      </c>
      <c r="DI166" s="282"/>
      <c r="DJ166" s="236"/>
      <c r="DK166" s="236"/>
      <c r="DL166" s="236"/>
      <c r="DM166" s="273" t="e">
        <f t="shared" si="62"/>
        <v>#DIV/0!</v>
      </c>
      <c r="DN166" s="283" t="s">
        <v>663</v>
      </c>
      <c r="DO166" s="282"/>
      <c r="DP166" s="236"/>
      <c r="DQ166" s="236"/>
      <c r="DR166" s="236"/>
      <c r="DS166" s="273" t="e">
        <f t="shared" si="63"/>
        <v>#DIV/0!</v>
      </c>
      <c r="DT166" s="283"/>
      <c r="DU166" s="282"/>
      <c r="DV166" s="236">
        <f t="shared" si="64"/>
        <v>0</v>
      </c>
      <c r="DW166" s="236">
        <f t="shared" si="65"/>
        <v>0</v>
      </c>
      <c r="DX166" s="236">
        <f t="shared" si="66"/>
        <v>7748.4</v>
      </c>
      <c r="DY166" s="273">
        <f t="shared" si="67"/>
        <v>0</v>
      </c>
      <c r="DZ166" s="283"/>
      <c r="EB166" s="52"/>
      <c r="EJ166" s="53"/>
    </row>
    <row r="167" spans="1:140" ht="45" hidden="1" customHeight="1" x14ac:dyDescent="0.25">
      <c r="A167" s="40">
        <v>157</v>
      </c>
      <c r="B167" s="78" t="s">
        <v>67</v>
      </c>
      <c r="C167" s="78" t="s">
        <v>24</v>
      </c>
      <c r="D167" s="41" t="s">
        <v>68</v>
      </c>
      <c r="E167" s="41" t="s">
        <v>69</v>
      </c>
      <c r="F167" s="41" t="s">
        <v>70</v>
      </c>
      <c r="G167" s="41" t="s">
        <v>137</v>
      </c>
      <c r="H167" s="78" t="s">
        <v>140</v>
      </c>
      <c r="I167" s="78" t="s">
        <v>474</v>
      </c>
      <c r="J167" s="78" t="s">
        <v>73</v>
      </c>
      <c r="K167" s="78" t="s">
        <v>73</v>
      </c>
      <c r="L167" s="132" t="s">
        <v>74</v>
      </c>
      <c r="M167" s="78" t="s">
        <v>138</v>
      </c>
      <c r="N167" s="78" t="s">
        <v>281</v>
      </c>
      <c r="O167" s="41" t="s">
        <v>77</v>
      </c>
      <c r="P167" s="44" t="str">
        <f t="shared" si="68"/>
        <v>53</v>
      </c>
      <c r="Q167" s="44">
        <v>530105</v>
      </c>
      <c r="R167" s="76" t="s">
        <v>85</v>
      </c>
      <c r="S167" s="27">
        <v>1701</v>
      </c>
      <c r="T167" s="56">
        <v>1</v>
      </c>
      <c r="U167" s="57">
        <v>0</v>
      </c>
      <c r="V167" s="57">
        <v>0</v>
      </c>
      <c r="W167" s="47">
        <f t="shared" si="69"/>
        <v>103980.8</v>
      </c>
      <c r="X167" s="48"/>
      <c r="Y167" s="50" t="s">
        <v>31</v>
      </c>
      <c r="Z167" s="75">
        <v>0</v>
      </c>
      <c r="AA167" s="237">
        <f>+ROUND((SUMIFS(MODIFICACIONES!K:K,MODIFICACIONES!L:L,'POA 2026'!$AA$10,MODIFICACIONES!D:D,'POA 2026'!A167)+'POA 2026'!Z167),2)</f>
        <v>0</v>
      </c>
      <c r="AB167" s="75">
        <v>0</v>
      </c>
      <c r="AC167" s="51">
        <f>+ROUND((SUMIFS(MODIFICACIONES!K:K,MODIFICACIONES!L:L,'POA 2026'!$AC$10,MODIFICACIONES!D:D,'POA 2026'!A167)+'POA 2026'!AB167),2)</f>
        <v>18748.400000000001</v>
      </c>
      <c r="AD167" s="75">
        <v>0</v>
      </c>
      <c r="AE167" s="51">
        <f>+ROUND((SUMIFS(MODIFICACIONES!K:K,MODIFICACIONES!L:L,'POA 2026'!$AE$10,MODIFICACIONES!D:D,'POA 2026'!A167)+'POA 2026'!AD167),2)</f>
        <v>7748.4</v>
      </c>
      <c r="AF167" s="75">
        <v>0</v>
      </c>
      <c r="AG167" s="51">
        <f>+ROUND((SUMIFS(MODIFICACIONES!K:K,MODIFICACIONES!L:L,'POA 2026'!$AG$10,MODIFICACIONES!D:D,'POA 2026'!A167)+'POA 2026'!AF167),2)</f>
        <v>7748.4</v>
      </c>
      <c r="AH167" s="75">
        <v>0</v>
      </c>
      <c r="AI167" s="51">
        <f>+ROUND((SUMIFS(MODIFICACIONES!K:K,MODIFICACIONES!L:L,'POA 2026'!$AI$10,MODIFICACIONES!D:D,'POA 2026'!A167)+'POA 2026'!AH167),2)</f>
        <v>7748.4</v>
      </c>
      <c r="AJ167" s="75">
        <v>0</v>
      </c>
      <c r="AK167" s="51">
        <f>+ROUND((SUMIFS(MODIFICACIONES!K:K,MODIFICACIONES!L:L,'POA 2026'!$AK$10,MODIFICACIONES!D:D,'POA 2026'!A167)+'POA 2026'!AJ167),2)</f>
        <v>7748.4</v>
      </c>
      <c r="AL167" s="75">
        <v>0</v>
      </c>
      <c r="AM167" s="51">
        <f>+ROUND((SUMIFS(MODIFICACIONES!K:K,MODIFICACIONES!L:L,'POA 2026'!$AM$10,MODIFICACIONES!D:D,'POA 2026'!A167)+'POA 2026'!AL167),2)</f>
        <v>7748.4</v>
      </c>
      <c r="AN167" s="75">
        <v>0</v>
      </c>
      <c r="AO167" s="51">
        <f>+ROUND((SUMIFS(MODIFICACIONES!K:K,MODIFICACIONES!L:L,'POA 2026'!$AO$10,MODIFICACIONES!D:D,'POA 2026'!A167)+'POA 2026'!AN167),2)</f>
        <v>7748.4</v>
      </c>
      <c r="AP167" s="75">
        <v>0</v>
      </c>
      <c r="AQ167" s="51">
        <f>+ROUND((SUMIFS(MODIFICACIONES!K:K,MODIFICACIONES!L:L,'POA 2026'!$AQ$10,MODIFICACIONES!D:D,'POA 2026'!A167)+'POA 2026'!AP167),2)</f>
        <v>7748.4</v>
      </c>
      <c r="AR167" s="75">
        <v>0</v>
      </c>
      <c r="AS167" s="51">
        <f>+ROUND((SUMIFS(MODIFICACIONES!K:K,MODIFICACIONES!L:L,'POA 2026'!$AS$10,MODIFICACIONES!D:D,'POA 2026'!A167)+'POA 2026'!AR167),2)</f>
        <v>7748.4</v>
      </c>
      <c r="AT167" s="75">
        <v>0</v>
      </c>
      <c r="AU167" s="51">
        <f>+ROUND((SUMIFS(MODIFICACIONES!K:K,MODIFICACIONES!L:L,'POA 2026'!$AU$10,MODIFICACIONES!D:D,'POA 2026'!A167)+'POA 2026'!AT167),2)</f>
        <v>7748.4</v>
      </c>
      <c r="AV167" s="75">
        <v>0</v>
      </c>
      <c r="AW167" s="51">
        <f>+ROUND((SUMIFS(MODIFICACIONES!K:K,MODIFICACIONES!L:L,'POA 2026'!$AW$10,MODIFICACIONES!D:D,'POA 2026'!A167)+'POA 2026'!AV167),2)</f>
        <v>15496.8</v>
      </c>
      <c r="AX167" s="75">
        <f t="shared" si="50"/>
        <v>0</v>
      </c>
      <c r="AY167" s="236">
        <f>SUMIFS(CERTIFICACIONES!I:I,CERTIFICACIONES!A:A,'POA 2026'!A167,CERTIFICACIONES!J:J,"ACTIVA")</f>
        <v>103980.8</v>
      </c>
      <c r="AZ167" s="279">
        <f t="shared" si="49"/>
        <v>0</v>
      </c>
      <c r="BA167" s="282">
        <v>0</v>
      </c>
      <c r="BB167" s="236">
        <v>0</v>
      </c>
      <c r="BC167" s="236">
        <v>0</v>
      </c>
      <c r="BD167" s="236">
        <f t="shared" si="51"/>
        <v>103980.8</v>
      </c>
      <c r="BE167" s="273">
        <f t="shared" si="52"/>
        <v>0</v>
      </c>
      <c r="BF167" s="283"/>
      <c r="BG167" s="282"/>
      <c r="BH167" s="236"/>
      <c r="BI167" s="236"/>
      <c r="BJ167" s="236"/>
      <c r="BK167" s="273">
        <f t="shared" si="53"/>
        <v>0</v>
      </c>
      <c r="BL167" s="283"/>
      <c r="BM167" s="282"/>
      <c r="BN167" s="236"/>
      <c r="BO167" s="236"/>
      <c r="BP167" s="236"/>
      <c r="BQ167" s="273">
        <f t="shared" si="54"/>
        <v>0</v>
      </c>
      <c r="BR167" s="283"/>
      <c r="BS167" s="282"/>
      <c r="BT167" s="236"/>
      <c r="BU167" s="236"/>
      <c r="BV167" s="236"/>
      <c r="BW167" s="273">
        <f t="shared" si="55"/>
        <v>0</v>
      </c>
      <c r="BX167" s="283"/>
      <c r="BY167" s="282"/>
      <c r="BZ167" s="236"/>
      <c r="CA167" s="236"/>
      <c r="CB167" s="236"/>
      <c r="CC167" s="273">
        <f t="shared" si="56"/>
        <v>0</v>
      </c>
      <c r="CD167" s="283"/>
      <c r="CE167" s="282"/>
      <c r="CF167" s="236"/>
      <c r="CG167" s="236"/>
      <c r="CH167" s="236"/>
      <c r="CI167" s="273" t="e">
        <f t="shared" si="57"/>
        <v>#DIV/0!</v>
      </c>
      <c r="CJ167" s="283"/>
      <c r="CK167" s="282"/>
      <c r="CL167" s="236"/>
      <c r="CM167" s="236"/>
      <c r="CN167" s="236"/>
      <c r="CO167" s="273" t="e">
        <f t="shared" si="58"/>
        <v>#DIV/0!</v>
      </c>
      <c r="CP167" s="283"/>
      <c r="CQ167" s="282"/>
      <c r="CR167" s="236"/>
      <c r="CS167" s="236"/>
      <c r="CT167" s="236"/>
      <c r="CU167" s="273" t="e">
        <f t="shared" si="59"/>
        <v>#DIV/0!</v>
      </c>
      <c r="CV167" s="283"/>
      <c r="CW167" s="282"/>
      <c r="CX167" s="236"/>
      <c r="CY167" s="236"/>
      <c r="CZ167" s="236"/>
      <c r="DA167" s="273" t="e">
        <f t="shared" si="60"/>
        <v>#DIV/0!</v>
      </c>
      <c r="DB167" s="283"/>
      <c r="DC167" s="282"/>
      <c r="DD167" s="236"/>
      <c r="DE167" s="236"/>
      <c r="DF167" s="236"/>
      <c r="DG167" s="273" t="e">
        <f t="shared" si="61"/>
        <v>#DIV/0!</v>
      </c>
      <c r="DH167" s="283"/>
      <c r="DI167" s="282"/>
      <c r="DJ167" s="236"/>
      <c r="DK167" s="236"/>
      <c r="DL167" s="236"/>
      <c r="DM167" s="273" t="e">
        <f t="shared" si="62"/>
        <v>#DIV/0!</v>
      </c>
      <c r="DN167" s="283"/>
      <c r="DO167" s="282"/>
      <c r="DP167" s="236"/>
      <c r="DQ167" s="236"/>
      <c r="DR167" s="236"/>
      <c r="DS167" s="273" t="e">
        <f t="shared" si="63"/>
        <v>#DIV/0!</v>
      </c>
      <c r="DT167" s="283"/>
      <c r="DU167" s="282"/>
      <c r="DV167" s="236">
        <f t="shared" si="64"/>
        <v>0</v>
      </c>
      <c r="DW167" s="236">
        <f t="shared" si="65"/>
        <v>0</v>
      </c>
      <c r="DX167" s="236">
        <f t="shared" si="66"/>
        <v>103980.8</v>
      </c>
      <c r="DY167" s="273">
        <f t="shared" si="67"/>
        <v>0</v>
      </c>
      <c r="DZ167" s="283"/>
      <c r="EB167" s="52"/>
      <c r="EJ167" s="53"/>
    </row>
    <row r="168" spans="1:140" ht="45" hidden="1" customHeight="1" x14ac:dyDescent="0.25">
      <c r="A168" s="40">
        <v>158</v>
      </c>
      <c r="B168" s="78" t="s">
        <v>67</v>
      </c>
      <c r="C168" s="78" t="s">
        <v>24</v>
      </c>
      <c r="D168" s="41" t="s">
        <v>68</v>
      </c>
      <c r="E168" s="41" t="s">
        <v>156</v>
      </c>
      <c r="F168" s="41" t="s">
        <v>157</v>
      </c>
      <c r="G168" s="41" t="s">
        <v>158</v>
      </c>
      <c r="H168" s="78" t="s">
        <v>88</v>
      </c>
      <c r="I168" s="78" t="s">
        <v>458</v>
      </c>
      <c r="J168" s="78" t="s">
        <v>73</v>
      </c>
      <c r="K168" s="78" t="s">
        <v>73</v>
      </c>
      <c r="L168" s="78" t="s">
        <v>74</v>
      </c>
      <c r="M168" s="78" t="s">
        <v>159</v>
      </c>
      <c r="N168" s="96" t="s">
        <v>174</v>
      </c>
      <c r="O168" s="80" t="s">
        <v>80</v>
      </c>
      <c r="P168" s="44" t="str">
        <f t="shared" si="68"/>
        <v>51</v>
      </c>
      <c r="Q168" s="44">
        <v>510518</v>
      </c>
      <c r="R168" s="81" t="s">
        <v>162</v>
      </c>
      <c r="S168" s="46">
        <v>1700</v>
      </c>
      <c r="T168" s="46">
        <v>1</v>
      </c>
      <c r="U168" s="45">
        <v>0</v>
      </c>
      <c r="V168" s="45">
        <v>0</v>
      </c>
      <c r="W168" s="47">
        <f t="shared" si="69"/>
        <v>39000</v>
      </c>
      <c r="X168" s="86">
        <v>1</v>
      </c>
      <c r="Y168" s="50" t="s">
        <v>31</v>
      </c>
      <c r="Z168" s="75">
        <v>0</v>
      </c>
      <c r="AA168" s="237">
        <f>+ROUND((SUMIFS(MODIFICACIONES!K:K,MODIFICACIONES!L:L,'POA 2026'!$AA$10,MODIFICACIONES!D:D,'POA 2026'!A168)+'POA 2026'!Z168),2)</f>
        <v>0</v>
      </c>
      <c r="AB168" s="75">
        <v>0</v>
      </c>
      <c r="AC168" s="51">
        <f>+ROUND((SUMIFS(MODIFICACIONES!K:K,MODIFICACIONES!L:L,'POA 2026'!$AC$10,MODIFICACIONES!D:D,'POA 2026'!A168)+'POA 2026'!AB168),2)</f>
        <v>39000</v>
      </c>
      <c r="AD168" s="75">
        <v>0</v>
      </c>
      <c r="AE168" s="51">
        <f>+ROUND((SUMIFS(MODIFICACIONES!K:K,MODIFICACIONES!L:L,'POA 2026'!$AE$10,MODIFICACIONES!D:D,'POA 2026'!A168)+'POA 2026'!AD168),2)</f>
        <v>0</v>
      </c>
      <c r="AF168" s="75">
        <v>0</v>
      </c>
      <c r="AG168" s="51">
        <f>+ROUND((SUMIFS(MODIFICACIONES!K:K,MODIFICACIONES!L:L,'POA 2026'!$AG$10,MODIFICACIONES!D:D,'POA 2026'!A168)+'POA 2026'!AF168),2)</f>
        <v>0</v>
      </c>
      <c r="AH168" s="75">
        <v>0</v>
      </c>
      <c r="AI168" s="51">
        <f>+ROUND((SUMIFS(MODIFICACIONES!K:K,MODIFICACIONES!L:L,'POA 2026'!$AI$10,MODIFICACIONES!D:D,'POA 2026'!A168)+'POA 2026'!AH168),2)</f>
        <v>0</v>
      </c>
      <c r="AJ168" s="75">
        <v>0</v>
      </c>
      <c r="AK168" s="51">
        <f>+ROUND((SUMIFS(MODIFICACIONES!K:K,MODIFICACIONES!L:L,'POA 2026'!$AK$10,MODIFICACIONES!D:D,'POA 2026'!A168)+'POA 2026'!AJ168),2)</f>
        <v>0</v>
      </c>
      <c r="AL168" s="75">
        <v>0</v>
      </c>
      <c r="AM168" s="51">
        <f>+ROUND((SUMIFS(MODIFICACIONES!K:K,MODIFICACIONES!L:L,'POA 2026'!$AM$10,MODIFICACIONES!D:D,'POA 2026'!A168)+'POA 2026'!AL168),2)</f>
        <v>0</v>
      </c>
      <c r="AN168" s="75">
        <v>0</v>
      </c>
      <c r="AO168" s="51">
        <f>+ROUND((SUMIFS(MODIFICACIONES!K:K,MODIFICACIONES!L:L,'POA 2026'!$AO$10,MODIFICACIONES!D:D,'POA 2026'!A168)+'POA 2026'!AN168),2)</f>
        <v>0</v>
      </c>
      <c r="AP168" s="75">
        <v>0</v>
      </c>
      <c r="AQ168" s="51">
        <f>+ROUND((SUMIFS(MODIFICACIONES!K:K,MODIFICACIONES!L:L,'POA 2026'!$AQ$10,MODIFICACIONES!D:D,'POA 2026'!A168)+'POA 2026'!AP168),2)</f>
        <v>0</v>
      </c>
      <c r="AR168" s="75">
        <v>0</v>
      </c>
      <c r="AS168" s="51">
        <f>+ROUND((SUMIFS(MODIFICACIONES!K:K,MODIFICACIONES!L:L,'POA 2026'!$AS$10,MODIFICACIONES!D:D,'POA 2026'!A168)+'POA 2026'!AR168),2)</f>
        <v>0</v>
      </c>
      <c r="AT168" s="75">
        <v>0</v>
      </c>
      <c r="AU168" s="51">
        <f>+ROUND((SUMIFS(MODIFICACIONES!K:K,MODIFICACIONES!L:L,'POA 2026'!$AU$10,MODIFICACIONES!D:D,'POA 2026'!A168)+'POA 2026'!AT168),2)</f>
        <v>0</v>
      </c>
      <c r="AV168" s="75">
        <v>0</v>
      </c>
      <c r="AW168" s="51">
        <f>+ROUND((SUMIFS(MODIFICACIONES!K:K,MODIFICACIONES!L:L,'POA 2026'!$AW$10,MODIFICACIONES!D:D,'POA 2026'!A168)+'POA 2026'!AV168),2)</f>
        <v>0</v>
      </c>
      <c r="AX168" s="75">
        <f t="shared" si="50"/>
        <v>0</v>
      </c>
      <c r="AY168" s="236">
        <f>SUMIFS(CERTIFICACIONES!I:I,CERTIFICACIONES!A:A,'POA 2026'!A168,CERTIFICACIONES!J:J,"ACTIVA")</f>
        <v>39000</v>
      </c>
      <c r="AZ168" s="279">
        <f t="shared" si="49"/>
        <v>0</v>
      </c>
      <c r="BA168" s="282">
        <v>0</v>
      </c>
      <c r="BB168" s="236">
        <v>0</v>
      </c>
      <c r="BC168" s="236">
        <v>0</v>
      </c>
      <c r="BD168" s="236">
        <f t="shared" si="51"/>
        <v>39000</v>
      </c>
      <c r="BE168" s="273">
        <f t="shared" si="52"/>
        <v>0</v>
      </c>
      <c r="BF168" s="283"/>
      <c r="BG168" s="282">
        <v>0</v>
      </c>
      <c r="BH168" s="236">
        <v>35919.47</v>
      </c>
      <c r="BI168" s="236">
        <v>35919.47</v>
      </c>
      <c r="BJ168" s="236">
        <f>+W168-BI168</f>
        <v>3080.5299999999988</v>
      </c>
      <c r="BK168" s="273">
        <f t="shared" si="53"/>
        <v>0.92101205128205132</v>
      </c>
      <c r="BL168" s="283"/>
      <c r="BM168" s="282"/>
      <c r="BN168" s="236"/>
      <c r="BO168" s="236"/>
      <c r="BP168" s="236"/>
      <c r="BQ168" s="273" t="e">
        <f t="shared" si="54"/>
        <v>#DIV/0!</v>
      </c>
      <c r="BR168" s="283"/>
      <c r="BS168" s="282"/>
      <c r="BT168" s="236"/>
      <c r="BU168" s="236"/>
      <c r="BV168" s="236"/>
      <c r="BW168" s="273" t="e">
        <f t="shared" si="55"/>
        <v>#DIV/0!</v>
      </c>
      <c r="BX168" s="283"/>
      <c r="BY168" s="282"/>
      <c r="BZ168" s="236"/>
      <c r="CA168" s="236"/>
      <c r="CB168" s="236"/>
      <c r="CC168" s="273" t="e">
        <f t="shared" si="56"/>
        <v>#DIV/0!</v>
      </c>
      <c r="CD168" s="283"/>
      <c r="CE168" s="282"/>
      <c r="CF168" s="236"/>
      <c r="CG168" s="236"/>
      <c r="CH168" s="236"/>
      <c r="CI168" s="273" t="e">
        <f t="shared" si="57"/>
        <v>#DIV/0!</v>
      </c>
      <c r="CJ168" s="283"/>
      <c r="CK168" s="282"/>
      <c r="CL168" s="236"/>
      <c r="CM168" s="236"/>
      <c r="CN168" s="236"/>
      <c r="CO168" s="273" t="e">
        <f t="shared" si="58"/>
        <v>#DIV/0!</v>
      </c>
      <c r="CP168" s="283"/>
      <c r="CQ168" s="282"/>
      <c r="CR168" s="236"/>
      <c r="CS168" s="236"/>
      <c r="CT168" s="236"/>
      <c r="CU168" s="273" t="e">
        <f t="shared" si="59"/>
        <v>#DIV/0!</v>
      </c>
      <c r="CV168" s="283"/>
      <c r="CW168" s="282"/>
      <c r="CX168" s="236"/>
      <c r="CY168" s="236"/>
      <c r="CZ168" s="236"/>
      <c r="DA168" s="273" t="e">
        <f t="shared" si="60"/>
        <v>#DIV/0!</v>
      </c>
      <c r="DB168" s="283"/>
      <c r="DC168" s="282"/>
      <c r="DD168" s="236"/>
      <c r="DE168" s="236"/>
      <c r="DF168" s="236"/>
      <c r="DG168" s="273" t="e">
        <f t="shared" si="61"/>
        <v>#DIV/0!</v>
      </c>
      <c r="DH168" s="283"/>
      <c r="DI168" s="282"/>
      <c r="DJ168" s="236"/>
      <c r="DK168" s="236"/>
      <c r="DL168" s="236"/>
      <c r="DM168" s="273" t="e">
        <f t="shared" si="62"/>
        <v>#DIV/0!</v>
      </c>
      <c r="DN168" s="283"/>
      <c r="DO168" s="282"/>
      <c r="DP168" s="236"/>
      <c r="DQ168" s="236"/>
      <c r="DR168" s="236"/>
      <c r="DS168" s="273" t="e">
        <f t="shared" si="63"/>
        <v>#DIV/0!</v>
      </c>
      <c r="DT168" s="283"/>
      <c r="DU168" s="282"/>
      <c r="DV168" s="236">
        <f t="shared" si="64"/>
        <v>35919.47</v>
      </c>
      <c r="DW168" s="236">
        <f t="shared" si="65"/>
        <v>35919.47</v>
      </c>
      <c r="DX168" s="236">
        <f t="shared" si="66"/>
        <v>3080.5299999999988</v>
      </c>
      <c r="DY168" s="273">
        <f t="shared" si="67"/>
        <v>0.92101205128205132</v>
      </c>
      <c r="DZ168" s="283"/>
      <c r="EB168" s="52"/>
      <c r="EJ168" s="53"/>
    </row>
    <row r="169" spans="1:140" ht="45" hidden="1" customHeight="1" x14ac:dyDescent="0.25">
      <c r="A169" s="40">
        <v>159</v>
      </c>
      <c r="B169" s="78" t="s">
        <v>67</v>
      </c>
      <c r="C169" s="78" t="s">
        <v>24</v>
      </c>
      <c r="D169" s="41" t="s">
        <v>68</v>
      </c>
      <c r="E169" s="41" t="s">
        <v>156</v>
      </c>
      <c r="F169" s="41" t="s">
        <v>157</v>
      </c>
      <c r="G169" s="41" t="s">
        <v>158</v>
      </c>
      <c r="H169" s="78" t="s">
        <v>72</v>
      </c>
      <c r="I169" s="78" t="s">
        <v>72</v>
      </c>
      <c r="J169" s="78" t="s">
        <v>73</v>
      </c>
      <c r="K169" s="78" t="s">
        <v>73</v>
      </c>
      <c r="L169" s="78" t="s">
        <v>74</v>
      </c>
      <c r="M169" s="78" t="s">
        <v>159</v>
      </c>
      <c r="N169" s="78" t="s">
        <v>642</v>
      </c>
      <c r="O169" s="80" t="s">
        <v>80</v>
      </c>
      <c r="P169" s="44" t="str">
        <f t="shared" si="68"/>
        <v>99</v>
      </c>
      <c r="Q169" s="44">
        <v>990101</v>
      </c>
      <c r="R169" s="96" t="s">
        <v>641</v>
      </c>
      <c r="S169" s="46">
        <v>1700</v>
      </c>
      <c r="T169" s="46">
        <v>3</v>
      </c>
      <c r="U169" s="45">
        <v>0</v>
      </c>
      <c r="V169" s="45">
        <v>0</v>
      </c>
      <c r="W169" s="47">
        <f t="shared" si="69"/>
        <v>354.29</v>
      </c>
      <c r="X169" s="86">
        <v>1</v>
      </c>
      <c r="Y169" s="50" t="s">
        <v>31</v>
      </c>
      <c r="Z169" s="75">
        <v>0</v>
      </c>
      <c r="AA169" s="237">
        <f>+ROUND((SUMIFS(MODIFICACIONES!K:K,MODIFICACIONES!L:L,'POA 2026'!$AA$10,MODIFICACIONES!D:D,'POA 2026'!A169)+'POA 2026'!Z169),2)</f>
        <v>0</v>
      </c>
      <c r="AB169" s="75">
        <v>0</v>
      </c>
      <c r="AC169" s="51">
        <f>+ROUND((SUMIFS(MODIFICACIONES!K:K,MODIFICACIONES!L:L,'POA 2026'!$AC$10,MODIFICACIONES!D:D,'POA 2026'!A169)+'POA 2026'!AB169),2)</f>
        <v>354.29</v>
      </c>
      <c r="AD169" s="75">
        <v>0</v>
      </c>
      <c r="AE169" s="51">
        <f>+ROUND((SUMIFS(MODIFICACIONES!K:K,MODIFICACIONES!L:L,'POA 2026'!$AE$10,MODIFICACIONES!D:D,'POA 2026'!A169)+'POA 2026'!AD169),2)</f>
        <v>0</v>
      </c>
      <c r="AF169" s="75">
        <v>0</v>
      </c>
      <c r="AG169" s="51">
        <f>+ROUND((SUMIFS(MODIFICACIONES!K:K,MODIFICACIONES!L:L,'POA 2026'!$AG$10,MODIFICACIONES!D:D,'POA 2026'!A169)+'POA 2026'!AF169),2)</f>
        <v>0</v>
      </c>
      <c r="AH169" s="75">
        <v>0</v>
      </c>
      <c r="AI169" s="51">
        <f>+ROUND((SUMIFS(MODIFICACIONES!K:K,MODIFICACIONES!L:L,'POA 2026'!$AI$10,MODIFICACIONES!D:D,'POA 2026'!A169)+'POA 2026'!AH169),2)</f>
        <v>0</v>
      </c>
      <c r="AJ169" s="75">
        <v>0</v>
      </c>
      <c r="AK169" s="51">
        <f>+ROUND((SUMIFS(MODIFICACIONES!K:K,MODIFICACIONES!L:L,'POA 2026'!$AK$10,MODIFICACIONES!D:D,'POA 2026'!A169)+'POA 2026'!AJ169),2)</f>
        <v>0</v>
      </c>
      <c r="AL169" s="75">
        <v>0</v>
      </c>
      <c r="AM169" s="51">
        <f>+ROUND((SUMIFS(MODIFICACIONES!K:K,MODIFICACIONES!L:L,'POA 2026'!$AM$10,MODIFICACIONES!D:D,'POA 2026'!A169)+'POA 2026'!AL169),2)</f>
        <v>0</v>
      </c>
      <c r="AN169" s="75">
        <v>0</v>
      </c>
      <c r="AO169" s="51">
        <f>+ROUND((SUMIFS(MODIFICACIONES!K:K,MODIFICACIONES!L:L,'POA 2026'!$AO$10,MODIFICACIONES!D:D,'POA 2026'!A169)+'POA 2026'!AN169),2)</f>
        <v>0</v>
      </c>
      <c r="AP169" s="75">
        <v>0</v>
      </c>
      <c r="AQ169" s="51">
        <f>+ROUND((SUMIFS(MODIFICACIONES!K:K,MODIFICACIONES!L:L,'POA 2026'!$AQ$10,MODIFICACIONES!D:D,'POA 2026'!A169)+'POA 2026'!AP169),2)</f>
        <v>0</v>
      </c>
      <c r="AR169" s="75">
        <v>0</v>
      </c>
      <c r="AS169" s="51">
        <f>+ROUND((SUMIFS(MODIFICACIONES!K:K,MODIFICACIONES!L:L,'POA 2026'!$AS$10,MODIFICACIONES!D:D,'POA 2026'!A169)+'POA 2026'!AR169),2)</f>
        <v>0</v>
      </c>
      <c r="AT169" s="75">
        <v>0</v>
      </c>
      <c r="AU169" s="51">
        <f>+ROUND((SUMIFS(MODIFICACIONES!K:K,MODIFICACIONES!L:L,'POA 2026'!$AU$10,MODIFICACIONES!D:D,'POA 2026'!A169)+'POA 2026'!AT169),2)</f>
        <v>0</v>
      </c>
      <c r="AV169" s="75">
        <v>0</v>
      </c>
      <c r="AW169" s="51">
        <f>+ROUND((SUMIFS(MODIFICACIONES!K:K,MODIFICACIONES!L:L,'POA 2026'!$AW$10,MODIFICACIONES!D:D,'POA 2026'!A169)+'POA 2026'!AV169),2)</f>
        <v>0</v>
      </c>
      <c r="AX169" s="75">
        <f t="shared" si="50"/>
        <v>0</v>
      </c>
      <c r="AY169" s="236">
        <f>SUMIFS(CERTIFICACIONES!I:I,CERTIFICACIONES!A:A,'POA 2026'!A169,CERTIFICACIONES!J:J,"ACTIVA")</f>
        <v>354.29</v>
      </c>
      <c r="AZ169" s="279">
        <f t="shared" si="49"/>
        <v>0</v>
      </c>
      <c r="BA169" s="282"/>
      <c r="BB169" s="236"/>
      <c r="BC169" s="236"/>
      <c r="BD169" s="236">
        <f t="shared" si="51"/>
        <v>354.29</v>
      </c>
      <c r="BE169" s="273">
        <f t="shared" si="52"/>
        <v>0</v>
      </c>
      <c r="BF169" s="283"/>
      <c r="BG169" s="282"/>
      <c r="BH169" s="236"/>
      <c r="BI169" s="236"/>
      <c r="BJ169" s="236"/>
      <c r="BK169" s="273">
        <f t="shared" si="53"/>
        <v>0</v>
      </c>
      <c r="BL169" s="283"/>
      <c r="BM169" s="282"/>
      <c r="BN169" s="236"/>
      <c r="BO169" s="236"/>
      <c r="BP169" s="236"/>
      <c r="BQ169" s="273" t="e">
        <f t="shared" si="54"/>
        <v>#DIV/0!</v>
      </c>
      <c r="BR169" s="283"/>
      <c r="BS169" s="282"/>
      <c r="BT169" s="236"/>
      <c r="BU169" s="236"/>
      <c r="BV169" s="236"/>
      <c r="BW169" s="273" t="e">
        <f t="shared" si="55"/>
        <v>#DIV/0!</v>
      </c>
      <c r="BX169" s="283"/>
      <c r="BY169" s="282"/>
      <c r="BZ169" s="236"/>
      <c r="CA169" s="236"/>
      <c r="CB169" s="236"/>
      <c r="CC169" s="273" t="e">
        <f t="shared" si="56"/>
        <v>#DIV/0!</v>
      </c>
      <c r="CD169" s="283"/>
      <c r="CE169" s="282"/>
      <c r="CF169" s="236"/>
      <c r="CG169" s="236"/>
      <c r="CH169" s="236"/>
      <c r="CI169" s="273" t="e">
        <f t="shared" si="57"/>
        <v>#DIV/0!</v>
      </c>
      <c r="CJ169" s="283"/>
      <c r="CK169" s="282"/>
      <c r="CL169" s="236"/>
      <c r="CM169" s="236"/>
      <c r="CN169" s="236"/>
      <c r="CO169" s="273" t="e">
        <f t="shared" si="58"/>
        <v>#DIV/0!</v>
      </c>
      <c r="CP169" s="283"/>
      <c r="CQ169" s="282"/>
      <c r="CR169" s="236"/>
      <c r="CS169" s="236"/>
      <c r="CT169" s="236"/>
      <c r="CU169" s="273" t="e">
        <f t="shared" si="59"/>
        <v>#DIV/0!</v>
      </c>
      <c r="CV169" s="283"/>
      <c r="CW169" s="282"/>
      <c r="CX169" s="236"/>
      <c r="CY169" s="236"/>
      <c r="CZ169" s="236"/>
      <c r="DA169" s="273" t="e">
        <f t="shared" si="60"/>
        <v>#DIV/0!</v>
      </c>
      <c r="DB169" s="283"/>
      <c r="DC169" s="282"/>
      <c r="DD169" s="236"/>
      <c r="DE169" s="236"/>
      <c r="DF169" s="236"/>
      <c r="DG169" s="273" t="e">
        <f t="shared" si="61"/>
        <v>#DIV/0!</v>
      </c>
      <c r="DH169" s="283"/>
      <c r="DI169" s="282"/>
      <c r="DJ169" s="236"/>
      <c r="DK169" s="236"/>
      <c r="DL169" s="236"/>
      <c r="DM169" s="273" t="e">
        <f t="shared" si="62"/>
        <v>#DIV/0!</v>
      </c>
      <c r="DN169" s="283"/>
      <c r="DO169" s="282"/>
      <c r="DP169" s="236"/>
      <c r="DQ169" s="236"/>
      <c r="DR169" s="236"/>
      <c r="DS169" s="273" t="e">
        <f t="shared" si="63"/>
        <v>#DIV/0!</v>
      </c>
      <c r="DT169" s="283"/>
      <c r="DU169" s="282"/>
      <c r="DV169" s="236">
        <f t="shared" si="64"/>
        <v>0</v>
      </c>
      <c r="DW169" s="236">
        <f t="shared" si="65"/>
        <v>0</v>
      </c>
      <c r="DX169" s="236">
        <f t="shared" si="66"/>
        <v>354.29</v>
      </c>
      <c r="DY169" s="273">
        <f t="shared" si="67"/>
        <v>0</v>
      </c>
      <c r="DZ169" s="283"/>
      <c r="EB169" s="52"/>
      <c r="EJ169" s="53"/>
    </row>
    <row r="170" spans="1:140" ht="45" hidden="1" customHeight="1" x14ac:dyDescent="0.25">
      <c r="A170" s="40">
        <v>160</v>
      </c>
      <c r="B170" s="78" t="s">
        <v>67</v>
      </c>
      <c r="C170" s="78" t="s">
        <v>24</v>
      </c>
      <c r="D170" s="41" t="s">
        <v>68</v>
      </c>
      <c r="E170" s="41" t="s">
        <v>156</v>
      </c>
      <c r="F170" s="41" t="s">
        <v>157</v>
      </c>
      <c r="G170" s="41" t="s">
        <v>158</v>
      </c>
      <c r="H170" s="78" t="s">
        <v>140</v>
      </c>
      <c r="I170" s="78" t="s">
        <v>664</v>
      </c>
      <c r="J170" s="78" t="s">
        <v>73</v>
      </c>
      <c r="K170" s="78" t="s">
        <v>73</v>
      </c>
      <c r="L170" s="78" t="s">
        <v>74</v>
      </c>
      <c r="M170" s="78" t="s">
        <v>159</v>
      </c>
      <c r="N170" s="96" t="s">
        <v>174</v>
      </c>
      <c r="O170" s="80" t="s">
        <v>80</v>
      </c>
      <c r="P170" s="44" t="str">
        <f t="shared" si="68"/>
        <v>51</v>
      </c>
      <c r="Q170" s="44">
        <v>510518</v>
      </c>
      <c r="R170" s="81" t="s">
        <v>162</v>
      </c>
      <c r="S170" s="46">
        <v>1700</v>
      </c>
      <c r="T170" s="46">
        <v>3</v>
      </c>
      <c r="U170" s="45">
        <v>0</v>
      </c>
      <c r="V170" s="45">
        <v>0</v>
      </c>
      <c r="W170" s="47">
        <f t="shared" si="69"/>
        <v>7176</v>
      </c>
      <c r="X170" s="86">
        <v>1</v>
      </c>
      <c r="Y170" s="50" t="s">
        <v>31</v>
      </c>
      <c r="Z170" s="75">
        <v>0</v>
      </c>
      <c r="AA170" s="237">
        <f>+ROUND((SUMIFS(MODIFICACIONES!K:K,MODIFICACIONES!L:L,'POA 2026'!$AA$10,MODIFICACIONES!D:D,'POA 2026'!A170)+'POA 2026'!Z170),2)</f>
        <v>0</v>
      </c>
      <c r="AB170" s="75">
        <v>0</v>
      </c>
      <c r="AC170" s="51">
        <f>+ROUND((SUMIFS(MODIFICACIONES!K:K,MODIFICACIONES!L:L,'POA 2026'!$AC$10,MODIFICACIONES!D:D,'POA 2026'!A170)+'POA 2026'!AB170),2)</f>
        <v>7176</v>
      </c>
      <c r="AD170" s="75">
        <v>0</v>
      </c>
      <c r="AE170" s="51">
        <f>+ROUND((SUMIFS(MODIFICACIONES!K:K,MODIFICACIONES!L:L,'POA 2026'!$AE$10,MODIFICACIONES!D:D,'POA 2026'!A170)+'POA 2026'!AD170),2)</f>
        <v>0</v>
      </c>
      <c r="AF170" s="75">
        <v>0</v>
      </c>
      <c r="AG170" s="51">
        <f>+ROUND((SUMIFS(MODIFICACIONES!K:K,MODIFICACIONES!L:L,'POA 2026'!$AG$10,MODIFICACIONES!D:D,'POA 2026'!A170)+'POA 2026'!AF170),2)</f>
        <v>0</v>
      </c>
      <c r="AH170" s="75">
        <v>0</v>
      </c>
      <c r="AI170" s="51">
        <f>+ROUND((SUMIFS(MODIFICACIONES!K:K,MODIFICACIONES!L:L,'POA 2026'!$AI$10,MODIFICACIONES!D:D,'POA 2026'!A170)+'POA 2026'!AH170),2)</f>
        <v>0</v>
      </c>
      <c r="AJ170" s="75">
        <v>0</v>
      </c>
      <c r="AK170" s="51">
        <f>+ROUND((SUMIFS(MODIFICACIONES!K:K,MODIFICACIONES!L:L,'POA 2026'!$AK$10,MODIFICACIONES!D:D,'POA 2026'!A170)+'POA 2026'!AJ170),2)</f>
        <v>0</v>
      </c>
      <c r="AL170" s="75">
        <v>0</v>
      </c>
      <c r="AM170" s="51">
        <f>+ROUND((SUMIFS(MODIFICACIONES!K:K,MODIFICACIONES!L:L,'POA 2026'!$AM$10,MODIFICACIONES!D:D,'POA 2026'!A170)+'POA 2026'!AL170),2)</f>
        <v>0</v>
      </c>
      <c r="AN170" s="75">
        <v>0</v>
      </c>
      <c r="AO170" s="51">
        <f>+ROUND((SUMIFS(MODIFICACIONES!K:K,MODIFICACIONES!L:L,'POA 2026'!$AO$10,MODIFICACIONES!D:D,'POA 2026'!A170)+'POA 2026'!AN170),2)</f>
        <v>0</v>
      </c>
      <c r="AP170" s="75">
        <v>0</v>
      </c>
      <c r="AQ170" s="51">
        <f>+ROUND((SUMIFS(MODIFICACIONES!K:K,MODIFICACIONES!L:L,'POA 2026'!$AQ$10,MODIFICACIONES!D:D,'POA 2026'!A170)+'POA 2026'!AP170),2)</f>
        <v>0</v>
      </c>
      <c r="AR170" s="75">
        <v>0</v>
      </c>
      <c r="AS170" s="51">
        <f>+ROUND((SUMIFS(MODIFICACIONES!K:K,MODIFICACIONES!L:L,'POA 2026'!$AS$10,MODIFICACIONES!D:D,'POA 2026'!A170)+'POA 2026'!AR170),2)</f>
        <v>0</v>
      </c>
      <c r="AT170" s="75">
        <v>0</v>
      </c>
      <c r="AU170" s="51">
        <f>+ROUND((SUMIFS(MODIFICACIONES!K:K,MODIFICACIONES!L:L,'POA 2026'!$AU$10,MODIFICACIONES!D:D,'POA 2026'!A170)+'POA 2026'!AT170),2)</f>
        <v>0</v>
      </c>
      <c r="AV170" s="75">
        <v>0</v>
      </c>
      <c r="AW170" s="51">
        <f>+ROUND((SUMIFS(MODIFICACIONES!K:K,MODIFICACIONES!L:L,'POA 2026'!$AW$10,MODIFICACIONES!D:D,'POA 2026'!A170)+'POA 2026'!AV170),2)</f>
        <v>0</v>
      </c>
      <c r="AX170" s="75">
        <f t="shared" si="50"/>
        <v>0</v>
      </c>
      <c r="AY170" s="236">
        <f>SUMIFS(CERTIFICACIONES!I:I,CERTIFICACIONES!A:A,'POA 2026'!A170,CERTIFICACIONES!J:J,"ACTIVA")</f>
        <v>0</v>
      </c>
      <c r="AZ170" s="279">
        <f t="shared" si="49"/>
        <v>7176</v>
      </c>
      <c r="BA170" s="282"/>
      <c r="BB170" s="236"/>
      <c r="BC170" s="236"/>
      <c r="BD170" s="236">
        <f t="shared" si="51"/>
        <v>7176</v>
      </c>
      <c r="BE170" s="273">
        <f t="shared" si="52"/>
        <v>0</v>
      </c>
      <c r="BF170" s="283"/>
      <c r="BG170" s="282">
        <v>0</v>
      </c>
      <c r="BH170" s="236">
        <v>7176</v>
      </c>
      <c r="BI170" s="236">
        <v>7176</v>
      </c>
      <c r="BJ170" s="236"/>
      <c r="BK170" s="273">
        <f t="shared" si="53"/>
        <v>1</v>
      </c>
      <c r="BL170" s="290" t="s">
        <v>693</v>
      </c>
      <c r="BM170" s="282"/>
      <c r="BN170" s="236"/>
      <c r="BO170" s="236"/>
      <c r="BP170" s="236"/>
      <c r="BQ170" s="273" t="e">
        <f t="shared" si="54"/>
        <v>#DIV/0!</v>
      </c>
      <c r="BR170" s="283"/>
      <c r="BS170" s="282"/>
      <c r="BT170" s="236"/>
      <c r="BU170" s="236"/>
      <c r="BV170" s="236"/>
      <c r="BW170" s="273" t="e">
        <f t="shared" si="55"/>
        <v>#DIV/0!</v>
      </c>
      <c r="BX170" s="283"/>
      <c r="BY170" s="282"/>
      <c r="BZ170" s="236"/>
      <c r="CA170" s="236"/>
      <c r="CB170" s="236"/>
      <c r="CC170" s="273" t="e">
        <f t="shared" si="56"/>
        <v>#DIV/0!</v>
      </c>
      <c r="CD170" s="283"/>
      <c r="CE170" s="282"/>
      <c r="CF170" s="236"/>
      <c r="CG170" s="236"/>
      <c r="CH170" s="236"/>
      <c r="CI170" s="273" t="e">
        <f t="shared" si="57"/>
        <v>#DIV/0!</v>
      </c>
      <c r="CJ170" s="283"/>
      <c r="CK170" s="282"/>
      <c r="CL170" s="236"/>
      <c r="CM170" s="236"/>
      <c r="CN170" s="236"/>
      <c r="CO170" s="273" t="e">
        <f t="shared" si="58"/>
        <v>#DIV/0!</v>
      </c>
      <c r="CP170" s="283"/>
      <c r="CQ170" s="282"/>
      <c r="CR170" s="236"/>
      <c r="CS170" s="236"/>
      <c r="CT170" s="236"/>
      <c r="CU170" s="273" t="e">
        <f t="shared" si="59"/>
        <v>#DIV/0!</v>
      </c>
      <c r="CV170" s="283"/>
      <c r="CW170" s="282"/>
      <c r="CX170" s="236"/>
      <c r="CY170" s="236"/>
      <c r="CZ170" s="236"/>
      <c r="DA170" s="273" t="e">
        <f t="shared" si="60"/>
        <v>#DIV/0!</v>
      </c>
      <c r="DB170" s="283"/>
      <c r="DC170" s="282"/>
      <c r="DD170" s="236"/>
      <c r="DE170" s="236"/>
      <c r="DF170" s="236"/>
      <c r="DG170" s="273" t="e">
        <f t="shared" si="61"/>
        <v>#DIV/0!</v>
      </c>
      <c r="DH170" s="283"/>
      <c r="DI170" s="282"/>
      <c r="DJ170" s="236"/>
      <c r="DK170" s="236"/>
      <c r="DL170" s="236"/>
      <c r="DM170" s="273" t="e">
        <f t="shared" si="62"/>
        <v>#DIV/0!</v>
      </c>
      <c r="DN170" s="283"/>
      <c r="DO170" s="282"/>
      <c r="DP170" s="236"/>
      <c r="DQ170" s="236"/>
      <c r="DR170" s="236"/>
      <c r="DS170" s="273" t="e">
        <f t="shared" si="63"/>
        <v>#DIV/0!</v>
      </c>
      <c r="DT170" s="283"/>
      <c r="DU170" s="282"/>
      <c r="DV170" s="236">
        <f t="shared" si="64"/>
        <v>7176</v>
      </c>
      <c r="DW170" s="236">
        <f t="shared" si="65"/>
        <v>7176</v>
      </c>
      <c r="DX170" s="236">
        <f t="shared" si="66"/>
        <v>0</v>
      </c>
      <c r="DY170" s="273">
        <f t="shared" si="67"/>
        <v>1</v>
      </c>
      <c r="DZ170" s="283"/>
      <c r="EB170" s="52"/>
      <c r="EJ170" s="53"/>
    </row>
    <row r="171" spans="1:140" ht="45" hidden="1" customHeight="1" x14ac:dyDescent="0.25">
      <c r="A171" s="40">
        <v>161</v>
      </c>
      <c r="B171" s="78" t="s">
        <v>67</v>
      </c>
      <c r="C171" s="78" t="s">
        <v>24</v>
      </c>
      <c r="D171" s="41" t="s">
        <v>68</v>
      </c>
      <c r="E171" s="41" t="s">
        <v>156</v>
      </c>
      <c r="F171" s="41" t="s">
        <v>157</v>
      </c>
      <c r="G171" s="41" t="s">
        <v>158</v>
      </c>
      <c r="H171" s="78" t="s">
        <v>140</v>
      </c>
      <c r="I171" s="78" t="s">
        <v>664</v>
      </c>
      <c r="J171" s="78" t="s">
        <v>73</v>
      </c>
      <c r="K171" s="78" t="s">
        <v>73</v>
      </c>
      <c r="L171" s="78" t="s">
        <v>74</v>
      </c>
      <c r="M171" s="78" t="s">
        <v>159</v>
      </c>
      <c r="N171" s="96" t="s">
        <v>171</v>
      </c>
      <c r="O171" s="80" t="s">
        <v>80</v>
      </c>
      <c r="P171" s="44" t="str">
        <f t="shared" si="68"/>
        <v>51</v>
      </c>
      <c r="Q171" s="44">
        <v>510601</v>
      </c>
      <c r="R171" s="81" t="s">
        <v>171</v>
      </c>
      <c r="S171" s="46">
        <v>1700</v>
      </c>
      <c r="T171" s="46">
        <v>3</v>
      </c>
      <c r="U171" s="45">
        <v>0</v>
      </c>
      <c r="V171" s="45">
        <v>0</v>
      </c>
      <c r="W171" s="47">
        <f t="shared" si="69"/>
        <v>656.61</v>
      </c>
      <c r="X171" s="86">
        <v>1</v>
      </c>
      <c r="Y171" s="50" t="s">
        <v>31</v>
      </c>
      <c r="Z171" s="75">
        <v>0</v>
      </c>
      <c r="AA171" s="237">
        <f>+ROUND((SUMIFS(MODIFICACIONES!K:K,MODIFICACIONES!L:L,'POA 2026'!$AA$10,MODIFICACIONES!D:D,'POA 2026'!A171)+'POA 2026'!Z171),2)</f>
        <v>0</v>
      </c>
      <c r="AB171" s="75">
        <v>0</v>
      </c>
      <c r="AC171" s="51">
        <f>+ROUND((SUMIFS(MODIFICACIONES!K:K,MODIFICACIONES!L:L,'POA 2026'!$AC$10,MODIFICACIONES!D:D,'POA 2026'!A171)+'POA 2026'!AB171),2)</f>
        <v>656.61</v>
      </c>
      <c r="AD171" s="75">
        <v>0</v>
      </c>
      <c r="AE171" s="51">
        <f>+ROUND((SUMIFS(MODIFICACIONES!K:K,MODIFICACIONES!L:L,'POA 2026'!$AE$10,MODIFICACIONES!D:D,'POA 2026'!A171)+'POA 2026'!AD171),2)</f>
        <v>0</v>
      </c>
      <c r="AF171" s="75">
        <v>0</v>
      </c>
      <c r="AG171" s="51">
        <f>+ROUND((SUMIFS(MODIFICACIONES!K:K,MODIFICACIONES!L:L,'POA 2026'!$AG$10,MODIFICACIONES!D:D,'POA 2026'!A171)+'POA 2026'!AF171),2)</f>
        <v>0</v>
      </c>
      <c r="AH171" s="75">
        <v>0</v>
      </c>
      <c r="AI171" s="51">
        <f>+ROUND((SUMIFS(MODIFICACIONES!K:K,MODIFICACIONES!L:L,'POA 2026'!$AI$10,MODIFICACIONES!D:D,'POA 2026'!A171)+'POA 2026'!AH171),2)</f>
        <v>0</v>
      </c>
      <c r="AJ171" s="75">
        <v>0</v>
      </c>
      <c r="AK171" s="51">
        <f>+ROUND((SUMIFS(MODIFICACIONES!K:K,MODIFICACIONES!L:L,'POA 2026'!$AK$10,MODIFICACIONES!D:D,'POA 2026'!A171)+'POA 2026'!AJ171),2)</f>
        <v>0</v>
      </c>
      <c r="AL171" s="75">
        <v>0</v>
      </c>
      <c r="AM171" s="51">
        <f>+ROUND((SUMIFS(MODIFICACIONES!K:K,MODIFICACIONES!L:L,'POA 2026'!$AM$10,MODIFICACIONES!D:D,'POA 2026'!A171)+'POA 2026'!AL171),2)</f>
        <v>0</v>
      </c>
      <c r="AN171" s="75">
        <v>0</v>
      </c>
      <c r="AO171" s="51">
        <f>+ROUND((SUMIFS(MODIFICACIONES!K:K,MODIFICACIONES!L:L,'POA 2026'!$AO$10,MODIFICACIONES!D:D,'POA 2026'!A171)+'POA 2026'!AN171),2)</f>
        <v>0</v>
      </c>
      <c r="AP171" s="75">
        <v>0</v>
      </c>
      <c r="AQ171" s="51">
        <f>+ROUND((SUMIFS(MODIFICACIONES!K:K,MODIFICACIONES!L:L,'POA 2026'!$AQ$10,MODIFICACIONES!D:D,'POA 2026'!A171)+'POA 2026'!AP171),2)</f>
        <v>0</v>
      </c>
      <c r="AR171" s="75">
        <v>0</v>
      </c>
      <c r="AS171" s="51">
        <f>+ROUND((SUMIFS(MODIFICACIONES!K:K,MODIFICACIONES!L:L,'POA 2026'!$AS$10,MODIFICACIONES!D:D,'POA 2026'!A171)+'POA 2026'!AR171),2)</f>
        <v>0</v>
      </c>
      <c r="AT171" s="75">
        <v>0</v>
      </c>
      <c r="AU171" s="51">
        <f>+ROUND((SUMIFS(MODIFICACIONES!K:K,MODIFICACIONES!L:L,'POA 2026'!$AU$10,MODIFICACIONES!D:D,'POA 2026'!A171)+'POA 2026'!AT171),2)</f>
        <v>0</v>
      </c>
      <c r="AV171" s="75">
        <v>0</v>
      </c>
      <c r="AW171" s="51">
        <f>+ROUND((SUMIFS(MODIFICACIONES!K:K,MODIFICACIONES!L:L,'POA 2026'!$AW$10,MODIFICACIONES!D:D,'POA 2026'!A171)+'POA 2026'!AV171),2)</f>
        <v>0</v>
      </c>
      <c r="AX171" s="75">
        <f t="shared" si="50"/>
        <v>0</v>
      </c>
      <c r="AY171" s="236">
        <f>SUMIFS(CERTIFICACIONES!I:I,CERTIFICACIONES!A:A,'POA 2026'!A171,CERTIFICACIONES!J:J,"ACTIVA")</f>
        <v>0</v>
      </c>
      <c r="AZ171" s="279">
        <f t="shared" ref="AZ171:AZ191" si="70">+W171-AY171</f>
        <v>656.61</v>
      </c>
      <c r="BA171" s="282"/>
      <c r="BB171" s="236"/>
      <c r="BC171" s="236"/>
      <c r="BD171" s="236">
        <f t="shared" si="51"/>
        <v>656.61</v>
      </c>
      <c r="BE171" s="273">
        <f t="shared" si="52"/>
        <v>0</v>
      </c>
      <c r="BF171" s="283"/>
      <c r="BG171" s="282">
        <v>0</v>
      </c>
      <c r="BH171" s="236">
        <v>656.61</v>
      </c>
      <c r="BI171" s="236">
        <v>656.61</v>
      </c>
      <c r="BJ171" s="236"/>
      <c r="BK171" s="273">
        <f t="shared" si="53"/>
        <v>1</v>
      </c>
      <c r="BL171" s="290" t="s">
        <v>692</v>
      </c>
      <c r="BM171" s="282"/>
      <c r="BN171" s="236"/>
      <c r="BO171" s="236"/>
      <c r="BP171" s="236"/>
      <c r="BQ171" s="273" t="e">
        <f t="shared" si="54"/>
        <v>#DIV/0!</v>
      </c>
      <c r="BR171" s="283"/>
      <c r="BS171" s="282"/>
      <c r="BT171" s="236"/>
      <c r="BU171" s="236"/>
      <c r="BV171" s="236"/>
      <c r="BW171" s="273" t="e">
        <f t="shared" si="55"/>
        <v>#DIV/0!</v>
      </c>
      <c r="BX171" s="283"/>
      <c r="BY171" s="282"/>
      <c r="BZ171" s="236"/>
      <c r="CA171" s="236"/>
      <c r="CB171" s="236"/>
      <c r="CC171" s="273" t="e">
        <f t="shared" si="56"/>
        <v>#DIV/0!</v>
      </c>
      <c r="CD171" s="283"/>
      <c r="CE171" s="282"/>
      <c r="CF171" s="236"/>
      <c r="CG171" s="236"/>
      <c r="CH171" s="236"/>
      <c r="CI171" s="273" t="e">
        <f t="shared" si="57"/>
        <v>#DIV/0!</v>
      </c>
      <c r="CJ171" s="283"/>
      <c r="CK171" s="282"/>
      <c r="CL171" s="236"/>
      <c r="CM171" s="236"/>
      <c r="CN171" s="236"/>
      <c r="CO171" s="273" t="e">
        <f t="shared" si="58"/>
        <v>#DIV/0!</v>
      </c>
      <c r="CP171" s="283"/>
      <c r="CQ171" s="282"/>
      <c r="CR171" s="236"/>
      <c r="CS171" s="236"/>
      <c r="CT171" s="236"/>
      <c r="CU171" s="273" t="e">
        <f t="shared" si="59"/>
        <v>#DIV/0!</v>
      </c>
      <c r="CV171" s="283"/>
      <c r="CW171" s="282"/>
      <c r="CX171" s="236"/>
      <c r="CY171" s="236"/>
      <c r="CZ171" s="236"/>
      <c r="DA171" s="273" t="e">
        <f t="shared" si="60"/>
        <v>#DIV/0!</v>
      </c>
      <c r="DB171" s="283"/>
      <c r="DC171" s="282"/>
      <c r="DD171" s="236"/>
      <c r="DE171" s="236"/>
      <c r="DF171" s="236"/>
      <c r="DG171" s="273" t="e">
        <f t="shared" si="61"/>
        <v>#DIV/0!</v>
      </c>
      <c r="DH171" s="283"/>
      <c r="DI171" s="282"/>
      <c r="DJ171" s="236"/>
      <c r="DK171" s="236"/>
      <c r="DL171" s="236"/>
      <c r="DM171" s="273" t="e">
        <f t="shared" si="62"/>
        <v>#DIV/0!</v>
      </c>
      <c r="DN171" s="283"/>
      <c r="DO171" s="282"/>
      <c r="DP171" s="236"/>
      <c r="DQ171" s="236"/>
      <c r="DR171" s="236"/>
      <c r="DS171" s="273" t="e">
        <f t="shared" si="63"/>
        <v>#DIV/0!</v>
      </c>
      <c r="DT171" s="283"/>
      <c r="DU171" s="282"/>
      <c r="DV171" s="236">
        <f t="shared" si="64"/>
        <v>656.61</v>
      </c>
      <c r="DW171" s="236">
        <f t="shared" si="65"/>
        <v>656.61</v>
      </c>
      <c r="DX171" s="236">
        <f t="shared" si="66"/>
        <v>0</v>
      </c>
      <c r="DY171" s="273">
        <f t="shared" si="67"/>
        <v>1</v>
      </c>
      <c r="DZ171" s="283"/>
      <c r="EB171" s="52"/>
      <c r="EJ171" s="53"/>
    </row>
    <row r="172" spans="1:140" ht="45" hidden="1" customHeight="1" x14ac:dyDescent="0.25">
      <c r="A172" s="40">
        <v>162</v>
      </c>
      <c r="B172" s="78"/>
      <c r="C172" s="78"/>
      <c r="D172" s="41"/>
      <c r="E172" s="41"/>
      <c r="F172" s="41"/>
      <c r="G172" s="41"/>
      <c r="H172" s="78"/>
      <c r="I172" s="78"/>
      <c r="J172" s="78"/>
      <c r="K172" s="78"/>
      <c r="L172" s="78"/>
      <c r="M172" s="78"/>
      <c r="N172" s="78"/>
      <c r="O172" s="41"/>
      <c r="P172" s="44" t="str">
        <f t="shared" si="68"/>
        <v/>
      </c>
      <c r="Q172" s="44"/>
      <c r="R172" s="76"/>
      <c r="S172" s="27"/>
      <c r="T172" s="56"/>
      <c r="U172" s="57"/>
      <c r="V172" s="260"/>
      <c r="W172" s="47">
        <f t="shared" si="69"/>
        <v>0</v>
      </c>
      <c r="X172" s="48"/>
      <c r="Y172" s="261"/>
      <c r="Z172" s="75">
        <v>0</v>
      </c>
      <c r="AA172" s="237">
        <f>+ROUND((SUMIFS(MODIFICACIONES!K:K,MODIFICACIONES!L:L,'POA 2026'!$AA$10,MODIFICACIONES!D:D,'POA 2026'!A172)+'POA 2026'!Z172),2)</f>
        <v>0</v>
      </c>
      <c r="AB172" s="75">
        <v>0</v>
      </c>
      <c r="AC172" s="51">
        <f>+ROUND((SUMIFS(MODIFICACIONES!K:K,MODIFICACIONES!L:L,'POA 2026'!$AC$10,MODIFICACIONES!D:D,'POA 2026'!A172)+'POA 2026'!AB172),2)</f>
        <v>0</v>
      </c>
      <c r="AD172" s="75">
        <v>0</v>
      </c>
      <c r="AE172" s="51">
        <f>+ROUND((SUMIFS(MODIFICACIONES!K:K,MODIFICACIONES!L:L,'POA 2026'!$AE$10,MODIFICACIONES!D:D,'POA 2026'!A172)+'POA 2026'!AD172),2)</f>
        <v>0</v>
      </c>
      <c r="AF172" s="75">
        <v>0</v>
      </c>
      <c r="AG172" s="51">
        <f>+ROUND((SUMIFS(MODIFICACIONES!K:K,MODIFICACIONES!L:L,'POA 2026'!$AG$10,MODIFICACIONES!D:D,'POA 2026'!A172)+'POA 2026'!AF172),2)</f>
        <v>0</v>
      </c>
      <c r="AH172" s="75">
        <v>0</v>
      </c>
      <c r="AI172" s="51">
        <f>+ROUND((SUMIFS(MODIFICACIONES!K:K,MODIFICACIONES!L:L,'POA 2026'!$AI$10,MODIFICACIONES!D:D,'POA 2026'!A172)+'POA 2026'!AH172),2)</f>
        <v>0</v>
      </c>
      <c r="AJ172" s="75">
        <v>0</v>
      </c>
      <c r="AK172" s="51">
        <f>+ROUND((SUMIFS(MODIFICACIONES!K:K,MODIFICACIONES!L:L,'POA 2026'!$AK$10,MODIFICACIONES!D:D,'POA 2026'!A172)+'POA 2026'!AJ172),2)</f>
        <v>0</v>
      </c>
      <c r="AL172" s="75">
        <v>0</v>
      </c>
      <c r="AM172" s="51">
        <f>+ROUND((SUMIFS(MODIFICACIONES!K:K,MODIFICACIONES!L:L,'POA 2026'!$AM$10,MODIFICACIONES!D:D,'POA 2026'!A172)+'POA 2026'!AL172),2)</f>
        <v>0</v>
      </c>
      <c r="AN172" s="75">
        <v>0</v>
      </c>
      <c r="AO172" s="51">
        <f>+ROUND((SUMIFS(MODIFICACIONES!K:K,MODIFICACIONES!L:L,'POA 2026'!$AO$10,MODIFICACIONES!D:D,'POA 2026'!A172)+'POA 2026'!AN172),2)</f>
        <v>0</v>
      </c>
      <c r="AP172" s="75">
        <v>0</v>
      </c>
      <c r="AQ172" s="51">
        <f>+ROUND((SUMIFS(MODIFICACIONES!K:K,MODIFICACIONES!L:L,'POA 2026'!$AQ$10,MODIFICACIONES!D:D,'POA 2026'!A172)+'POA 2026'!AP172),2)</f>
        <v>0</v>
      </c>
      <c r="AR172" s="75">
        <v>0</v>
      </c>
      <c r="AS172" s="51">
        <f>+ROUND((SUMIFS(MODIFICACIONES!K:K,MODIFICACIONES!L:L,'POA 2026'!$AS$10,MODIFICACIONES!D:D,'POA 2026'!A172)+'POA 2026'!AR172),2)</f>
        <v>0</v>
      </c>
      <c r="AT172" s="75">
        <v>0</v>
      </c>
      <c r="AU172" s="51">
        <f>+ROUND((SUMIFS(MODIFICACIONES!K:K,MODIFICACIONES!L:L,'POA 2026'!$AU$10,MODIFICACIONES!D:D,'POA 2026'!A172)+'POA 2026'!AT172),2)</f>
        <v>0</v>
      </c>
      <c r="AV172" s="75">
        <v>0</v>
      </c>
      <c r="AW172" s="51">
        <f>+ROUND((SUMIFS(MODIFICACIONES!K:K,MODIFICACIONES!L:L,'POA 2026'!$AW$10,MODIFICACIONES!D:D,'POA 2026'!A172)+'POA 2026'!AV172),2)</f>
        <v>0</v>
      </c>
      <c r="AX172" s="75">
        <f t="shared" si="50"/>
        <v>0</v>
      </c>
      <c r="AY172" s="236">
        <f>SUMIFS(CERTIFICACIONES!I:I,CERTIFICACIONES!A:A,'POA 2026'!A172,CERTIFICACIONES!J:J,"ACTIVA")</f>
        <v>0</v>
      </c>
      <c r="AZ172" s="279">
        <f t="shared" si="70"/>
        <v>0</v>
      </c>
      <c r="BA172" s="282"/>
      <c r="BB172" s="236"/>
      <c r="BC172" s="236"/>
      <c r="BD172" s="236">
        <f t="shared" si="51"/>
        <v>0</v>
      </c>
      <c r="BE172" s="273" t="e">
        <f t="shared" si="52"/>
        <v>#DIV/0!</v>
      </c>
      <c r="BF172" s="283"/>
      <c r="BG172" s="282"/>
      <c r="BH172" s="236"/>
      <c r="BI172" s="236"/>
      <c r="BJ172" s="236"/>
      <c r="BK172" s="273" t="e">
        <f t="shared" si="53"/>
        <v>#DIV/0!</v>
      </c>
      <c r="BL172" s="283"/>
      <c r="BM172" s="282"/>
      <c r="BN172" s="236"/>
      <c r="BO172" s="236"/>
      <c r="BP172" s="236"/>
      <c r="BQ172" s="273" t="e">
        <f t="shared" si="54"/>
        <v>#DIV/0!</v>
      </c>
      <c r="BR172" s="283"/>
      <c r="BS172" s="282"/>
      <c r="BT172" s="236"/>
      <c r="BU172" s="236"/>
      <c r="BV172" s="236"/>
      <c r="BW172" s="273" t="e">
        <f t="shared" si="55"/>
        <v>#DIV/0!</v>
      </c>
      <c r="BX172" s="283"/>
      <c r="BY172" s="282"/>
      <c r="BZ172" s="236"/>
      <c r="CA172" s="236"/>
      <c r="CB172" s="236"/>
      <c r="CC172" s="273" t="e">
        <f t="shared" si="56"/>
        <v>#DIV/0!</v>
      </c>
      <c r="CD172" s="283"/>
      <c r="CE172" s="282"/>
      <c r="CF172" s="236"/>
      <c r="CG172" s="236"/>
      <c r="CH172" s="236"/>
      <c r="CI172" s="273" t="e">
        <f t="shared" si="57"/>
        <v>#DIV/0!</v>
      </c>
      <c r="CJ172" s="283"/>
      <c r="CK172" s="282"/>
      <c r="CL172" s="236"/>
      <c r="CM172" s="236"/>
      <c r="CN172" s="236"/>
      <c r="CO172" s="273" t="e">
        <f t="shared" si="58"/>
        <v>#DIV/0!</v>
      </c>
      <c r="CP172" s="283"/>
      <c r="CQ172" s="282"/>
      <c r="CR172" s="236"/>
      <c r="CS172" s="236"/>
      <c r="CT172" s="236"/>
      <c r="CU172" s="273" t="e">
        <f t="shared" si="59"/>
        <v>#DIV/0!</v>
      </c>
      <c r="CV172" s="283"/>
      <c r="CW172" s="282"/>
      <c r="CX172" s="236"/>
      <c r="CY172" s="236"/>
      <c r="CZ172" s="236"/>
      <c r="DA172" s="273" t="e">
        <f t="shared" si="60"/>
        <v>#DIV/0!</v>
      </c>
      <c r="DB172" s="283"/>
      <c r="DC172" s="282"/>
      <c r="DD172" s="236"/>
      <c r="DE172" s="236"/>
      <c r="DF172" s="236"/>
      <c r="DG172" s="273" t="e">
        <f t="shared" si="61"/>
        <v>#DIV/0!</v>
      </c>
      <c r="DH172" s="283"/>
      <c r="DI172" s="282"/>
      <c r="DJ172" s="236"/>
      <c r="DK172" s="236"/>
      <c r="DL172" s="236"/>
      <c r="DM172" s="273" t="e">
        <f t="shared" si="62"/>
        <v>#DIV/0!</v>
      </c>
      <c r="DN172" s="283"/>
      <c r="DO172" s="282"/>
      <c r="DP172" s="236"/>
      <c r="DQ172" s="236"/>
      <c r="DR172" s="236"/>
      <c r="DS172" s="273" t="e">
        <f t="shared" si="63"/>
        <v>#DIV/0!</v>
      </c>
      <c r="DT172" s="283"/>
      <c r="DU172" s="282"/>
      <c r="DV172" s="236">
        <f t="shared" si="64"/>
        <v>0</v>
      </c>
      <c r="DW172" s="236">
        <f t="shared" si="65"/>
        <v>0</v>
      </c>
      <c r="DX172" s="236">
        <f t="shared" si="66"/>
        <v>0</v>
      </c>
      <c r="DY172" s="273" t="e">
        <f t="shared" si="67"/>
        <v>#DIV/0!</v>
      </c>
      <c r="DZ172" s="283"/>
      <c r="EB172" s="52"/>
      <c r="EJ172" s="53"/>
    </row>
    <row r="173" spans="1:140" ht="45" hidden="1" customHeight="1" x14ac:dyDescent="0.25">
      <c r="A173" s="40"/>
      <c r="B173" s="78"/>
      <c r="C173" s="78"/>
      <c r="D173" s="41"/>
      <c r="E173" s="41"/>
      <c r="F173" s="41"/>
      <c r="G173" s="41"/>
      <c r="H173" s="78"/>
      <c r="I173" s="78"/>
      <c r="J173" s="78"/>
      <c r="K173" s="78"/>
      <c r="L173" s="78"/>
      <c r="M173" s="78"/>
      <c r="N173" s="78"/>
      <c r="O173" s="41"/>
      <c r="P173" s="44" t="str">
        <f t="shared" si="68"/>
        <v/>
      </c>
      <c r="Q173" s="44"/>
      <c r="R173" s="76"/>
      <c r="S173" s="27"/>
      <c r="T173" s="56"/>
      <c r="U173" s="57"/>
      <c r="V173" s="260"/>
      <c r="W173" s="47">
        <f t="shared" si="69"/>
        <v>0</v>
      </c>
      <c r="X173" s="48"/>
      <c r="Y173" s="261"/>
      <c r="Z173" s="75">
        <v>0</v>
      </c>
      <c r="AA173" s="237">
        <f>+ROUND((SUMIFS(MODIFICACIONES!K:K,MODIFICACIONES!L:L,'POA 2026'!$AA$10,MODIFICACIONES!D:D,'POA 2026'!A173)+'POA 2026'!Z173),2)</f>
        <v>0</v>
      </c>
      <c r="AB173" s="75">
        <v>0</v>
      </c>
      <c r="AC173" s="51">
        <f>+ROUND((SUMIFS(MODIFICACIONES!K:K,MODIFICACIONES!L:L,'POA 2026'!$AC$10,MODIFICACIONES!D:D,'POA 2026'!A173)+'POA 2026'!AB173),2)</f>
        <v>0</v>
      </c>
      <c r="AD173" s="75">
        <v>0</v>
      </c>
      <c r="AE173" s="51">
        <f>+ROUND((SUMIFS(MODIFICACIONES!K:K,MODIFICACIONES!L:L,'POA 2026'!$AE$10,MODIFICACIONES!D:D,'POA 2026'!A173)+'POA 2026'!AD173),2)</f>
        <v>0</v>
      </c>
      <c r="AF173" s="75">
        <v>0</v>
      </c>
      <c r="AG173" s="51">
        <f>+ROUND((SUMIFS(MODIFICACIONES!K:K,MODIFICACIONES!L:L,'POA 2026'!$AG$10,MODIFICACIONES!D:D,'POA 2026'!A173)+'POA 2026'!AF173),2)</f>
        <v>0</v>
      </c>
      <c r="AH173" s="75">
        <v>0</v>
      </c>
      <c r="AI173" s="51">
        <f>+ROUND((SUMIFS(MODIFICACIONES!K:K,MODIFICACIONES!L:L,'POA 2026'!$AI$10,MODIFICACIONES!D:D,'POA 2026'!A173)+'POA 2026'!AH173),2)</f>
        <v>0</v>
      </c>
      <c r="AJ173" s="75">
        <v>0</v>
      </c>
      <c r="AK173" s="51">
        <f>+ROUND((SUMIFS(MODIFICACIONES!K:K,MODIFICACIONES!L:L,'POA 2026'!$AK$10,MODIFICACIONES!D:D,'POA 2026'!A173)+'POA 2026'!AJ173),2)</f>
        <v>0</v>
      </c>
      <c r="AL173" s="75">
        <v>0</v>
      </c>
      <c r="AM173" s="51">
        <f>+ROUND((SUMIFS(MODIFICACIONES!K:K,MODIFICACIONES!L:L,'POA 2026'!$AM$10,MODIFICACIONES!D:D,'POA 2026'!A173)+'POA 2026'!AL173),2)</f>
        <v>0</v>
      </c>
      <c r="AN173" s="75">
        <v>0</v>
      </c>
      <c r="AO173" s="51">
        <f>+ROUND((SUMIFS(MODIFICACIONES!K:K,MODIFICACIONES!L:L,'POA 2026'!$AO$10,MODIFICACIONES!D:D,'POA 2026'!A173)+'POA 2026'!AN173),2)</f>
        <v>0</v>
      </c>
      <c r="AP173" s="75">
        <v>0</v>
      </c>
      <c r="AQ173" s="51">
        <f>+ROUND((SUMIFS(MODIFICACIONES!K:K,MODIFICACIONES!L:L,'POA 2026'!$AQ$10,MODIFICACIONES!D:D,'POA 2026'!A173)+'POA 2026'!AP173),2)</f>
        <v>0</v>
      </c>
      <c r="AR173" s="75">
        <v>0</v>
      </c>
      <c r="AS173" s="51">
        <f>+ROUND((SUMIFS(MODIFICACIONES!K:K,MODIFICACIONES!L:L,'POA 2026'!$AS$10,MODIFICACIONES!D:D,'POA 2026'!A173)+'POA 2026'!AR173),2)</f>
        <v>0</v>
      </c>
      <c r="AT173" s="75">
        <v>0</v>
      </c>
      <c r="AU173" s="51">
        <f>+ROUND((SUMIFS(MODIFICACIONES!K:K,MODIFICACIONES!L:L,'POA 2026'!$AU$10,MODIFICACIONES!D:D,'POA 2026'!A173)+'POA 2026'!AT173),2)</f>
        <v>0</v>
      </c>
      <c r="AV173" s="75">
        <v>0</v>
      </c>
      <c r="AW173" s="51">
        <f>+ROUND((SUMIFS(MODIFICACIONES!K:K,MODIFICACIONES!L:L,'POA 2026'!$AW$10,MODIFICACIONES!D:D,'POA 2026'!A173)+'POA 2026'!AV173),2)</f>
        <v>0</v>
      </c>
      <c r="AX173" s="75">
        <f t="shared" si="50"/>
        <v>0</v>
      </c>
      <c r="AY173" s="236">
        <f>SUMIFS(CERTIFICACIONES!I:I,CERTIFICACIONES!A:A,'POA 2026'!A173,CERTIFICACIONES!J:J,"ACTIVA")</f>
        <v>0</v>
      </c>
      <c r="AZ173" s="279">
        <f t="shared" si="70"/>
        <v>0</v>
      </c>
      <c r="BA173" s="282"/>
      <c r="BB173" s="236"/>
      <c r="BC173" s="236"/>
      <c r="BD173" s="236">
        <f t="shared" si="51"/>
        <v>0</v>
      </c>
      <c r="BE173" s="273" t="e">
        <f t="shared" si="52"/>
        <v>#DIV/0!</v>
      </c>
      <c r="BF173" s="283"/>
      <c r="BG173" s="282"/>
      <c r="BH173" s="236"/>
      <c r="BI173" s="236"/>
      <c r="BJ173" s="236"/>
      <c r="BK173" s="273" t="e">
        <f t="shared" si="53"/>
        <v>#DIV/0!</v>
      </c>
      <c r="BL173" s="283"/>
      <c r="BM173" s="282"/>
      <c r="BN173" s="236"/>
      <c r="BO173" s="236"/>
      <c r="BP173" s="236"/>
      <c r="BQ173" s="273" t="e">
        <f t="shared" si="54"/>
        <v>#DIV/0!</v>
      </c>
      <c r="BR173" s="283"/>
      <c r="BS173" s="282"/>
      <c r="BT173" s="236"/>
      <c r="BU173" s="236"/>
      <c r="BV173" s="236"/>
      <c r="BW173" s="273" t="e">
        <f t="shared" si="55"/>
        <v>#DIV/0!</v>
      </c>
      <c r="BX173" s="283"/>
      <c r="BY173" s="282"/>
      <c r="BZ173" s="236"/>
      <c r="CA173" s="236"/>
      <c r="CB173" s="236"/>
      <c r="CC173" s="273" t="e">
        <f t="shared" si="56"/>
        <v>#DIV/0!</v>
      </c>
      <c r="CD173" s="283"/>
      <c r="CE173" s="282"/>
      <c r="CF173" s="236"/>
      <c r="CG173" s="236"/>
      <c r="CH173" s="236"/>
      <c r="CI173" s="273" t="e">
        <f t="shared" si="57"/>
        <v>#DIV/0!</v>
      </c>
      <c r="CJ173" s="283"/>
      <c r="CK173" s="282"/>
      <c r="CL173" s="236"/>
      <c r="CM173" s="236"/>
      <c r="CN173" s="236"/>
      <c r="CO173" s="273" t="e">
        <f t="shared" si="58"/>
        <v>#DIV/0!</v>
      </c>
      <c r="CP173" s="283"/>
      <c r="CQ173" s="282"/>
      <c r="CR173" s="236"/>
      <c r="CS173" s="236"/>
      <c r="CT173" s="236"/>
      <c r="CU173" s="273" t="e">
        <f t="shared" si="59"/>
        <v>#DIV/0!</v>
      </c>
      <c r="CV173" s="283"/>
      <c r="CW173" s="282"/>
      <c r="CX173" s="236"/>
      <c r="CY173" s="236"/>
      <c r="CZ173" s="236"/>
      <c r="DA173" s="273" t="e">
        <f t="shared" si="60"/>
        <v>#DIV/0!</v>
      </c>
      <c r="DB173" s="283"/>
      <c r="DC173" s="282"/>
      <c r="DD173" s="236"/>
      <c r="DE173" s="236"/>
      <c r="DF173" s="236"/>
      <c r="DG173" s="273" t="e">
        <f t="shared" si="61"/>
        <v>#DIV/0!</v>
      </c>
      <c r="DH173" s="283"/>
      <c r="DI173" s="282"/>
      <c r="DJ173" s="236"/>
      <c r="DK173" s="236"/>
      <c r="DL173" s="236"/>
      <c r="DM173" s="273" t="e">
        <f t="shared" si="62"/>
        <v>#DIV/0!</v>
      </c>
      <c r="DN173" s="283"/>
      <c r="DO173" s="282"/>
      <c r="DP173" s="236"/>
      <c r="DQ173" s="236"/>
      <c r="DR173" s="236"/>
      <c r="DS173" s="273" t="e">
        <f t="shared" si="63"/>
        <v>#DIV/0!</v>
      </c>
      <c r="DT173" s="283"/>
      <c r="DU173" s="282"/>
      <c r="DV173" s="236">
        <f t="shared" si="64"/>
        <v>0</v>
      </c>
      <c r="DW173" s="236">
        <f t="shared" si="65"/>
        <v>0</v>
      </c>
      <c r="DX173" s="236">
        <f t="shared" si="66"/>
        <v>0</v>
      </c>
      <c r="DY173" s="273" t="e">
        <f t="shared" si="67"/>
        <v>#DIV/0!</v>
      </c>
      <c r="DZ173" s="283"/>
      <c r="EB173" s="52"/>
      <c r="EJ173" s="53"/>
    </row>
    <row r="174" spans="1:140" ht="45" hidden="1" customHeight="1" x14ac:dyDescent="0.25">
      <c r="A174" s="40"/>
      <c r="B174" s="78"/>
      <c r="C174" s="78"/>
      <c r="D174" s="41"/>
      <c r="E174" s="41"/>
      <c r="F174" s="41"/>
      <c r="G174" s="41"/>
      <c r="H174" s="78"/>
      <c r="I174" s="78"/>
      <c r="J174" s="78"/>
      <c r="K174" s="78"/>
      <c r="L174" s="78"/>
      <c r="M174" s="78"/>
      <c r="N174" s="78"/>
      <c r="O174" s="41"/>
      <c r="P174" s="44" t="str">
        <f t="shared" si="68"/>
        <v/>
      </c>
      <c r="Q174" s="44"/>
      <c r="R174" s="76"/>
      <c r="S174" s="27"/>
      <c r="T174" s="56"/>
      <c r="U174" s="57"/>
      <c r="V174" s="260"/>
      <c r="W174" s="47">
        <f t="shared" si="69"/>
        <v>0</v>
      </c>
      <c r="X174" s="48"/>
      <c r="Y174" s="261"/>
      <c r="Z174" s="75">
        <v>0</v>
      </c>
      <c r="AA174" s="237">
        <f>+ROUND((SUMIFS(MODIFICACIONES!K:K,MODIFICACIONES!L:L,'POA 2026'!$AA$10,MODIFICACIONES!D:D,'POA 2026'!A174)+'POA 2026'!Z174),2)</f>
        <v>0</v>
      </c>
      <c r="AB174" s="75">
        <v>0</v>
      </c>
      <c r="AC174" s="51">
        <f>+ROUND((SUMIFS(MODIFICACIONES!K:K,MODIFICACIONES!L:L,'POA 2026'!$AC$10,MODIFICACIONES!D:D,'POA 2026'!A174)+'POA 2026'!AB174),2)</f>
        <v>0</v>
      </c>
      <c r="AD174" s="75">
        <v>0</v>
      </c>
      <c r="AE174" s="51">
        <f>+ROUND((SUMIFS(MODIFICACIONES!K:K,MODIFICACIONES!L:L,'POA 2026'!$AE$10,MODIFICACIONES!D:D,'POA 2026'!A174)+'POA 2026'!AD174),2)</f>
        <v>0</v>
      </c>
      <c r="AF174" s="75">
        <v>0</v>
      </c>
      <c r="AG174" s="51">
        <f>+ROUND((SUMIFS(MODIFICACIONES!K:K,MODIFICACIONES!L:L,'POA 2026'!$AG$10,MODIFICACIONES!D:D,'POA 2026'!A174)+'POA 2026'!AF174),2)</f>
        <v>0</v>
      </c>
      <c r="AH174" s="75">
        <v>0</v>
      </c>
      <c r="AI174" s="51">
        <f>+ROUND((SUMIFS(MODIFICACIONES!K:K,MODIFICACIONES!L:L,'POA 2026'!$AI$10,MODIFICACIONES!D:D,'POA 2026'!A174)+'POA 2026'!AH174),2)</f>
        <v>0</v>
      </c>
      <c r="AJ174" s="75">
        <v>0</v>
      </c>
      <c r="AK174" s="51">
        <f>+ROUND((SUMIFS(MODIFICACIONES!K:K,MODIFICACIONES!L:L,'POA 2026'!$AK$10,MODIFICACIONES!D:D,'POA 2026'!A174)+'POA 2026'!AJ174),2)</f>
        <v>0</v>
      </c>
      <c r="AL174" s="75">
        <v>0</v>
      </c>
      <c r="AM174" s="51">
        <f>+ROUND((SUMIFS(MODIFICACIONES!K:K,MODIFICACIONES!L:L,'POA 2026'!$AM$10,MODIFICACIONES!D:D,'POA 2026'!A174)+'POA 2026'!AL174),2)</f>
        <v>0</v>
      </c>
      <c r="AN174" s="75">
        <v>0</v>
      </c>
      <c r="AO174" s="51">
        <f>+ROUND((SUMIFS(MODIFICACIONES!K:K,MODIFICACIONES!L:L,'POA 2026'!$AO$10,MODIFICACIONES!D:D,'POA 2026'!A174)+'POA 2026'!AN174),2)</f>
        <v>0</v>
      </c>
      <c r="AP174" s="75">
        <v>0</v>
      </c>
      <c r="AQ174" s="51">
        <f>+ROUND((SUMIFS(MODIFICACIONES!K:K,MODIFICACIONES!L:L,'POA 2026'!$AQ$10,MODIFICACIONES!D:D,'POA 2026'!A174)+'POA 2026'!AP174),2)</f>
        <v>0</v>
      </c>
      <c r="AR174" s="75">
        <v>0</v>
      </c>
      <c r="AS174" s="51">
        <f>+ROUND((SUMIFS(MODIFICACIONES!K:K,MODIFICACIONES!L:L,'POA 2026'!$AS$10,MODIFICACIONES!D:D,'POA 2026'!A174)+'POA 2026'!AR174),2)</f>
        <v>0</v>
      </c>
      <c r="AT174" s="75">
        <v>0</v>
      </c>
      <c r="AU174" s="51">
        <f>+ROUND((SUMIFS(MODIFICACIONES!K:K,MODIFICACIONES!L:L,'POA 2026'!$AU$10,MODIFICACIONES!D:D,'POA 2026'!A174)+'POA 2026'!AT174),2)</f>
        <v>0</v>
      </c>
      <c r="AV174" s="75">
        <v>0</v>
      </c>
      <c r="AW174" s="51">
        <f>+ROUND((SUMIFS(MODIFICACIONES!K:K,MODIFICACIONES!L:L,'POA 2026'!$AW$10,MODIFICACIONES!D:D,'POA 2026'!A174)+'POA 2026'!AV174),2)</f>
        <v>0</v>
      </c>
      <c r="AX174" s="75">
        <f t="shared" si="50"/>
        <v>0</v>
      </c>
      <c r="AY174" s="236">
        <f>SUMIFS(CERTIFICACIONES!I:I,CERTIFICACIONES!A:A,'POA 2026'!A174,CERTIFICACIONES!J:J,"ACTIVA")</f>
        <v>0</v>
      </c>
      <c r="AZ174" s="279">
        <f t="shared" si="70"/>
        <v>0</v>
      </c>
      <c r="BA174" s="282"/>
      <c r="BB174" s="236"/>
      <c r="BC174" s="236"/>
      <c r="BD174" s="236">
        <f t="shared" si="51"/>
        <v>0</v>
      </c>
      <c r="BE174" s="273" t="e">
        <f t="shared" si="52"/>
        <v>#DIV/0!</v>
      </c>
      <c r="BF174" s="283"/>
      <c r="BG174" s="282"/>
      <c r="BH174" s="236"/>
      <c r="BI174" s="236"/>
      <c r="BJ174" s="236"/>
      <c r="BK174" s="273" t="e">
        <f t="shared" si="53"/>
        <v>#DIV/0!</v>
      </c>
      <c r="BL174" s="283"/>
      <c r="BM174" s="282"/>
      <c r="BN174" s="236"/>
      <c r="BO174" s="236"/>
      <c r="BP174" s="236"/>
      <c r="BQ174" s="273" t="e">
        <f t="shared" si="54"/>
        <v>#DIV/0!</v>
      </c>
      <c r="BR174" s="283"/>
      <c r="BS174" s="282"/>
      <c r="BT174" s="236"/>
      <c r="BU174" s="236"/>
      <c r="BV174" s="236"/>
      <c r="BW174" s="273" t="e">
        <f t="shared" si="55"/>
        <v>#DIV/0!</v>
      </c>
      <c r="BX174" s="283"/>
      <c r="BY174" s="282"/>
      <c r="BZ174" s="236"/>
      <c r="CA174" s="236"/>
      <c r="CB174" s="236"/>
      <c r="CC174" s="273" t="e">
        <f t="shared" si="56"/>
        <v>#DIV/0!</v>
      </c>
      <c r="CD174" s="283"/>
      <c r="CE174" s="282"/>
      <c r="CF174" s="236"/>
      <c r="CG174" s="236"/>
      <c r="CH174" s="236"/>
      <c r="CI174" s="273" t="e">
        <f t="shared" si="57"/>
        <v>#DIV/0!</v>
      </c>
      <c r="CJ174" s="283"/>
      <c r="CK174" s="282"/>
      <c r="CL174" s="236"/>
      <c r="CM174" s="236"/>
      <c r="CN174" s="236"/>
      <c r="CO174" s="273" t="e">
        <f t="shared" si="58"/>
        <v>#DIV/0!</v>
      </c>
      <c r="CP174" s="283"/>
      <c r="CQ174" s="282"/>
      <c r="CR174" s="236"/>
      <c r="CS174" s="236"/>
      <c r="CT174" s="236"/>
      <c r="CU174" s="273" t="e">
        <f t="shared" si="59"/>
        <v>#DIV/0!</v>
      </c>
      <c r="CV174" s="283"/>
      <c r="CW174" s="282"/>
      <c r="CX174" s="236"/>
      <c r="CY174" s="236"/>
      <c r="CZ174" s="236"/>
      <c r="DA174" s="273" t="e">
        <f t="shared" si="60"/>
        <v>#DIV/0!</v>
      </c>
      <c r="DB174" s="283"/>
      <c r="DC174" s="282"/>
      <c r="DD174" s="236"/>
      <c r="DE174" s="236"/>
      <c r="DF174" s="236"/>
      <c r="DG174" s="273" t="e">
        <f t="shared" si="61"/>
        <v>#DIV/0!</v>
      </c>
      <c r="DH174" s="283"/>
      <c r="DI174" s="282"/>
      <c r="DJ174" s="236"/>
      <c r="DK174" s="236"/>
      <c r="DL174" s="236"/>
      <c r="DM174" s="273" t="e">
        <f t="shared" si="62"/>
        <v>#DIV/0!</v>
      </c>
      <c r="DN174" s="283"/>
      <c r="DO174" s="282"/>
      <c r="DP174" s="236"/>
      <c r="DQ174" s="236"/>
      <c r="DR174" s="236"/>
      <c r="DS174" s="273" t="e">
        <f t="shared" si="63"/>
        <v>#DIV/0!</v>
      </c>
      <c r="DT174" s="283"/>
      <c r="DU174" s="282"/>
      <c r="DV174" s="236">
        <f t="shared" si="64"/>
        <v>0</v>
      </c>
      <c r="DW174" s="236">
        <f t="shared" si="65"/>
        <v>0</v>
      </c>
      <c r="DX174" s="236">
        <f t="shared" si="66"/>
        <v>0</v>
      </c>
      <c r="DY174" s="273" t="e">
        <f t="shared" si="67"/>
        <v>#DIV/0!</v>
      </c>
      <c r="DZ174" s="283"/>
      <c r="EB174" s="52"/>
      <c r="EJ174" s="53"/>
    </row>
    <row r="175" spans="1:140" ht="45" hidden="1" customHeight="1" x14ac:dyDescent="0.25">
      <c r="A175" s="40"/>
      <c r="B175" s="78"/>
      <c r="C175" s="78"/>
      <c r="D175" s="41"/>
      <c r="E175" s="41"/>
      <c r="F175" s="41"/>
      <c r="G175" s="41"/>
      <c r="H175" s="78"/>
      <c r="I175" s="78"/>
      <c r="J175" s="78"/>
      <c r="K175" s="78"/>
      <c r="L175" s="78"/>
      <c r="M175" s="78"/>
      <c r="N175" s="78"/>
      <c r="O175" s="41"/>
      <c r="P175" s="44" t="str">
        <f t="shared" si="68"/>
        <v/>
      </c>
      <c r="Q175" s="44"/>
      <c r="R175" s="76"/>
      <c r="S175" s="27"/>
      <c r="T175" s="56"/>
      <c r="U175" s="57"/>
      <c r="V175" s="260"/>
      <c r="W175" s="47">
        <f t="shared" si="69"/>
        <v>0</v>
      </c>
      <c r="X175" s="48"/>
      <c r="Y175" s="261"/>
      <c r="Z175" s="75">
        <v>0</v>
      </c>
      <c r="AA175" s="237">
        <f>+ROUND((SUMIFS(MODIFICACIONES!K:K,MODIFICACIONES!L:L,'POA 2026'!$AA$10,MODIFICACIONES!D:D,'POA 2026'!A175)+'POA 2026'!Z175),2)</f>
        <v>0</v>
      </c>
      <c r="AB175" s="75">
        <v>0</v>
      </c>
      <c r="AC175" s="51">
        <f>+ROUND((SUMIFS(MODIFICACIONES!K:K,MODIFICACIONES!L:L,'POA 2026'!$AC$10,MODIFICACIONES!D:D,'POA 2026'!A175)+'POA 2026'!AB175),2)</f>
        <v>0</v>
      </c>
      <c r="AD175" s="75">
        <v>0</v>
      </c>
      <c r="AE175" s="51">
        <f>+ROUND((SUMIFS(MODIFICACIONES!K:K,MODIFICACIONES!L:L,'POA 2026'!$AE$10,MODIFICACIONES!D:D,'POA 2026'!A175)+'POA 2026'!AD175),2)</f>
        <v>0</v>
      </c>
      <c r="AF175" s="75">
        <v>0</v>
      </c>
      <c r="AG175" s="51">
        <f>+ROUND((SUMIFS(MODIFICACIONES!K:K,MODIFICACIONES!L:L,'POA 2026'!$AG$10,MODIFICACIONES!D:D,'POA 2026'!A175)+'POA 2026'!AF175),2)</f>
        <v>0</v>
      </c>
      <c r="AH175" s="75">
        <v>0</v>
      </c>
      <c r="AI175" s="51">
        <f>+ROUND((SUMIFS(MODIFICACIONES!K:K,MODIFICACIONES!L:L,'POA 2026'!$AI$10,MODIFICACIONES!D:D,'POA 2026'!A175)+'POA 2026'!AH175),2)</f>
        <v>0</v>
      </c>
      <c r="AJ175" s="75">
        <v>0</v>
      </c>
      <c r="AK175" s="51">
        <f>+ROUND((SUMIFS(MODIFICACIONES!K:K,MODIFICACIONES!L:L,'POA 2026'!$AK$10,MODIFICACIONES!D:D,'POA 2026'!A175)+'POA 2026'!AJ175),2)</f>
        <v>0</v>
      </c>
      <c r="AL175" s="75">
        <v>0</v>
      </c>
      <c r="AM175" s="51">
        <f>+ROUND((SUMIFS(MODIFICACIONES!K:K,MODIFICACIONES!L:L,'POA 2026'!$AM$10,MODIFICACIONES!D:D,'POA 2026'!A175)+'POA 2026'!AL175),2)</f>
        <v>0</v>
      </c>
      <c r="AN175" s="75">
        <v>0</v>
      </c>
      <c r="AO175" s="51">
        <f>+ROUND((SUMIFS(MODIFICACIONES!K:K,MODIFICACIONES!L:L,'POA 2026'!$AO$10,MODIFICACIONES!D:D,'POA 2026'!A175)+'POA 2026'!AN175),2)</f>
        <v>0</v>
      </c>
      <c r="AP175" s="75">
        <v>0</v>
      </c>
      <c r="AQ175" s="51">
        <f>+ROUND((SUMIFS(MODIFICACIONES!K:K,MODIFICACIONES!L:L,'POA 2026'!$AQ$10,MODIFICACIONES!D:D,'POA 2026'!A175)+'POA 2026'!AP175),2)</f>
        <v>0</v>
      </c>
      <c r="AR175" s="75">
        <v>0</v>
      </c>
      <c r="AS175" s="51">
        <f>+ROUND((SUMIFS(MODIFICACIONES!K:K,MODIFICACIONES!L:L,'POA 2026'!$AS$10,MODIFICACIONES!D:D,'POA 2026'!A175)+'POA 2026'!AR175),2)</f>
        <v>0</v>
      </c>
      <c r="AT175" s="75">
        <v>0</v>
      </c>
      <c r="AU175" s="51">
        <f>+ROUND((SUMIFS(MODIFICACIONES!K:K,MODIFICACIONES!L:L,'POA 2026'!$AU$10,MODIFICACIONES!D:D,'POA 2026'!A175)+'POA 2026'!AT175),2)</f>
        <v>0</v>
      </c>
      <c r="AV175" s="75">
        <v>0</v>
      </c>
      <c r="AW175" s="51">
        <f>+ROUND((SUMIFS(MODIFICACIONES!K:K,MODIFICACIONES!L:L,'POA 2026'!$AW$10,MODIFICACIONES!D:D,'POA 2026'!A175)+'POA 2026'!AV175),2)</f>
        <v>0</v>
      </c>
      <c r="AX175" s="75">
        <f t="shared" si="50"/>
        <v>0</v>
      </c>
      <c r="AY175" s="236">
        <f>SUMIFS(CERTIFICACIONES!I:I,CERTIFICACIONES!A:A,'POA 2026'!A175,CERTIFICACIONES!J:J,"ACTIVA")</f>
        <v>0</v>
      </c>
      <c r="AZ175" s="279">
        <f t="shared" si="70"/>
        <v>0</v>
      </c>
      <c r="BA175" s="282"/>
      <c r="BB175" s="236"/>
      <c r="BC175" s="236"/>
      <c r="BD175" s="236">
        <f t="shared" si="51"/>
        <v>0</v>
      </c>
      <c r="BE175" s="273" t="e">
        <f t="shared" si="52"/>
        <v>#DIV/0!</v>
      </c>
      <c r="BF175" s="283"/>
      <c r="BG175" s="282"/>
      <c r="BH175" s="236"/>
      <c r="BI175" s="236"/>
      <c r="BJ175" s="236"/>
      <c r="BK175" s="273" t="e">
        <f t="shared" si="53"/>
        <v>#DIV/0!</v>
      </c>
      <c r="BL175" s="283"/>
      <c r="BM175" s="282"/>
      <c r="BN175" s="236"/>
      <c r="BO175" s="236"/>
      <c r="BP175" s="236"/>
      <c r="BQ175" s="273" t="e">
        <f t="shared" si="54"/>
        <v>#DIV/0!</v>
      </c>
      <c r="BR175" s="283"/>
      <c r="BS175" s="282"/>
      <c r="BT175" s="236"/>
      <c r="BU175" s="236"/>
      <c r="BV175" s="236"/>
      <c r="BW175" s="273" t="e">
        <f t="shared" si="55"/>
        <v>#DIV/0!</v>
      </c>
      <c r="BX175" s="283"/>
      <c r="BY175" s="282"/>
      <c r="BZ175" s="236"/>
      <c r="CA175" s="236"/>
      <c r="CB175" s="236"/>
      <c r="CC175" s="273" t="e">
        <f t="shared" si="56"/>
        <v>#DIV/0!</v>
      </c>
      <c r="CD175" s="283"/>
      <c r="CE175" s="282"/>
      <c r="CF175" s="236"/>
      <c r="CG175" s="236"/>
      <c r="CH175" s="236"/>
      <c r="CI175" s="273" t="e">
        <f t="shared" si="57"/>
        <v>#DIV/0!</v>
      </c>
      <c r="CJ175" s="283"/>
      <c r="CK175" s="282"/>
      <c r="CL175" s="236"/>
      <c r="CM175" s="236"/>
      <c r="CN175" s="236"/>
      <c r="CO175" s="273" t="e">
        <f t="shared" si="58"/>
        <v>#DIV/0!</v>
      </c>
      <c r="CP175" s="283"/>
      <c r="CQ175" s="282"/>
      <c r="CR175" s="236"/>
      <c r="CS175" s="236"/>
      <c r="CT175" s="236"/>
      <c r="CU175" s="273" t="e">
        <f t="shared" si="59"/>
        <v>#DIV/0!</v>
      </c>
      <c r="CV175" s="283"/>
      <c r="CW175" s="282"/>
      <c r="CX175" s="236"/>
      <c r="CY175" s="236"/>
      <c r="CZ175" s="236"/>
      <c r="DA175" s="273" t="e">
        <f t="shared" si="60"/>
        <v>#DIV/0!</v>
      </c>
      <c r="DB175" s="283"/>
      <c r="DC175" s="282"/>
      <c r="DD175" s="236"/>
      <c r="DE175" s="236"/>
      <c r="DF175" s="236"/>
      <c r="DG175" s="273" t="e">
        <f t="shared" si="61"/>
        <v>#DIV/0!</v>
      </c>
      <c r="DH175" s="283"/>
      <c r="DI175" s="282"/>
      <c r="DJ175" s="236"/>
      <c r="DK175" s="236"/>
      <c r="DL175" s="236"/>
      <c r="DM175" s="273" t="e">
        <f t="shared" si="62"/>
        <v>#DIV/0!</v>
      </c>
      <c r="DN175" s="283"/>
      <c r="DO175" s="282"/>
      <c r="DP175" s="236"/>
      <c r="DQ175" s="236"/>
      <c r="DR175" s="236"/>
      <c r="DS175" s="273" t="e">
        <f t="shared" si="63"/>
        <v>#DIV/0!</v>
      </c>
      <c r="DT175" s="283"/>
      <c r="DU175" s="282"/>
      <c r="DV175" s="236">
        <f t="shared" si="64"/>
        <v>0</v>
      </c>
      <c r="DW175" s="236">
        <f t="shared" si="65"/>
        <v>0</v>
      </c>
      <c r="DX175" s="236">
        <f t="shared" si="66"/>
        <v>0</v>
      </c>
      <c r="DY175" s="273" t="e">
        <f t="shared" si="67"/>
        <v>#DIV/0!</v>
      </c>
      <c r="DZ175" s="283"/>
      <c r="EB175" s="52"/>
      <c r="EJ175" s="53"/>
    </row>
    <row r="176" spans="1:140" ht="45" hidden="1" customHeight="1" x14ac:dyDescent="0.25">
      <c r="A176" s="40"/>
      <c r="B176" s="78"/>
      <c r="C176" s="78"/>
      <c r="D176" s="41"/>
      <c r="E176" s="41"/>
      <c r="F176" s="41"/>
      <c r="G176" s="41"/>
      <c r="H176" s="78"/>
      <c r="I176" s="78"/>
      <c r="J176" s="78"/>
      <c r="K176" s="78"/>
      <c r="L176" s="78"/>
      <c r="M176" s="78"/>
      <c r="N176" s="78"/>
      <c r="O176" s="41"/>
      <c r="P176" s="44" t="str">
        <f t="shared" si="68"/>
        <v/>
      </c>
      <c r="Q176" s="44"/>
      <c r="R176" s="76"/>
      <c r="S176" s="27"/>
      <c r="T176" s="56"/>
      <c r="U176" s="57"/>
      <c r="V176" s="260"/>
      <c r="W176" s="47">
        <f t="shared" si="69"/>
        <v>0</v>
      </c>
      <c r="X176" s="48"/>
      <c r="Y176" s="261"/>
      <c r="Z176" s="75">
        <v>0</v>
      </c>
      <c r="AA176" s="237">
        <f>+ROUND((SUMIFS(MODIFICACIONES!K:K,MODIFICACIONES!L:L,'POA 2026'!$AA$10,MODIFICACIONES!D:D,'POA 2026'!A176)+'POA 2026'!Z176),2)</f>
        <v>0</v>
      </c>
      <c r="AB176" s="75">
        <v>0</v>
      </c>
      <c r="AC176" s="51">
        <f>+ROUND((SUMIFS(MODIFICACIONES!K:K,MODIFICACIONES!L:L,'POA 2026'!$AC$10,MODIFICACIONES!D:D,'POA 2026'!A176)+'POA 2026'!AB176),2)</f>
        <v>0</v>
      </c>
      <c r="AD176" s="75">
        <v>0</v>
      </c>
      <c r="AE176" s="51">
        <f>+ROUND((SUMIFS(MODIFICACIONES!K:K,MODIFICACIONES!L:L,'POA 2026'!$AE$10,MODIFICACIONES!D:D,'POA 2026'!A176)+'POA 2026'!AD176),2)</f>
        <v>0</v>
      </c>
      <c r="AF176" s="75">
        <v>0</v>
      </c>
      <c r="AG176" s="51">
        <f>+ROUND((SUMIFS(MODIFICACIONES!K:K,MODIFICACIONES!L:L,'POA 2026'!$AG$10,MODIFICACIONES!D:D,'POA 2026'!A176)+'POA 2026'!AF176),2)</f>
        <v>0</v>
      </c>
      <c r="AH176" s="75">
        <v>0</v>
      </c>
      <c r="AI176" s="51">
        <f>+ROUND((SUMIFS(MODIFICACIONES!K:K,MODIFICACIONES!L:L,'POA 2026'!$AI$10,MODIFICACIONES!D:D,'POA 2026'!A176)+'POA 2026'!AH176),2)</f>
        <v>0</v>
      </c>
      <c r="AJ176" s="75">
        <v>0</v>
      </c>
      <c r="AK176" s="51">
        <f>+ROUND((SUMIFS(MODIFICACIONES!K:K,MODIFICACIONES!L:L,'POA 2026'!$AK$10,MODIFICACIONES!D:D,'POA 2026'!A176)+'POA 2026'!AJ176),2)</f>
        <v>0</v>
      </c>
      <c r="AL176" s="75">
        <v>0</v>
      </c>
      <c r="AM176" s="51">
        <f>+ROUND((SUMIFS(MODIFICACIONES!K:K,MODIFICACIONES!L:L,'POA 2026'!$AM$10,MODIFICACIONES!D:D,'POA 2026'!A176)+'POA 2026'!AL176),2)</f>
        <v>0</v>
      </c>
      <c r="AN176" s="75">
        <v>0</v>
      </c>
      <c r="AO176" s="51">
        <f>+ROUND((SUMIFS(MODIFICACIONES!K:K,MODIFICACIONES!L:L,'POA 2026'!$AO$10,MODIFICACIONES!D:D,'POA 2026'!A176)+'POA 2026'!AN176),2)</f>
        <v>0</v>
      </c>
      <c r="AP176" s="75">
        <v>0</v>
      </c>
      <c r="AQ176" s="51">
        <f>+ROUND((SUMIFS(MODIFICACIONES!K:K,MODIFICACIONES!L:L,'POA 2026'!$AQ$10,MODIFICACIONES!D:D,'POA 2026'!A176)+'POA 2026'!AP176),2)</f>
        <v>0</v>
      </c>
      <c r="AR176" s="75">
        <v>0</v>
      </c>
      <c r="AS176" s="51">
        <f>+ROUND((SUMIFS(MODIFICACIONES!K:K,MODIFICACIONES!L:L,'POA 2026'!$AS$10,MODIFICACIONES!D:D,'POA 2026'!A176)+'POA 2026'!AR176),2)</f>
        <v>0</v>
      </c>
      <c r="AT176" s="75">
        <v>0</v>
      </c>
      <c r="AU176" s="51">
        <f>+ROUND((SUMIFS(MODIFICACIONES!K:K,MODIFICACIONES!L:L,'POA 2026'!$AU$10,MODIFICACIONES!D:D,'POA 2026'!A176)+'POA 2026'!AT176),2)</f>
        <v>0</v>
      </c>
      <c r="AV176" s="75">
        <v>0</v>
      </c>
      <c r="AW176" s="51">
        <f>+ROUND((SUMIFS(MODIFICACIONES!K:K,MODIFICACIONES!L:L,'POA 2026'!$AW$10,MODIFICACIONES!D:D,'POA 2026'!A176)+'POA 2026'!AV176),2)</f>
        <v>0</v>
      </c>
      <c r="AX176" s="75">
        <f t="shared" si="50"/>
        <v>0</v>
      </c>
      <c r="AY176" s="236">
        <f>SUMIFS(CERTIFICACIONES!I:I,CERTIFICACIONES!A:A,'POA 2026'!A176,CERTIFICACIONES!J:J,"ACTIVA")</f>
        <v>0</v>
      </c>
      <c r="AZ176" s="279">
        <f t="shared" si="70"/>
        <v>0</v>
      </c>
      <c r="BA176" s="282"/>
      <c r="BB176" s="236"/>
      <c r="BC176" s="236"/>
      <c r="BD176" s="236">
        <f t="shared" si="51"/>
        <v>0</v>
      </c>
      <c r="BE176" s="273" t="e">
        <f t="shared" si="52"/>
        <v>#DIV/0!</v>
      </c>
      <c r="BF176" s="283"/>
      <c r="BG176" s="282"/>
      <c r="BH176" s="236"/>
      <c r="BI176" s="236"/>
      <c r="BJ176" s="236"/>
      <c r="BK176" s="273" t="e">
        <f t="shared" si="53"/>
        <v>#DIV/0!</v>
      </c>
      <c r="BL176" s="283"/>
      <c r="BM176" s="282"/>
      <c r="BN176" s="236"/>
      <c r="BO176" s="236"/>
      <c r="BP176" s="236"/>
      <c r="BQ176" s="273" t="e">
        <f t="shared" si="54"/>
        <v>#DIV/0!</v>
      </c>
      <c r="BR176" s="283"/>
      <c r="BS176" s="282"/>
      <c r="BT176" s="236"/>
      <c r="BU176" s="236"/>
      <c r="BV176" s="236"/>
      <c r="BW176" s="273" t="e">
        <f t="shared" si="55"/>
        <v>#DIV/0!</v>
      </c>
      <c r="BX176" s="283"/>
      <c r="BY176" s="282"/>
      <c r="BZ176" s="236"/>
      <c r="CA176" s="236"/>
      <c r="CB176" s="236"/>
      <c r="CC176" s="273" t="e">
        <f t="shared" si="56"/>
        <v>#DIV/0!</v>
      </c>
      <c r="CD176" s="283"/>
      <c r="CE176" s="282"/>
      <c r="CF176" s="236"/>
      <c r="CG176" s="236"/>
      <c r="CH176" s="236"/>
      <c r="CI176" s="273" t="e">
        <f t="shared" si="57"/>
        <v>#DIV/0!</v>
      </c>
      <c r="CJ176" s="283"/>
      <c r="CK176" s="282"/>
      <c r="CL176" s="236"/>
      <c r="CM176" s="236"/>
      <c r="CN176" s="236"/>
      <c r="CO176" s="273" t="e">
        <f t="shared" si="58"/>
        <v>#DIV/0!</v>
      </c>
      <c r="CP176" s="283"/>
      <c r="CQ176" s="282"/>
      <c r="CR176" s="236"/>
      <c r="CS176" s="236"/>
      <c r="CT176" s="236"/>
      <c r="CU176" s="273" t="e">
        <f t="shared" si="59"/>
        <v>#DIV/0!</v>
      </c>
      <c r="CV176" s="283"/>
      <c r="CW176" s="282"/>
      <c r="CX176" s="236"/>
      <c r="CY176" s="236"/>
      <c r="CZ176" s="236"/>
      <c r="DA176" s="273" t="e">
        <f t="shared" si="60"/>
        <v>#DIV/0!</v>
      </c>
      <c r="DB176" s="283"/>
      <c r="DC176" s="282"/>
      <c r="DD176" s="236"/>
      <c r="DE176" s="236"/>
      <c r="DF176" s="236"/>
      <c r="DG176" s="273" t="e">
        <f t="shared" si="61"/>
        <v>#DIV/0!</v>
      </c>
      <c r="DH176" s="283"/>
      <c r="DI176" s="282"/>
      <c r="DJ176" s="236"/>
      <c r="DK176" s="236"/>
      <c r="DL176" s="236"/>
      <c r="DM176" s="273" t="e">
        <f t="shared" si="62"/>
        <v>#DIV/0!</v>
      </c>
      <c r="DN176" s="283"/>
      <c r="DO176" s="282"/>
      <c r="DP176" s="236"/>
      <c r="DQ176" s="236"/>
      <c r="DR176" s="236"/>
      <c r="DS176" s="273" t="e">
        <f t="shared" si="63"/>
        <v>#DIV/0!</v>
      </c>
      <c r="DT176" s="283"/>
      <c r="DU176" s="282"/>
      <c r="DV176" s="236">
        <f t="shared" si="64"/>
        <v>0</v>
      </c>
      <c r="DW176" s="236">
        <f t="shared" si="65"/>
        <v>0</v>
      </c>
      <c r="DX176" s="236">
        <f t="shared" si="66"/>
        <v>0</v>
      </c>
      <c r="DY176" s="273" t="e">
        <f t="shared" si="67"/>
        <v>#DIV/0!</v>
      </c>
      <c r="DZ176" s="283"/>
      <c r="EB176" s="52"/>
      <c r="EJ176" s="53"/>
    </row>
    <row r="177" spans="1:140" ht="45" hidden="1" customHeight="1" x14ac:dyDescent="0.25">
      <c r="A177" s="40"/>
      <c r="B177" s="78"/>
      <c r="C177" s="78"/>
      <c r="D177" s="41"/>
      <c r="E177" s="41"/>
      <c r="F177" s="41"/>
      <c r="G177" s="41"/>
      <c r="H177" s="78"/>
      <c r="I177" s="78"/>
      <c r="J177" s="78"/>
      <c r="K177" s="78"/>
      <c r="L177" s="78"/>
      <c r="M177" s="78"/>
      <c r="N177" s="78"/>
      <c r="O177" s="41"/>
      <c r="P177" s="44" t="str">
        <f t="shared" si="68"/>
        <v/>
      </c>
      <c r="Q177" s="44"/>
      <c r="R177" s="76"/>
      <c r="S177" s="27"/>
      <c r="T177" s="56"/>
      <c r="U177" s="57"/>
      <c r="V177" s="260"/>
      <c r="W177" s="47">
        <f t="shared" si="69"/>
        <v>0</v>
      </c>
      <c r="X177" s="48"/>
      <c r="Y177" s="261"/>
      <c r="Z177" s="75">
        <v>0</v>
      </c>
      <c r="AA177" s="237">
        <f>+ROUND((SUMIFS(MODIFICACIONES!K:K,MODIFICACIONES!L:L,'POA 2026'!$AA$10,MODIFICACIONES!D:D,'POA 2026'!A177)+'POA 2026'!Z177),2)</f>
        <v>0</v>
      </c>
      <c r="AB177" s="75">
        <v>0</v>
      </c>
      <c r="AC177" s="51">
        <f>+ROUND((SUMIFS(MODIFICACIONES!K:K,MODIFICACIONES!L:L,'POA 2026'!$AC$10,MODIFICACIONES!D:D,'POA 2026'!A177)+'POA 2026'!AB177),2)</f>
        <v>0</v>
      </c>
      <c r="AD177" s="75">
        <v>0</v>
      </c>
      <c r="AE177" s="51">
        <f>+ROUND((SUMIFS(MODIFICACIONES!K:K,MODIFICACIONES!L:L,'POA 2026'!$AE$10,MODIFICACIONES!D:D,'POA 2026'!A177)+'POA 2026'!AD177),2)</f>
        <v>0</v>
      </c>
      <c r="AF177" s="75">
        <v>0</v>
      </c>
      <c r="AG177" s="51">
        <f>+ROUND((SUMIFS(MODIFICACIONES!K:K,MODIFICACIONES!L:L,'POA 2026'!$AG$10,MODIFICACIONES!D:D,'POA 2026'!A177)+'POA 2026'!AF177),2)</f>
        <v>0</v>
      </c>
      <c r="AH177" s="75">
        <v>0</v>
      </c>
      <c r="AI177" s="51">
        <f>+ROUND((SUMIFS(MODIFICACIONES!K:K,MODIFICACIONES!L:L,'POA 2026'!$AI$10,MODIFICACIONES!D:D,'POA 2026'!A177)+'POA 2026'!AH177),2)</f>
        <v>0</v>
      </c>
      <c r="AJ177" s="75">
        <v>0</v>
      </c>
      <c r="AK177" s="51">
        <f>+ROUND((SUMIFS(MODIFICACIONES!K:K,MODIFICACIONES!L:L,'POA 2026'!$AK$10,MODIFICACIONES!D:D,'POA 2026'!A177)+'POA 2026'!AJ177),2)</f>
        <v>0</v>
      </c>
      <c r="AL177" s="75">
        <v>0</v>
      </c>
      <c r="AM177" s="51">
        <f>+ROUND((SUMIFS(MODIFICACIONES!K:K,MODIFICACIONES!L:L,'POA 2026'!$AM$10,MODIFICACIONES!D:D,'POA 2026'!A177)+'POA 2026'!AL177),2)</f>
        <v>0</v>
      </c>
      <c r="AN177" s="75">
        <v>0</v>
      </c>
      <c r="AO177" s="51">
        <f>+ROUND((SUMIFS(MODIFICACIONES!K:K,MODIFICACIONES!L:L,'POA 2026'!$AO$10,MODIFICACIONES!D:D,'POA 2026'!A177)+'POA 2026'!AN177),2)</f>
        <v>0</v>
      </c>
      <c r="AP177" s="75">
        <v>0</v>
      </c>
      <c r="AQ177" s="51">
        <f>+ROUND((SUMIFS(MODIFICACIONES!K:K,MODIFICACIONES!L:L,'POA 2026'!$AQ$10,MODIFICACIONES!D:D,'POA 2026'!A177)+'POA 2026'!AP177),2)</f>
        <v>0</v>
      </c>
      <c r="AR177" s="75">
        <v>0</v>
      </c>
      <c r="AS177" s="51">
        <f>+ROUND((SUMIFS(MODIFICACIONES!K:K,MODIFICACIONES!L:L,'POA 2026'!$AS$10,MODIFICACIONES!D:D,'POA 2026'!A177)+'POA 2026'!AR177),2)</f>
        <v>0</v>
      </c>
      <c r="AT177" s="75">
        <v>0</v>
      </c>
      <c r="AU177" s="51">
        <f>+ROUND((SUMIFS(MODIFICACIONES!K:K,MODIFICACIONES!L:L,'POA 2026'!$AU$10,MODIFICACIONES!D:D,'POA 2026'!A177)+'POA 2026'!AT177),2)</f>
        <v>0</v>
      </c>
      <c r="AV177" s="75">
        <v>0</v>
      </c>
      <c r="AW177" s="51">
        <f>+ROUND((SUMIFS(MODIFICACIONES!K:K,MODIFICACIONES!L:L,'POA 2026'!$AW$10,MODIFICACIONES!D:D,'POA 2026'!A177)+'POA 2026'!AV177),2)</f>
        <v>0</v>
      </c>
      <c r="AX177" s="75">
        <f t="shared" si="50"/>
        <v>0</v>
      </c>
      <c r="AY177" s="236">
        <f>SUMIFS(CERTIFICACIONES!I:I,CERTIFICACIONES!A:A,'POA 2026'!A177,CERTIFICACIONES!J:J,"ACTIVA")</f>
        <v>0</v>
      </c>
      <c r="AZ177" s="279">
        <f t="shared" si="70"/>
        <v>0</v>
      </c>
      <c r="BA177" s="282"/>
      <c r="BB177" s="236"/>
      <c r="BC177" s="236"/>
      <c r="BD177" s="236">
        <f t="shared" si="51"/>
        <v>0</v>
      </c>
      <c r="BE177" s="273" t="e">
        <f t="shared" si="52"/>
        <v>#DIV/0!</v>
      </c>
      <c r="BF177" s="283"/>
      <c r="BG177" s="282"/>
      <c r="BH177" s="236"/>
      <c r="BI177" s="236"/>
      <c r="BJ177" s="236"/>
      <c r="BK177" s="273" t="e">
        <f t="shared" si="53"/>
        <v>#DIV/0!</v>
      </c>
      <c r="BL177" s="283"/>
      <c r="BM177" s="282"/>
      <c r="BN177" s="236"/>
      <c r="BO177" s="236"/>
      <c r="BP177" s="236"/>
      <c r="BQ177" s="273" t="e">
        <f t="shared" si="54"/>
        <v>#DIV/0!</v>
      </c>
      <c r="BR177" s="283"/>
      <c r="BS177" s="282"/>
      <c r="BT177" s="236"/>
      <c r="BU177" s="236"/>
      <c r="BV177" s="236"/>
      <c r="BW177" s="273" t="e">
        <f t="shared" si="55"/>
        <v>#DIV/0!</v>
      </c>
      <c r="BX177" s="283"/>
      <c r="BY177" s="282"/>
      <c r="BZ177" s="236"/>
      <c r="CA177" s="236"/>
      <c r="CB177" s="236"/>
      <c r="CC177" s="273" t="e">
        <f t="shared" si="56"/>
        <v>#DIV/0!</v>
      </c>
      <c r="CD177" s="283"/>
      <c r="CE177" s="282"/>
      <c r="CF177" s="236"/>
      <c r="CG177" s="236"/>
      <c r="CH177" s="236"/>
      <c r="CI177" s="273" t="e">
        <f t="shared" si="57"/>
        <v>#DIV/0!</v>
      </c>
      <c r="CJ177" s="283"/>
      <c r="CK177" s="282"/>
      <c r="CL177" s="236"/>
      <c r="CM177" s="236"/>
      <c r="CN177" s="236"/>
      <c r="CO177" s="273" t="e">
        <f t="shared" si="58"/>
        <v>#DIV/0!</v>
      </c>
      <c r="CP177" s="283"/>
      <c r="CQ177" s="282"/>
      <c r="CR177" s="236"/>
      <c r="CS177" s="236"/>
      <c r="CT177" s="236"/>
      <c r="CU177" s="273" t="e">
        <f t="shared" si="59"/>
        <v>#DIV/0!</v>
      </c>
      <c r="CV177" s="283"/>
      <c r="CW177" s="282"/>
      <c r="CX177" s="236"/>
      <c r="CY177" s="236"/>
      <c r="CZ177" s="236"/>
      <c r="DA177" s="273" t="e">
        <f t="shared" si="60"/>
        <v>#DIV/0!</v>
      </c>
      <c r="DB177" s="283"/>
      <c r="DC177" s="282"/>
      <c r="DD177" s="236"/>
      <c r="DE177" s="236"/>
      <c r="DF177" s="236"/>
      <c r="DG177" s="273" t="e">
        <f t="shared" si="61"/>
        <v>#DIV/0!</v>
      </c>
      <c r="DH177" s="283"/>
      <c r="DI177" s="282"/>
      <c r="DJ177" s="236"/>
      <c r="DK177" s="236"/>
      <c r="DL177" s="236"/>
      <c r="DM177" s="273" t="e">
        <f t="shared" si="62"/>
        <v>#DIV/0!</v>
      </c>
      <c r="DN177" s="283"/>
      <c r="DO177" s="282"/>
      <c r="DP177" s="236"/>
      <c r="DQ177" s="236"/>
      <c r="DR177" s="236"/>
      <c r="DS177" s="273" t="e">
        <f t="shared" si="63"/>
        <v>#DIV/0!</v>
      </c>
      <c r="DT177" s="283"/>
      <c r="DU177" s="282"/>
      <c r="DV177" s="236">
        <f t="shared" si="64"/>
        <v>0</v>
      </c>
      <c r="DW177" s="236">
        <f t="shared" si="65"/>
        <v>0</v>
      </c>
      <c r="DX177" s="236">
        <f t="shared" si="66"/>
        <v>0</v>
      </c>
      <c r="DY177" s="273" t="e">
        <f t="shared" si="67"/>
        <v>#DIV/0!</v>
      </c>
      <c r="DZ177" s="283"/>
      <c r="EB177" s="52"/>
      <c r="EJ177" s="53"/>
    </row>
    <row r="178" spans="1:140" ht="45" hidden="1" customHeight="1" x14ac:dyDescent="0.25">
      <c r="A178" s="40"/>
      <c r="B178" s="78"/>
      <c r="C178" s="78"/>
      <c r="D178" s="41"/>
      <c r="E178" s="41"/>
      <c r="F178" s="41"/>
      <c r="G178" s="41"/>
      <c r="H178" s="78"/>
      <c r="I178" s="78"/>
      <c r="J178" s="78"/>
      <c r="K178" s="78"/>
      <c r="L178" s="78"/>
      <c r="M178" s="78"/>
      <c r="N178" s="78"/>
      <c r="O178" s="41"/>
      <c r="P178" s="44" t="str">
        <f t="shared" si="68"/>
        <v/>
      </c>
      <c r="Q178" s="44"/>
      <c r="R178" s="76"/>
      <c r="S178" s="27"/>
      <c r="T178" s="56"/>
      <c r="U178" s="57"/>
      <c r="V178" s="260"/>
      <c r="W178" s="47">
        <f t="shared" si="69"/>
        <v>0</v>
      </c>
      <c r="X178" s="48"/>
      <c r="Y178" s="261"/>
      <c r="Z178" s="75">
        <v>0</v>
      </c>
      <c r="AA178" s="237">
        <f>+ROUND((SUMIFS(MODIFICACIONES!K:K,MODIFICACIONES!L:L,'POA 2026'!$AA$10,MODIFICACIONES!D:D,'POA 2026'!A178)+'POA 2026'!Z178),2)</f>
        <v>0</v>
      </c>
      <c r="AB178" s="75">
        <v>0</v>
      </c>
      <c r="AC178" s="51">
        <f>+ROUND((SUMIFS(MODIFICACIONES!K:K,MODIFICACIONES!L:L,'POA 2026'!$AC$10,MODIFICACIONES!D:D,'POA 2026'!A178)+'POA 2026'!AB178),2)</f>
        <v>0</v>
      </c>
      <c r="AD178" s="75">
        <v>0</v>
      </c>
      <c r="AE178" s="51">
        <f>+ROUND((SUMIFS(MODIFICACIONES!K:K,MODIFICACIONES!L:L,'POA 2026'!$AE$10,MODIFICACIONES!D:D,'POA 2026'!A178)+'POA 2026'!AD178),2)</f>
        <v>0</v>
      </c>
      <c r="AF178" s="75">
        <v>0</v>
      </c>
      <c r="AG178" s="51">
        <f>+ROUND((SUMIFS(MODIFICACIONES!K:K,MODIFICACIONES!L:L,'POA 2026'!$AG$10,MODIFICACIONES!D:D,'POA 2026'!A178)+'POA 2026'!AF178),2)</f>
        <v>0</v>
      </c>
      <c r="AH178" s="75">
        <v>0</v>
      </c>
      <c r="AI178" s="51">
        <f>+ROUND((SUMIFS(MODIFICACIONES!K:K,MODIFICACIONES!L:L,'POA 2026'!$AI$10,MODIFICACIONES!D:D,'POA 2026'!A178)+'POA 2026'!AH178),2)</f>
        <v>0</v>
      </c>
      <c r="AJ178" s="75">
        <v>0</v>
      </c>
      <c r="AK178" s="51">
        <f>+ROUND((SUMIFS(MODIFICACIONES!K:K,MODIFICACIONES!L:L,'POA 2026'!$AK$10,MODIFICACIONES!D:D,'POA 2026'!A178)+'POA 2026'!AJ178),2)</f>
        <v>0</v>
      </c>
      <c r="AL178" s="75">
        <v>0</v>
      </c>
      <c r="AM178" s="51">
        <f>+ROUND((SUMIFS(MODIFICACIONES!K:K,MODIFICACIONES!L:L,'POA 2026'!$AM$10,MODIFICACIONES!D:D,'POA 2026'!A178)+'POA 2026'!AL178),2)</f>
        <v>0</v>
      </c>
      <c r="AN178" s="75">
        <v>0</v>
      </c>
      <c r="AO178" s="51">
        <f>+ROUND((SUMIFS(MODIFICACIONES!K:K,MODIFICACIONES!L:L,'POA 2026'!$AO$10,MODIFICACIONES!D:D,'POA 2026'!A178)+'POA 2026'!AN178),2)</f>
        <v>0</v>
      </c>
      <c r="AP178" s="75">
        <v>0</v>
      </c>
      <c r="AQ178" s="51">
        <f>+ROUND((SUMIFS(MODIFICACIONES!K:K,MODIFICACIONES!L:L,'POA 2026'!$AQ$10,MODIFICACIONES!D:D,'POA 2026'!A178)+'POA 2026'!AP178),2)</f>
        <v>0</v>
      </c>
      <c r="AR178" s="75">
        <v>0</v>
      </c>
      <c r="AS178" s="51">
        <f>+ROUND((SUMIFS(MODIFICACIONES!K:K,MODIFICACIONES!L:L,'POA 2026'!$AS$10,MODIFICACIONES!D:D,'POA 2026'!A178)+'POA 2026'!AR178),2)</f>
        <v>0</v>
      </c>
      <c r="AT178" s="75">
        <v>0</v>
      </c>
      <c r="AU178" s="51">
        <f>+ROUND((SUMIFS(MODIFICACIONES!K:K,MODIFICACIONES!L:L,'POA 2026'!$AU$10,MODIFICACIONES!D:D,'POA 2026'!A178)+'POA 2026'!AT178),2)</f>
        <v>0</v>
      </c>
      <c r="AV178" s="75">
        <v>0</v>
      </c>
      <c r="AW178" s="51">
        <f>+ROUND((SUMIFS(MODIFICACIONES!K:K,MODIFICACIONES!L:L,'POA 2026'!$AW$10,MODIFICACIONES!D:D,'POA 2026'!A178)+'POA 2026'!AV178),2)</f>
        <v>0</v>
      </c>
      <c r="AX178" s="75">
        <f t="shared" si="50"/>
        <v>0</v>
      </c>
      <c r="AY178" s="236">
        <f>SUMIFS(CERTIFICACIONES!I:I,CERTIFICACIONES!A:A,'POA 2026'!A178,CERTIFICACIONES!J:J,"ACTIVA")</f>
        <v>0</v>
      </c>
      <c r="AZ178" s="279">
        <f t="shared" si="70"/>
        <v>0</v>
      </c>
      <c r="BA178" s="282"/>
      <c r="BB178" s="236"/>
      <c r="BC178" s="236"/>
      <c r="BD178" s="236">
        <f t="shared" si="51"/>
        <v>0</v>
      </c>
      <c r="BE178" s="273" t="e">
        <f t="shared" si="52"/>
        <v>#DIV/0!</v>
      </c>
      <c r="BF178" s="283"/>
      <c r="BG178" s="282"/>
      <c r="BH178" s="236"/>
      <c r="BI178" s="236"/>
      <c r="BJ178" s="236"/>
      <c r="BK178" s="273" t="e">
        <f t="shared" si="53"/>
        <v>#DIV/0!</v>
      </c>
      <c r="BL178" s="283"/>
      <c r="BM178" s="282"/>
      <c r="BN178" s="236"/>
      <c r="BO178" s="236"/>
      <c r="BP178" s="236"/>
      <c r="BQ178" s="273" t="e">
        <f t="shared" si="54"/>
        <v>#DIV/0!</v>
      </c>
      <c r="BR178" s="283"/>
      <c r="BS178" s="282"/>
      <c r="BT178" s="236"/>
      <c r="BU178" s="236"/>
      <c r="BV178" s="236"/>
      <c r="BW178" s="273" t="e">
        <f t="shared" si="55"/>
        <v>#DIV/0!</v>
      </c>
      <c r="BX178" s="283"/>
      <c r="BY178" s="282"/>
      <c r="BZ178" s="236"/>
      <c r="CA178" s="236"/>
      <c r="CB178" s="236"/>
      <c r="CC178" s="273" t="e">
        <f t="shared" si="56"/>
        <v>#DIV/0!</v>
      </c>
      <c r="CD178" s="283"/>
      <c r="CE178" s="282"/>
      <c r="CF178" s="236"/>
      <c r="CG178" s="236"/>
      <c r="CH178" s="236"/>
      <c r="CI178" s="273" t="e">
        <f t="shared" si="57"/>
        <v>#DIV/0!</v>
      </c>
      <c r="CJ178" s="283"/>
      <c r="CK178" s="282"/>
      <c r="CL178" s="236"/>
      <c r="CM178" s="236"/>
      <c r="CN178" s="236"/>
      <c r="CO178" s="273" t="e">
        <f t="shared" si="58"/>
        <v>#DIV/0!</v>
      </c>
      <c r="CP178" s="283"/>
      <c r="CQ178" s="282"/>
      <c r="CR178" s="236"/>
      <c r="CS178" s="236"/>
      <c r="CT178" s="236"/>
      <c r="CU178" s="273" t="e">
        <f t="shared" si="59"/>
        <v>#DIV/0!</v>
      </c>
      <c r="CV178" s="283"/>
      <c r="CW178" s="282"/>
      <c r="CX178" s="236"/>
      <c r="CY178" s="236"/>
      <c r="CZ178" s="236"/>
      <c r="DA178" s="273" t="e">
        <f t="shared" si="60"/>
        <v>#DIV/0!</v>
      </c>
      <c r="DB178" s="283"/>
      <c r="DC178" s="282"/>
      <c r="DD178" s="236"/>
      <c r="DE178" s="236"/>
      <c r="DF178" s="236"/>
      <c r="DG178" s="273" t="e">
        <f t="shared" si="61"/>
        <v>#DIV/0!</v>
      </c>
      <c r="DH178" s="283"/>
      <c r="DI178" s="282"/>
      <c r="DJ178" s="236"/>
      <c r="DK178" s="236"/>
      <c r="DL178" s="236"/>
      <c r="DM178" s="273" t="e">
        <f t="shared" si="62"/>
        <v>#DIV/0!</v>
      </c>
      <c r="DN178" s="283"/>
      <c r="DO178" s="282"/>
      <c r="DP178" s="236"/>
      <c r="DQ178" s="236"/>
      <c r="DR178" s="236"/>
      <c r="DS178" s="273" t="e">
        <f t="shared" si="63"/>
        <v>#DIV/0!</v>
      </c>
      <c r="DT178" s="283"/>
      <c r="DU178" s="282"/>
      <c r="DV178" s="236">
        <f t="shared" si="64"/>
        <v>0</v>
      </c>
      <c r="DW178" s="236">
        <f t="shared" si="65"/>
        <v>0</v>
      </c>
      <c r="DX178" s="236">
        <f t="shared" si="66"/>
        <v>0</v>
      </c>
      <c r="DY178" s="273" t="e">
        <f t="shared" si="67"/>
        <v>#DIV/0!</v>
      </c>
      <c r="DZ178" s="283"/>
      <c r="EB178" s="52"/>
      <c r="EJ178" s="53"/>
    </row>
    <row r="179" spans="1:140" ht="45" hidden="1" customHeight="1" x14ac:dyDescent="0.25">
      <c r="A179" s="40"/>
      <c r="B179" s="78"/>
      <c r="C179" s="78"/>
      <c r="D179" s="41"/>
      <c r="E179" s="41"/>
      <c r="F179" s="41"/>
      <c r="G179" s="41"/>
      <c r="H179" s="78"/>
      <c r="I179" s="78"/>
      <c r="J179" s="78"/>
      <c r="K179" s="78"/>
      <c r="L179" s="78"/>
      <c r="M179" s="78"/>
      <c r="N179" s="78"/>
      <c r="O179" s="41"/>
      <c r="P179" s="44" t="str">
        <f t="shared" si="68"/>
        <v/>
      </c>
      <c r="Q179" s="44"/>
      <c r="R179" s="76"/>
      <c r="S179" s="27"/>
      <c r="T179" s="56"/>
      <c r="U179" s="57"/>
      <c r="V179" s="260"/>
      <c r="W179" s="47">
        <f t="shared" si="69"/>
        <v>0</v>
      </c>
      <c r="X179" s="48"/>
      <c r="Y179" s="261"/>
      <c r="Z179" s="75">
        <v>0</v>
      </c>
      <c r="AA179" s="237">
        <f>+ROUND((SUMIFS(MODIFICACIONES!K:K,MODIFICACIONES!L:L,'POA 2026'!$AA$10,MODIFICACIONES!D:D,'POA 2026'!A179)+'POA 2026'!Z179),2)</f>
        <v>0</v>
      </c>
      <c r="AB179" s="75">
        <v>0</v>
      </c>
      <c r="AC179" s="51">
        <f>+ROUND((SUMIFS(MODIFICACIONES!K:K,MODIFICACIONES!L:L,'POA 2026'!$AC$10,MODIFICACIONES!D:D,'POA 2026'!A179)+'POA 2026'!AB179),2)</f>
        <v>0</v>
      </c>
      <c r="AD179" s="75">
        <v>0</v>
      </c>
      <c r="AE179" s="51">
        <f>+ROUND((SUMIFS(MODIFICACIONES!K:K,MODIFICACIONES!L:L,'POA 2026'!$AE$10,MODIFICACIONES!D:D,'POA 2026'!A179)+'POA 2026'!AD179),2)</f>
        <v>0</v>
      </c>
      <c r="AF179" s="75">
        <v>0</v>
      </c>
      <c r="AG179" s="51">
        <f>+ROUND((SUMIFS(MODIFICACIONES!K:K,MODIFICACIONES!L:L,'POA 2026'!$AG$10,MODIFICACIONES!D:D,'POA 2026'!A179)+'POA 2026'!AF179),2)</f>
        <v>0</v>
      </c>
      <c r="AH179" s="75">
        <v>0</v>
      </c>
      <c r="AI179" s="51">
        <f>+ROUND((SUMIFS(MODIFICACIONES!K:K,MODIFICACIONES!L:L,'POA 2026'!$AI$10,MODIFICACIONES!D:D,'POA 2026'!A179)+'POA 2026'!AH179),2)</f>
        <v>0</v>
      </c>
      <c r="AJ179" s="75">
        <v>0</v>
      </c>
      <c r="AK179" s="51">
        <f>+ROUND((SUMIFS(MODIFICACIONES!K:K,MODIFICACIONES!L:L,'POA 2026'!$AK$10,MODIFICACIONES!D:D,'POA 2026'!A179)+'POA 2026'!AJ179),2)</f>
        <v>0</v>
      </c>
      <c r="AL179" s="75">
        <v>0</v>
      </c>
      <c r="AM179" s="51">
        <f>+ROUND((SUMIFS(MODIFICACIONES!K:K,MODIFICACIONES!L:L,'POA 2026'!$AM$10,MODIFICACIONES!D:D,'POA 2026'!A179)+'POA 2026'!AL179),2)</f>
        <v>0</v>
      </c>
      <c r="AN179" s="75">
        <v>0</v>
      </c>
      <c r="AO179" s="51">
        <f>+ROUND((SUMIFS(MODIFICACIONES!K:K,MODIFICACIONES!L:L,'POA 2026'!$AO$10,MODIFICACIONES!D:D,'POA 2026'!A179)+'POA 2026'!AN179),2)</f>
        <v>0</v>
      </c>
      <c r="AP179" s="75">
        <v>0</v>
      </c>
      <c r="AQ179" s="51">
        <f>+ROUND((SUMIFS(MODIFICACIONES!K:K,MODIFICACIONES!L:L,'POA 2026'!$AQ$10,MODIFICACIONES!D:D,'POA 2026'!A179)+'POA 2026'!AP179),2)</f>
        <v>0</v>
      </c>
      <c r="AR179" s="75">
        <v>0</v>
      </c>
      <c r="AS179" s="51">
        <f>+ROUND((SUMIFS(MODIFICACIONES!K:K,MODIFICACIONES!L:L,'POA 2026'!$AS$10,MODIFICACIONES!D:D,'POA 2026'!A179)+'POA 2026'!AR179),2)</f>
        <v>0</v>
      </c>
      <c r="AT179" s="75">
        <v>0</v>
      </c>
      <c r="AU179" s="51">
        <f>+ROUND((SUMIFS(MODIFICACIONES!K:K,MODIFICACIONES!L:L,'POA 2026'!$AU$10,MODIFICACIONES!D:D,'POA 2026'!A179)+'POA 2026'!AT179),2)</f>
        <v>0</v>
      </c>
      <c r="AV179" s="75">
        <v>0</v>
      </c>
      <c r="AW179" s="51">
        <f>+ROUND((SUMIFS(MODIFICACIONES!K:K,MODIFICACIONES!L:L,'POA 2026'!$AW$10,MODIFICACIONES!D:D,'POA 2026'!A179)+'POA 2026'!AV179),2)</f>
        <v>0</v>
      </c>
      <c r="AX179" s="75">
        <f t="shared" si="50"/>
        <v>0</v>
      </c>
      <c r="AY179" s="236">
        <f>SUMIFS(CERTIFICACIONES!I:I,CERTIFICACIONES!A:A,'POA 2026'!A179,CERTIFICACIONES!J:J,"ACTIVA")</f>
        <v>0</v>
      </c>
      <c r="AZ179" s="279">
        <f t="shared" si="70"/>
        <v>0</v>
      </c>
      <c r="BA179" s="282"/>
      <c r="BB179" s="236"/>
      <c r="BC179" s="236"/>
      <c r="BD179" s="236">
        <f t="shared" si="51"/>
        <v>0</v>
      </c>
      <c r="BE179" s="273" t="e">
        <f t="shared" si="52"/>
        <v>#DIV/0!</v>
      </c>
      <c r="BF179" s="283"/>
      <c r="BG179" s="282"/>
      <c r="BH179" s="236"/>
      <c r="BI179" s="236"/>
      <c r="BJ179" s="236"/>
      <c r="BK179" s="273" t="e">
        <f t="shared" si="53"/>
        <v>#DIV/0!</v>
      </c>
      <c r="BL179" s="283"/>
      <c r="BM179" s="282"/>
      <c r="BN179" s="236"/>
      <c r="BO179" s="236"/>
      <c r="BP179" s="236"/>
      <c r="BQ179" s="273" t="e">
        <f t="shared" si="54"/>
        <v>#DIV/0!</v>
      </c>
      <c r="BR179" s="283"/>
      <c r="BS179" s="282"/>
      <c r="BT179" s="236"/>
      <c r="BU179" s="236"/>
      <c r="BV179" s="236"/>
      <c r="BW179" s="273" t="e">
        <f t="shared" si="55"/>
        <v>#DIV/0!</v>
      </c>
      <c r="BX179" s="283"/>
      <c r="BY179" s="282"/>
      <c r="BZ179" s="236"/>
      <c r="CA179" s="236"/>
      <c r="CB179" s="236"/>
      <c r="CC179" s="273" t="e">
        <f t="shared" si="56"/>
        <v>#DIV/0!</v>
      </c>
      <c r="CD179" s="283"/>
      <c r="CE179" s="282"/>
      <c r="CF179" s="236"/>
      <c r="CG179" s="236"/>
      <c r="CH179" s="236"/>
      <c r="CI179" s="273" t="e">
        <f t="shared" si="57"/>
        <v>#DIV/0!</v>
      </c>
      <c r="CJ179" s="283"/>
      <c r="CK179" s="282"/>
      <c r="CL179" s="236"/>
      <c r="CM179" s="236"/>
      <c r="CN179" s="236"/>
      <c r="CO179" s="273" t="e">
        <f t="shared" si="58"/>
        <v>#DIV/0!</v>
      </c>
      <c r="CP179" s="283"/>
      <c r="CQ179" s="282"/>
      <c r="CR179" s="236"/>
      <c r="CS179" s="236"/>
      <c r="CT179" s="236"/>
      <c r="CU179" s="273" t="e">
        <f t="shared" si="59"/>
        <v>#DIV/0!</v>
      </c>
      <c r="CV179" s="283"/>
      <c r="CW179" s="282"/>
      <c r="CX179" s="236"/>
      <c r="CY179" s="236"/>
      <c r="CZ179" s="236"/>
      <c r="DA179" s="273" t="e">
        <f t="shared" si="60"/>
        <v>#DIV/0!</v>
      </c>
      <c r="DB179" s="283"/>
      <c r="DC179" s="282"/>
      <c r="DD179" s="236"/>
      <c r="DE179" s="236"/>
      <c r="DF179" s="236"/>
      <c r="DG179" s="273" t="e">
        <f t="shared" si="61"/>
        <v>#DIV/0!</v>
      </c>
      <c r="DH179" s="283"/>
      <c r="DI179" s="282"/>
      <c r="DJ179" s="236"/>
      <c r="DK179" s="236"/>
      <c r="DL179" s="236"/>
      <c r="DM179" s="273" t="e">
        <f t="shared" si="62"/>
        <v>#DIV/0!</v>
      </c>
      <c r="DN179" s="283"/>
      <c r="DO179" s="282"/>
      <c r="DP179" s="236"/>
      <c r="DQ179" s="236"/>
      <c r="DR179" s="236"/>
      <c r="DS179" s="273" t="e">
        <f t="shared" si="63"/>
        <v>#DIV/0!</v>
      </c>
      <c r="DT179" s="283"/>
      <c r="DU179" s="282"/>
      <c r="DV179" s="236">
        <f t="shared" si="64"/>
        <v>0</v>
      </c>
      <c r="DW179" s="236">
        <f t="shared" si="65"/>
        <v>0</v>
      </c>
      <c r="DX179" s="236">
        <f t="shared" si="66"/>
        <v>0</v>
      </c>
      <c r="DY179" s="273" t="e">
        <f t="shared" si="67"/>
        <v>#DIV/0!</v>
      </c>
      <c r="DZ179" s="283"/>
      <c r="EB179" s="52"/>
      <c r="EJ179" s="53"/>
    </row>
    <row r="180" spans="1:140" ht="45" hidden="1" customHeight="1" x14ac:dyDescent="0.25">
      <c r="A180" s="40"/>
      <c r="B180" s="78"/>
      <c r="C180" s="78"/>
      <c r="D180" s="41"/>
      <c r="E180" s="41"/>
      <c r="F180" s="41"/>
      <c r="G180" s="41"/>
      <c r="H180" s="78"/>
      <c r="I180" s="78"/>
      <c r="J180" s="78"/>
      <c r="K180" s="78"/>
      <c r="L180" s="78"/>
      <c r="M180" s="78"/>
      <c r="N180" s="78"/>
      <c r="O180" s="41"/>
      <c r="P180" s="44" t="str">
        <f t="shared" si="68"/>
        <v/>
      </c>
      <c r="Q180" s="44"/>
      <c r="R180" s="76"/>
      <c r="S180" s="27"/>
      <c r="T180" s="56"/>
      <c r="U180" s="57"/>
      <c r="V180" s="260"/>
      <c r="W180" s="47">
        <f t="shared" si="69"/>
        <v>0</v>
      </c>
      <c r="X180" s="48"/>
      <c r="Y180" s="261"/>
      <c r="Z180" s="75">
        <v>0</v>
      </c>
      <c r="AA180" s="237">
        <f>+ROUND((SUMIFS(MODIFICACIONES!K:K,MODIFICACIONES!L:L,'POA 2026'!$AA$10,MODIFICACIONES!D:D,'POA 2026'!A180)+'POA 2026'!Z180),2)</f>
        <v>0</v>
      </c>
      <c r="AB180" s="75">
        <v>0</v>
      </c>
      <c r="AC180" s="51">
        <f>+ROUND((SUMIFS(MODIFICACIONES!K:K,MODIFICACIONES!L:L,'POA 2026'!$AC$10,MODIFICACIONES!D:D,'POA 2026'!A180)+'POA 2026'!AB180),2)</f>
        <v>0</v>
      </c>
      <c r="AD180" s="75">
        <v>0</v>
      </c>
      <c r="AE180" s="51">
        <f>+ROUND((SUMIFS(MODIFICACIONES!K:K,MODIFICACIONES!L:L,'POA 2026'!$AE$10,MODIFICACIONES!D:D,'POA 2026'!A180)+'POA 2026'!AD180),2)</f>
        <v>0</v>
      </c>
      <c r="AF180" s="75">
        <v>0</v>
      </c>
      <c r="AG180" s="51">
        <f>+ROUND((SUMIFS(MODIFICACIONES!K:K,MODIFICACIONES!L:L,'POA 2026'!$AG$10,MODIFICACIONES!D:D,'POA 2026'!A180)+'POA 2026'!AF180),2)</f>
        <v>0</v>
      </c>
      <c r="AH180" s="75">
        <v>0</v>
      </c>
      <c r="AI180" s="51">
        <f>+ROUND((SUMIFS(MODIFICACIONES!K:K,MODIFICACIONES!L:L,'POA 2026'!$AI$10,MODIFICACIONES!D:D,'POA 2026'!A180)+'POA 2026'!AH180),2)</f>
        <v>0</v>
      </c>
      <c r="AJ180" s="75">
        <v>0</v>
      </c>
      <c r="AK180" s="51">
        <f>+ROUND((SUMIFS(MODIFICACIONES!K:K,MODIFICACIONES!L:L,'POA 2026'!$AK$10,MODIFICACIONES!D:D,'POA 2026'!A180)+'POA 2026'!AJ180),2)</f>
        <v>0</v>
      </c>
      <c r="AL180" s="75">
        <v>0</v>
      </c>
      <c r="AM180" s="51">
        <f>+ROUND((SUMIFS(MODIFICACIONES!K:K,MODIFICACIONES!L:L,'POA 2026'!$AM$10,MODIFICACIONES!D:D,'POA 2026'!A180)+'POA 2026'!AL180),2)</f>
        <v>0</v>
      </c>
      <c r="AN180" s="75">
        <v>0</v>
      </c>
      <c r="AO180" s="51">
        <f>+ROUND((SUMIFS(MODIFICACIONES!K:K,MODIFICACIONES!L:L,'POA 2026'!$AO$10,MODIFICACIONES!D:D,'POA 2026'!A180)+'POA 2026'!AN180),2)</f>
        <v>0</v>
      </c>
      <c r="AP180" s="75">
        <v>0</v>
      </c>
      <c r="AQ180" s="51">
        <f>+ROUND((SUMIFS(MODIFICACIONES!K:K,MODIFICACIONES!L:L,'POA 2026'!$AQ$10,MODIFICACIONES!D:D,'POA 2026'!A180)+'POA 2026'!AP180),2)</f>
        <v>0</v>
      </c>
      <c r="AR180" s="75">
        <v>0</v>
      </c>
      <c r="AS180" s="51">
        <f>+ROUND((SUMIFS(MODIFICACIONES!K:K,MODIFICACIONES!L:L,'POA 2026'!$AS$10,MODIFICACIONES!D:D,'POA 2026'!A180)+'POA 2026'!AR180),2)</f>
        <v>0</v>
      </c>
      <c r="AT180" s="75">
        <v>0</v>
      </c>
      <c r="AU180" s="51">
        <f>+ROUND((SUMIFS(MODIFICACIONES!K:K,MODIFICACIONES!L:L,'POA 2026'!$AU$10,MODIFICACIONES!D:D,'POA 2026'!A180)+'POA 2026'!AT180),2)</f>
        <v>0</v>
      </c>
      <c r="AV180" s="75">
        <v>0</v>
      </c>
      <c r="AW180" s="51">
        <f>+ROUND((SUMIFS(MODIFICACIONES!K:K,MODIFICACIONES!L:L,'POA 2026'!$AW$10,MODIFICACIONES!D:D,'POA 2026'!A180)+'POA 2026'!AV180),2)</f>
        <v>0</v>
      </c>
      <c r="AX180" s="75">
        <f t="shared" si="50"/>
        <v>0</v>
      </c>
      <c r="AY180" s="236">
        <f>SUMIFS(CERTIFICACIONES!I:I,CERTIFICACIONES!A:A,'POA 2026'!A180,CERTIFICACIONES!J:J,"ACTIVA")</f>
        <v>0</v>
      </c>
      <c r="AZ180" s="279">
        <f t="shared" si="70"/>
        <v>0</v>
      </c>
      <c r="BA180" s="282"/>
      <c r="BB180" s="236"/>
      <c r="BC180" s="236"/>
      <c r="BD180" s="236">
        <f t="shared" si="51"/>
        <v>0</v>
      </c>
      <c r="BE180" s="273" t="e">
        <f t="shared" si="52"/>
        <v>#DIV/0!</v>
      </c>
      <c r="BF180" s="283"/>
      <c r="BG180" s="282"/>
      <c r="BH180" s="236"/>
      <c r="BI180" s="236"/>
      <c r="BJ180" s="236"/>
      <c r="BK180" s="273" t="e">
        <f t="shared" si="53"/>
        <v>#DIV/0!</v>
      </c>
      <c r="BL180" s="283"/>
      <c r="BM180" s="282"/>
      <c r="BN180" s="236"/>
      <c r="BO180" s="236"/>
      <c r="BP180" s="236"/>
      <c r="BQ180" s="273" t="e">
        <f t="shared" si="54"/>
        <v>#DIV/0!</v>
      </c>
      <c r="BR180" s="283"/>
      <c r="BS180" s="282"/>
      <c r="BT180" s="236"/>
      <c r="BU180" s="236"/>
      <c r="BV180" s="236"/>
      <c r="BW180" s="273" t="e">
        <f t="shared" si="55"/>
        <v>#DIV/0!</v>
      </c>
      <c r="BX180" s="283"/>
      <c r="BY180" s="282"/>
      <c r="BZ180" s="236"/>
      <c r="CA180" s="236"/>
      <c r="CB180" s="236"/>
      <c r="CC180" s="273" t="e">
        <f t="shared" si="56"/>
        <v>#DIV/0!</v>
      </c>
      <c r="CD180" s="283"/>
      <c r="CE180" s="282"/>
      <c r="CF180" s="236"/>
      <c r="CG180" s="236"/>
      <c r="CH180" s="236"/>
      <c r="CI180" s="273" t="e">
        <f t="shared" si="57"/>
        <v>#DIV/0!</v>
      </c>
      <c r="CJ180" s="283"/>
      <c r="CK180" s="282"/>
      <c r="CL180" s="236"/>
      <c r="CM180" s="236"/>
      <c r="CN180" s="236"/>
      <c r="CO180" s="273" t="e">
        <f t="shared" si="58"/>
        <v>#DIV/0!</v>
      </c>
      <c r="CP180" s="283"/>
      <c r="CQ180" s="282"/>
      <c r="CR180" s="236"/>
      <c r="CS180" s="236"/>
      <c r="CT180" s="236"/>
      <c r="CU180" s="273" t="e">
        <f t="shared" si="59"/>
        <v>#DIV/0!</v>
      </c>
      <c r="CV180" s="283"/>
      <c r="CW180" s="282"/>
      <c r="CX180" s="236"/>
      <c r="CY180" s="236"/>
      <c r="CZ180" s="236"/>
      <c r="DA180" s="273" t="e">
        <f t="shared" si="60"/>
        <v>#DIV/0!</v>
      </c>
      <c r="DB180" s="283"/>
      <c r="DC180" s="282"/>
      <c r="DD180" s="236"/>
      <c r="DE180" s="236"/>
      <c r="DF180" s="236"/>
      <c r="DG180" s="273" t="e">
        <f t="shared" si="61"/>
        <v>#DIV/0!</v>
      </c>
      <c r="DH180" s="283"/>
      <c r="DI180" s="282"/>
      <c r="DJ180" s="236"/>
      <c r="DK180" s="236"/>
      <c r="DL180" s="236"/>
      <c r="DM180" s="273" t="e">
        <f t="shared" si="62"/>
        <v>#DIV/0!</v>
      </c>
      <c r="DN180" s="283"/>
      <c r="DO180" s="282"/>
      <c r="DP180" s="236"/>
      <c r="DQ180" s="236"/>
      <c r="DR180" s="236"/>
      <c r="DS180" s="273" t="e">
        <f t="shared" si="63"/>
        <v>#DIV/0!</v>
      </c>
      <c r="DT180" s="283"/>
      <c r="DU180" s="282"/>
      <c r="DV180" s="236">
        <f t="shared" si="64"/>
        <v>0</v>
      </c>
      <c r="DW180" s="236">
        <f t="shared" si="65"/>
        <v>0</v>
      </c>
      <c r="DX180" s="236">
        <f t="shared" si="66"/>
        <v>0</v>
      </c>
      <c r="DY180" s="273" t="e">
        <f t="shared" si="67"/>
        <v>#DIV/0!</v>
      </c>
      <c r="DZ180" s="283"/>
      <c r="EB180" s="52"/>
      <c r="EJ180" s="53"/>
    </row>
    <row r="181" spans="1:140" ht="45" hidden="1" customHeight="1" x14ac:dyDescent="0.25">
      <c r="A181" s="40"/>
      <c r="B181" s="78"/>
      <c r="C181" s="78"/>
      <c r="D181" s="41"/>
      <c r="E181" s="41"/>
      <c r="F181" s="41"/>
      <c r="G181" s="41"/>
      <c r="H181" s="78"/>
      <c r="I181" s="78"/>
      <c r="J181" s="78"/>
      <c r="K181" s="78"/>
      <c r="L181" s="78"/>
      <c r="M181" s="78"/>
      <c r="N181" s="78"/>
      <c r="O181" s="41"/>
      <c r="P181" s="44" t="str">
        <f t="shared" si="68"/>
        <v/>
      </c>
      <c r="Q181" s="44"/>
      <c r="R181" s="76"/>
      <c r="S181" s="27"/>
      <c r="T181" s="56"/>
      <c r="U181" s="57"/>
      <c r="V181" s="260"/>
      <c r="W181" s="47">
        <f t="shared" si="69"/>
        <v>0</v>
      </c>
      <c r="X181" s="48"/>
      <c r="Y181" s="261"/>
      <c r="Z181" s="75">
        <v>0</v>
      </c>
      <c r="AA181" s="237">
        <f>+ROUND((SUMIFS(MODIFICACIONES!K:K,MODIFICACIONES!L:L,'POA 2026'!$AA$10,MODIFICACIONES!D:D,'POA 2026'!A181)+'POA 2026'!Z181),2)</f>
        <v>0</v>
      </c>
      <c r="AB181" s="75">
        <v>0</v>
      </c>
      <c r="AC181" s="51">
        <f>+ROUND((SUMIFS(MODIFICACIONES!K:K,MODIFICACIONES!L:L,'POA 2026'!$AC$10,MODIFICACIONES!D:D,'POA 2026'!A181)+'POA 2026'!AB181),2)</f>
        <v>0</v>
      </c>
      <c r="AD181" s="75">
        <v>0</v>
      </c>
      <c r="AE181" s="51">
        <f>+ROUND((SUMIFS(MODIFICACIONES!K:K,MODIFICACIONES!L:L,'POA 2026'!$AE$10,MODIFICACIONES!D:D,'POA 2026'!A181)+'POA 2026'!AD181),2)</f>
        <v>0</v>
      </c>
      <c r="AF181" s="75">
        <v>0</v>
      </c>
      <c r="AG181" s="51">
        <f>+ROUND((SUMIFS(MODIFICACIONES!K:K,MODIFICACIONES!L:L,'POA 2026'!$AG$10,MODIFICACIONES!D:D,'POA 2026'!A181)+'POA 2026'!AF181),2)</f>
        <v>0</v>
      </c>
      <c r="AH181" s="75">
        <v>0</v>
      </c>
      <c r="AI181" s="51">
        <f>+ROUND((SUMIFS(MODIFICACIONES!K:K,MODIFICACIONES!L:L,'POA 2026'!$AI$10,MODIFICACIONES!D:D,'POA 2026'!A181)+'POA 2026'!AH181),2)</f>
        <v>0</v>
      </c>
      <c r="AJ181" s="75">
        <v>0</v>
      </c>
      <c r="AK181" s="51">
        <f>+ROUND((SUMIFS(MODIFICACIONES!K:K,MODIFICACIONES!L:L,'POA 2026'!$AK$10,MODIFICACIONES!D:D,'POA 2026'!A181)+'POA 2026'!AJ181),2)</f>
        <v>0</v>
      </c>
      <c r="AL181" s="75">
        <v>0</v>
      </c>
      <c r="AM181" s="51">
        <f>+ROUND((SUMIFS(MODIFICACIONES!K:K,MODIFICACIONES!L:L,'POA 2026'!$AM$10,MODIFICACIONES!D:D,'POA 2026'!A181)+'POA 2026'!AL181),2)</f>
        <v>0</v>
      </c>
      <c r="AN181" s="75">
        <v>0</v>
      </c>
      <c r="AO181" s="51">
        <f>+ROUND((SUMIFS(MODIFICACIONES!K:K,MODIFICACIONES!L:L,'POA 2026'!$AO$10,MODIFICACIONES!D:D,'POA 2026'!A181)+'POA 2026'!AN181),2)</f>
        <v>0</v>
      </c>
      <c r="AP181" s="75">
        <v>0</v>
      </c>
      <c r="AQ181" s="51">
        <f>+ROUND((SUMIFS(MODIFICACIONES!K:K,MODIFICACIONES!L:L,'POA 2026'!$AQ$10,MODIFICACIONES!D:D,'POA 2026'!A181)+'POA 2026'!AP181),2)</f>
        <v>0</v>
      </c>
      <c r="AR181" s="75">
        <v>0</v>
      </c>
      <c r="AS181" s="51">
        <f>+ROUND((SUMIFS(MODIFICACIONES!K:K,MODIFICACIONES!L:L,'POA 2026'!$AS$10,MODIFICACIONES!D:D,'POA 2026'!A181)+'POA 2026'!AR181),2)</f>
        <v>0</v>
      </c>
      <c r="AT181" s="75">
        <v>0</v>
      </c>
      <c r="AU181" s="51">
        <f>+ROUND((SUMIFS(MODIFICACIONES!K:K,MODIFICACIONES!L:L,'POA 2026'!$AU$10,MODIFICACIONES!D:D,'POA 2026'!A181)+'POA 2026'!AT181),2)</f>
        <v>0</v>
      </c>
      <c r="AV181" s="75">
        <v>0</v>
      </c>
      <c r="AW181" s="51">
        <f>+ROUND((SUMIFS(MODIFICACIONES!K:K,MODIFICACIONES!L:L,'POA 2026'!$AW$10,MODIFICACIONES!D:D,'POA 2026'!A181)+'POA 2026'!AV181),2)</f>
        <v>0</v>
      </c>
      <c r="AX181" s="75">
        <f t="shared" si="50"/>
        <v>0</v>
      </c>
      <c r="AY181" s="236">
        <f>SUMIFS(CERTIFICACIONES!I:I,CERTIFICACIONES!A:A,'POA 2026'!A181,CERTIFICACIONES!J:J,"ACTIVA")</f>
        <v>0</v>
      </c>
      <c r="AZ181" s="279">
        <f t="shared" si="70"/>
        <v>0</v>
      </c>
      <c r="BA181" s="282"/>
      <c r="BB181" s="236"/>
      <c r="BC181" s="236"/>
      <c r="BD181" s="236">
        <f t="shared" si="51"/>
        <v>0</v>
      </c>
      <c r="BE181" s="273" t="e">
        <f t="shared" si="52"/>
        <v>#DIV/0!</v>
      </c>
      <c r="BF181" s="283"/>
      <c r="BG181" s="282"/>
      <c r="BH181" s="236"/>
      <c r="BI181" s="236"/>
      <c r="BJ181" s="236"/>
      <c r="BK181" s="273" t="e">
        <f t="shared" si="53"/>
        <v>#DIV/0!</v>
      </c>
      <c r="BL181" s="283"/>
      <c r="BM181" s="282"/>
      <c r="BN181" s="236"/>
      <c r="BO181" s="236"/>
      <c r="BP181" s="236"/>
      <c r="BQ181" s="273" t="e">
        <f t="shared" si="54"/>
        <v>#DIV/0!</v>
      </c>
      <c r="BR181" s="283"/>
      <c r="BS181" s="282"/>
      <c r="BT181" s="236"/>
      <c r="BU181" s="236"/>
      <c r="BV181" s="236"/>
      <c r="BW181" s="273" t="e">
        <f t="shared" si="55"/>
        <v>#DIV/0!</v>
      </c>
      <c r="BX181" s="283"/>
      <c r="BY181" s="282"/>
      <c r="BZ181" s="236"/>
      <c r="CA181" s="236"/>
      <c r="CB181" s="236"/>
      <c r="CC181" s="273" t="e">
        <f t="shared" si="56"/>
        <v>#DIV/0!</v>
      </c>
      <c r="CD181" s="283"/>
      <c r="CE181" s="282"/>
      <c r="CF181" s="236"/>
      <c r="CG181" s="236"/>
      <c r="CH181" s="236"/>
      <c r="CI181" s="273" t="e">
        <f t="shared" si="57"/>
        <v>#DIV/0!</v>
      </c>
      <c r="CJ181" s="283"/>
      <c r="CK181" s="282"/>
      <c r="CL181" s="236"/>
      <c r="CM181" s="236"/>
      <c r="CN181" s="236"/>
      <c r="CO181" s="273" t="e">
        <f t="shared" si="58"/>
        <v>#DIV/0!</v>
      </c>
      <c r="CP181" s="283"/>
      <c r="CQ181" s="282"/>
      <c r="CR181" s="236"/>
      <c r="CS181" s="236"/>
      <c r="CT181" s="236"/>
      <c r="CU181" s="273" t="e">
        <f t="shared" si="59"/>
        <v>#DIV/0!</v>
      </c>
      <c r="CV181" s="283"/>
      <c r="CW181" s="282"/>
      <c r="CX181" s="236"/>
      <c r="CY181" s="236"/>
      <c r="CZ181" s="236"/>
      <c r="DA181" s="273" t="e">
        <f t="shared" si="60"/>
        <v>#DIV/0!</v>
      </c>
      <c r="DB181" s="283"/>
      <c r="DC181" s="282"/>
      <c r="DD181" s="236"/>
      <c r="DE181" s="236"/>
      <c r="DF181" s="236"/>
      <c r="DG181" s="273" t="e">
        <f t="shared" si="61"/>
        <v>#DIV/0!</v>
      </c>
      <c r="DH181" s="283"/>
      <c r="DI181" s="282"/>
      <c r="DJ181" s="236"/>
      <c r="DK181" s="236"/>
      <c r="DL181" s="236"/>
      <c r="DM181" s="273" t="e">
        <f t="shared" si="62"/>
        <v>#DIV/0!</v>
      </c>
      <c r="DN181" s="283"/>
      <c r="DO181" s="282"/>
      <c r="DP181" s="236"/>
      <c r="DQ181" s="236"/>
      <c r="DR181" s="236"/>
      <c r="DS181" s="273" t="e">
        <f t="shared" si="63"/>
        <v>#DIV/0!</v>
      </c>
      <c r="DT181" s="283"/>
      <c r="DU181" s="282"/>
      <c r="DV181" s="236">
        <f t="shared" si="64"/>
        <v>0</v>
      </c>
      <c r="DW181" s="236">
        <f t="shared" si="65"/>
        <v>0</v>
      </c>
      <c r="DX181" s="236">
        <f t="shared" si="66"/>
        <v>0</v>
      </c>
      <c r="DY181" s="273" t="e">
        <f t="shared" si="67"/>
        <v>#DIV/0!</v>
      </c>
      <c r="DZ181" s="283"/>
      <c r="EB181" s="52"/>
      <c r="EJ181" s="53"/>
    </row>
    <row r="182" spans="1:140" ht="45" hidden="1" customHeight="1" x14ac:dyDescent="0.25">
      <c r="A182" s="40"/>
      <c r="B182" s="78"/>
      <c r="C182" s="78"/>
      <c r="D182" s="41"/>
      <c r="E182" s="41"/>
      <c r="F182" s="41"/>
      <c r="G182" s="41"/>
      <c r="H182" s="78"/>
      <c r="I182" s="78"/>
      <c r="J182" s="78"/>
      <c r="K182" s="78"/>
      <c r="L182" s="78"/>
      <c r="M182" s="78"/>
      <c r="N182" s="78"/>
      <c r="O182" s="41"/>
      <c r="P182" s="44" t="str">
        <f t="shared" si="68"/>
        <v/>
      </c>
      <c r="Q182" s="44"/>
      <c r="R182" s="76"/>
      <c r="S182" s="27"/>
      <c r="T182" s="56"/>
      <c r="U182" s="57"/>
      <c r="V182" s="260"/>
      <c r="W182" s="47">
        <f t="shared" si="69"/>
        <v>0</v>
      </c>
      <c r="X182" s="48"/>
      <c r="Y182" s="261"/>
      <c r="Z182" s="75">
        <v>0</v>
      </c>
      <c r="AA182" s="237">
        <f>+ROUND((SUMIFS(MODIFICACIONES!K:K,MODIFICACIONES!L:L,'POA 2026'!$AA$10,MODIFICACIONES!D:D,'POA 2026'!A182)+'POA 2026'!Z182),2)</f>
        <v>0</v>
      </c>
      <c r="AB182" s="75">
        <v>0</v>
      </c>
      <c r="AC182" s="51">
        <f>+ROUND((SUMIFS(MODIFICACIONES!K:K,MODIFICACIONES!L:L,'POA 2026'!$AC$10,MODIFICACIONES!D:D,'POA 2026'!A182)+'POA 2026'!AB182),2)</f>
        <v>0</v>
      </c>
      <c r="AD182" s="75">
        <v>0</v>
      </c>
      <c r="AE182" s="51">
        <f>+ROUND((SUMIFS(MODIFICACIONES!K:K,MODIFICACIONES!L:L,'POA 2026'!$AE$10,MODIFICACIONES!D:D,'POA 2026'!A182)+'POA 2026'!AD182),2)</f>
        <v>0</v>
      </c>
      <c r="AF182" s="75">
        <v>0</v>
      </c>
      <c r="AG182" s="51">
        <f>+ROUND((SUMIFS(MODIFICACIONES!K:K,MODIFICACIONES!L:L,'POA 2026'!$AG$10,MODIFICACIONES!D:D,'POA 2026'!A182)+'POA 2026'!AF182),2)</f>
        <v>0</v>
      </c>
      <c r="AH182" s="75">
        <v>0</v>
      </c>
      <c r="AI182" s="51">
        <f>+ROUND((SUMIFS(MODIFICACIONES!K:K,MODIFICACIONES!L:L,'POA 2026'!$AI$10,MODIFICACIONES!D:D,'POA 2026'!A182)+'POA 2026'!AH182),2)</f>
        <v>0</v>
      </c>
      <c r="AJ182" s="75">
        <v>0</v>
      </c>
      <c r="AK182" s="51">
        <f>+ROUND((SUMIFS(MODIFICACIONES!K:K,MODIFICACIONES!L:L,'POA 2026'!$AK$10,MODIFICACIONES!D:D,'POA 2026'!A182)+'POA 2026'!AJ182),2)</f>
        <v>0</v>
      </c>
      <c r="AL182" s="75">
        <v>0</v>
      </c>
      <c r="AM182" s="51">
        <f>+ROUND((SUMIFS(MODIFICACIONES!K:K,MODIFICACIONES!L:L,'POA 2026'!$AM$10,MODIFICACIONES!D:D,'POA 2026'!A182)+'POA 2026'!AL182),2)</f>
        <v>0</v>
      </c>
      <c r="AN182" s="75">
        <v>0</v>
      </c>
      <c r="AO182" s="51">
        <f>+ROUND((SUMIFS(MODIFICACIONES!K:K,MODIFICACIONES!L:L,'POA 2026'!$AO$10,MODIFICACIONES!D:D,'POA 2026'!A182)+'POA 2026'!AN182),2)</f>
        <v>0</v>
      </c>
      <c r="AP182" s="75">
        <v>0</v>
      </c>
      <c r="AQ182" s="51">
        <f>+ROUND((SUMIFS(MODIFICACIONES!K:K,MODIFICACIONES!L:L,'POA 2026'!$AQ$10,MODIFICACIONES!D:D,'POA 2026'!A182)+'POA 2026'!AP182),2)</f>
        <v>0</v>
      </c>
      <c r="AR182" s="75">
        <v>0</v>
      </c>
      <c r="AS182" s="51">
        <f>+ROUND((SUMIFS(MODIFICACIONES!K:K,MODIFICACIONES!L:L,'POA 2026'!$AS$10,MODIFICACIONES!D:D,'POA 2026'!A182)+'POA 2026'!AR182),2)</f>
        <v>0</v>
      </c>
      <c r="AT182" s="75">
        <v>0</v>
      </c>
      <c r="AU182" s="51">
        <f>+ROUND((SUMIFS(MODIFICACIONES!K:K,MODIFICACIONES!L:L,'POA 2026'!$AU$10,MODIFICACIONES!D:D,'POA 2026'!A182)+'POA 2026'!AT182),2)</f>
        <v>0</v>
      </c>
      <c r="AV182" s="75">
        <v>0</v>
      </c>
      <c r="AW182" s="51">
        <f>+ROUND((SUMIFS(MODIFICACIONES!K:K,MODIFICACIONES!L:L,'POA 2026'!$AW$10,MODIFICACIONES!D:D,'POA 2026'!A182)+'POA 2026'!AV182),2)</f>
        <v>0</v>
      </c>
      <c r="AX182" s="75">
        <f t="shared" si="50"/>
        <v>0</v>
      </c>
      <c r="AY182" s="236">
        <f>SUMIFS(CERTIFICACIONES!I:I,CERTIFICACIONES!A:A,'POA 2026'!A182,CERTIFICACIONES!J:J,"ACTIVA")</f>
        <v>0</v>
      </c>
      <c r="AZ182" s="279">
        <f t="shared" si="70"/>
        <v>0</v>
      </c>
      <c r="BA182" s="282"/>
      <c r="BB182" s="236"/>
      <c r="BC182" s="236"/>
      <c r="BD182" s="236">
        <f t="shared" si="51"/>
        <v>0</v>
      </c>
      <c r="BE182" s="273" t="e">
        <f t="shared" si="52"/>
        <v>#DIV/0!</v>
      </c>
      <c r="BF182" s="283"/>
      <c r="BG182" s="282"/>
      <c r="BH182" s="236"/>
      <c r="BI182" s="236"/>
      <c r="BJ182" s="236"/>
      <c r="BK182" s="273" t="e">
        <f t="shared" si="53"/>
        <v>#DIV/0!</v>
      </c>
      <c r="BL182" s="283"/>
      <c r="BM182" s="282"/>
      <c r="BN182" s="236"/>
      <c r="BO182" s="236"/>
      <c r="BP182" s="236"/>
      <c r="BQ182" s="273" t="e">
        <f t="shared" si="54"/>
        <v>#DIV/0!</v>
      </c>
      <c r="BR182" s="283"/>
      <c r="BS182" s="282"/>
      <c r="BT182" s="236"/>
      <c r="BU182" s="236"/>
      <c r="BV182" s="236"/>
      <c r="BW182" s="273" t="e">
        <f t="shared" si="55"/>
        <v>#DIV/0!</v>
      </c>
      <c r="BX182" s="283"/>
      <c r="BY182" s="282"/>
      <c r="BZ182" s="236"/>
      <c r="CA182" s="236"/>
      <c r="CB182" s="236"/>
      <c r="CC182" s="273" t="e">
        <f t="shared" si="56"/>
        <v>#DIV/0!</v>
      </c>
      <c r="CD182" s="283"/>
      <c r="CE182" s="282"/>
      <c r="CF182" s="236"/>
      <c r="CG182" s="236"/>
      <c r="CH182" s="236"/>
      <c r="CI182" s="273" t="e">
        <f t="shared" si="57"/>
        <v>#DIV/0!</v>
      </c>
      <c r="CJ182" s="283"/>
      <c r="CK182" s="282"/>
      <c r="CL182" s="236"/>
      <c r="CM182" s="236"/>
      <c r="CN182" s="236"/>
      <c r="CO182" s="273" t="e">
        <f t="shared" si="58"/>
        <v>#DIV/0!</v>
      </c>
      <c r="CP182" s="283"/>
      <c r="CQ182" s="282"/>
      <c r="CR182" s="236"/>
      <c r="CS182" s="236"/>
      <c r="CT182" s="236"/>
      <c r="CU182" s="273" t="e">
        <f t="shared" si="59"/>
        <v>#DIV/0!</v>
      </c>
      <c r="CV182" s="283"/>
      <c r="CW182" s="282"/>
      <c r="CX182" s="236"/>
      <c r="CY182" s="236"/>
      <c r="CZ182" s="236"/>
      <c r="DA182" s="273" t="e">
        <f t="shared" si="60"/>
        <v>#DIV/0!</v>
      </c>
      <c r="DB182" s="283"/>
      <c r="DC182" s="282"/>
      <c r="DD182" s="236"/>
      <c r="DE182" s="236"/>
      <c r="DF182" s="236"/>
      <c r="DG182" s="273" t="e">
        <f t="shared" si="61"/>
        <v>#DIV/0!</v>
      </c>
      <c r="DH182" s="283"/>
      <c r="DI182" s="282"/>
      <c r="DJ182" s="236"/>
      <c r="DK182" s="236"/>
      <c r="DL182" s="236"/>
      <c r="DM182" s="273" t="e">
        <f t="shared" si="62"/>
        <v>#DIV/0!</v>
      </c>
      <c r="DN182" s="283"/>
      <c r="DO182" s="282"/>
      <c r="DP182" s="236"/>
      <c r="DQ182" s="236"/>
      <c r="DR182" s="236"/>
      <c r="DS182" s="273" t="e">
        <f t="shared" si="63"/>
        <v>#DIV/0!</v>
      </c>
      <c r="DT182" s="283"/>
      <c r="DU182" s="282"/>
      <c r="DV182" s="236">
        <f t="shared" si="64"/>
        <v>0</v>
      </c>
      <c r="DW182" s="236">
        <f t="shared" si="65"/>
        <v>0</v>
      </c>
      <c r="DX182" s="236">
        <f t="shared" si="66"/>
        <v>0</v>
      </c>
      <c r="DY182" s="273" t="e">
        <f t="shared" si="67"/>
        <v>#DIV/0!</v>
      </c>
      <c r="DZ182" s="283"/>
      <c r="EB182" s="52"/>
      <c r="EJ182" s="53"/>
    </row>
    <row r="183" spans="1:140" ht="45" hidden="1" customHeight="1" x14ac:dyDescent="0.25">
      <c r="A183" s="40"/>
      <c r="B183" s="78"/>
      <c r="C183" s="78"/>
      <c r="D183" s="41"/>
      <c r="E183" s="41"/>
      <c r="F183" s="41"/>
      <c r="G183" s="41"/>
      <c r="H183" s="78"/>
      <c r="I183" s="78"/>
      <c r="J183" s="78"/>
      <c r="K183" s="78"/>
      <c r="L183" s="78"/>
      <c r="M183" s="78"/>
      <c r="N183" s="78"/>
      <c r="O183" s="41"/>
      <c r="P183" s="44" t="str">
        <f t="shared" si="68"/>
        <v/>
      </c>
      <c r="Q183" s="44"/>
      <c r="R183" s="76"/>
      <c r="S183" s="27"/>
      <c r="T183" s="56"/>
      <c r="U183" s="57"/>
      <c r="V183" s="260"/>
      <c r="W183" s="47">
        <f t="shared" si="69"/>
        <v>0</v>
      </c>
      <c r="X183" s="48"/>
      <c r="Y183" s="261"/>
      <c r="Z183" s="75">
        <v>0</v>
      </c>
      <c r="AA183" s="237">
        <f>+ROUND((SUMIFS(MODIFICACIONES!K:K,MODIFICACIONES!L:L,'POA 2026'!$AA$10,MODIFICACIONES!D:D,'POA 2026'!A183)+'POA 2026'!Z183),2)</f>
        <v>0</v>
      </c>
      <c r="AB183" s="75">
        <v>0</v>
      </c>
      <c r="AC183" s="51">
        <f>+ROUND((SUMIFS(MODIFICACIONES!K:K,MODIFICACIONES!L:L,'POA 2026'!$AC$10,MODIFICACIONES!D:D,'POA 2026'!A183)+'POA 2026'!AB183),2)</f>
        <v>0</v>
      </c>
      <c r="AD183" s="75">
        <v>0</v>
      </c>
      <c r="AE183" s="51">
        <f>+ROUND((SUMIFS(MODIFICACIONES!K:K,MODIFICACIONES!L:L,'POA 2026'!$AE$10,MODIFICACIONES!D:D,'POA 2026'!A183)+'POA 2026'!AD183),2)</f>
        <v>0</v>
      </c>
      <c r="AF183" s="75">
        <v>0</v>
      </c>
      <c r="AG183" s="51">
        <f>+ROUND((SUMIFS(MODIFICACIONES!K:K,MODIFICACIONES!L:L,'POA 2026'!$AG$10,MODIFICACIONES!D:D,'POA 2026'!A183)+'POA 2026'!AF183),2)</f>
        <v>0</v>
      </c>
      <c r="AH183" s="75">
        <v>0</v>
      </c>
      <c r="AI183" s="51">
        <f>+ROUND((SUMIFS(MODIFICACIONES!K:K,MODIFICACIONES!L:L,'POA 2026'!$AI$10,MODIFICACIONES!D:D,'POA 2026'!A183)+'POA 2026'!AH183),2)</f>
        <v>0</v>
      </c>
      <c r="AJ183" s="75">
        <v>0</v>
      </c>
      <c r="AK183" s="51">
        <f>+ROUND((SUMIFS(MODIFICACIONES!K:K,MODIFICACIONES!L:L,'POA 2026'!$AK$10,MODIFICACIONES!D:D,'POA 2026'!A183)+'POA 2026'!AJ183),2)</f>
        <v>0</v>
      </c>
      <c r="AL183" s="75">
        <v>0</v>
      </c>
      <c r="AM183" s="51">
        <f>+ROUND((SUMIFS(MODIFICACIONES!K:K,MODIFICACIONES!L:L,'POA 2026'!$AM$10,MODIFICACIONES!D:D,'POA 2026'!A183)+'POA 2026'!AL183),2)</f>
        <v>0</v>
      </c>
      <c r="AN183" s="75">
        <v>0</v>
      </c>
      <c r="AO183" s="51">
        <f>+ROUND((SUMIFS(MODIFICACIONES!K:K,MODIFICACIONES!L:L,'POA 2026'!$AO$10,MODIFICACIONES!D:D,'POA 2026'!A183)+'POA 2026'!AN183),2)</f>
        <v>0</v>
      </c>
      <c r="AP183" s="75">
        <v>0</v>
      </c>
      <c r="AQ183" s="51">
        <f>+ROUND((SUMIFS(MODIFICACIONES!K:K,MODIFICACIONES!L:L,'POA 2026'!$AQ$10,MODIFICACIONES!D:D,'POA 2026'!A183)+'POA 2026'!AP183),2)</f>
        <v>0</v>
      </c>
      <c r="AR183" s="75">
        <v>0</v>
      </c>
      <c r="AS183" s="51">
        <f>+ROUND((SUMIFS(MODIFICACIONES!K:K,MODIFICACIONES!L:L,'POA 2026'!$AS$10,MODIFICACIONES!D:D,'POA 2026'!A183)+'POA 2026'!AR183),2)</f>
        <v>0</v>
      </c>
      <c r="AT183" s="75">
        <v>0</v>
      </c>
      <c r="AU183" s="51">
        <f>+ROUND((SUMIFS(MODIFICACIONES!K:K,MODIFICACIONES!L:L,'POA 2026'!$AU$10,MODIFICACIONES!D:D,'POA 2026'!A183)+'POA 2026'!AT183),2)</f>
        <v>0</v>
      </c>
      <c r="AV183" s="75">
        <v>0</v>
      </c>
      <c r="AW183" s="51">
        <f>+ROUND((SUMIFS(MODIFICACIONES!K:K,MODIFICACIONES!L:L,'POA 2026'!$AW$10,MODIFICACIONES!D:D,'POA 2026'!A183)+'POA 2026'!AV183),2)</f>
        <v>0</v>
      </c>
      <c r="AX183" s="75">
        <f t="shared" si="50"/>
        <v>0</v>
      </c>
      <c r="AY183" s="236">
        <f>SUMIFS(CERTIFICACIONES!I:I,CERTIFICACIONES!A:A,'POA 2026'!A183,CERTIFICACIONES!J:J,"ACTIVA")</f>
        <v>0</v>
      </c>
      <c r="AZ183" s="279">
        <f t="shared" si="70"/>
        <v>0</v>
      </c>
      <c r="BA183" s="282"/>
      <c r="BB183" s="236"/>
      <c r="BC183" s="236"/>
      <c r="BD183" s="236">
        <f t="shared" si="51"/>
        <v>0</v>
      </c>
      <c r="BE183" s="273" t="e">
        <f t="shared" si="52"/>
        <v>#DIV/0!</v>
      </c>
      <c r="BF183" s="283"/>
      <c r="BG183" s="282"/>
      <c r="BH183" s="236"/>
      <c r="BI183" s="236"/>
      <c r="BJ183" s="236"/>
      <c r="BK183" s="273" t="e">
        <f t="shared" si="53"/>
        <v>#DIV/0!</v>
      </c>
      <c r="BL183" s="283"/>
      <c r="BM183" s="282"/>
      <c r="BN183" s="236"/>
      <c r="BO183" s="236"/>
      <c r="BP183" s="236"/>
      <c r="BQ183" s="273" t="e">
        <f t="shared" si="54"/>
        <v>#DIV/0!</v>
      </c>
      <c r="BR183" s="283"/>
      <c r="BS183" s="282"/>
      <c r="BT183" s="236"/>
      <c r="BU183" s="236"/>
      <c r="BV183" s="236"/>
      <c r="BW183" s="273" t="e">
        <f t="shared" si="55"/>
        <v>#DIV/0!</v>
      </c>
      <c r="BX183" s="283"/>
      <c r="BY183" s="282"/>
      <c r="BZ183" s="236"/>
      <c r="CA183" s="236"/>
      <c r="CB183" s="236"/>
      <c r="CC183" s="273" t="e">
        <f t="shared" si="56"/>
        <v>#DIV/0!</v>
      </c>
      <c r="CD183" s="283"/>
      <c r="CE183" s="282"/>
      <c r="CF183" s="236"/>
      <c r="CG183" s="236"/>
      <c r="CH183" s="236"/>
      <c r="CI183" s="273" t="e">
        <f t="shared" si="57"/>
        <v>#DIV/0!</v>
      </c>
      <c r="CJ183" s="283"/>
      <c r="CK183" s="282"/>
      <c r="CL183" s="236"/>
      <c r="CM183" s="236"/>
      <c r="CN183" s="236"/>
      <c r="CO183" s="273" t="e">
        <f t="shared" si="58"/>
        <v>#DIV/0!</v>
      </c>
      <c r="CP183" s="283"/>
      <c r="CQ183" s="282"/>
      <c r="CR183" s="236"/>
      <c r="CS183" s="236"/>
      <c r="CT183" s="236"/>
      <c r="CU183" s="273" t="e">
        <f t="shared" si="59"/>
        <v>#DIV/0!</v>
      </c>
      <c r="CV183" s="283"/>
      <c r="CW183" s="282"/>
      <c r="CX183" s="236"/>
      <c r="CY183" s="236"/>
      <c r="CZ183" s="236"/>
      <c r="DA183" s="273" t="e">
        <f t="shared" si="60"/>
        <v>#DIV/0!</v>
      </c>
      <c r="DB183" s="283"/>
      <c r="DC183" s="282"/>
      <c r="DD183" s="236"/>
      <c r="DE183" s="236"/>
      <c r="DF183" s="236"/>
      <c r="DG183" s="273" t="e">
        <f t="shared" si="61"/>
        <v>#DIV/0!</v>
      </c>
      <c r="DH183" s="283"/>
      <c r="DI183" s="282"/>
      <c r="DJ183" s="236"/>
      <c r="DK183" s="236"/>
      <c r="DL183" s="236"/>
      <c r="DM183" s="273" t="e">
        <f t="shared" si="62"/>
        <v>#DIV/0!</v>
      </c>
      <c r="DN183" s="283"/>
      <c r="DO183" s="282"/>
      <c r="DP183" s="236"/>
      <c r="DQ183" s="236"/>
      <c r="DR183" s="236"/>
      <c r="DS183" s="273" t="e">
        <f t="shared" si="63"/>
        <v>#DIV/0!</v>
      </c>
      <c r="DT183" s="283"/>
      <c r="DU183" s="282"/>
      <c r="DV183" s="236">
        <f t="shared" si="64"/>
        <v>0</v>
      </c>
      <c r="DW183" s="236">
        <f t="shared" si="65"/>
        <v>0</v>
      </c>
      <c r="DX183" s="236">
        <f t="shared" si="66"/>
        <v>0</v>
      </c>
      <c r="DY183" s="273" t="e">
        <f t="shared" si="67"/>
        <v>#DIV/0!</v>
      </c>
      <c r="DZ183" s="283"/>
      <c r="EB183" s="52"/>
      <c r="EJ183" s="53"/>
    </row>
    <row r="184" spans="1:140" ht="45" hidden="1" customHeight="1" x14ac:dyDescent="0.25">
      <c r="A184" s="40"/>
      <c r="B184" s="78"/>
      <c r="C184" s="78"/>
      <c r="D184" s="41"/>
      <c r="E184" s="41"/>
      <c r="F184" s="41"/>
      <c r="G184" s="41"/>
      <c r="H184" s="78"/>
      <c r="I184" s="78"/>
      <c r="J184" s="78"/>
      <c r="K184" s="78"/>
      <c r="L184" s="78"/>
      <c r="M184" s="78"/>
      <c r="N184" s="78"/>
      <c r="O184" s="41"/>
      <c r="P184" s="44" t="str">
        <f t="shared" si="68"/>
        <v/>
      </c>
      <c r="Q184" s="44"/>
      <c r="R184" s="76"/>
      <c r="S184" s="27"/>
      <c r="T184" s="56"/>
      <c r="U184" s="57"/>
      <c r="V184" s="260"/>
      <c r="W184" s="47">
        <f t="shared" si="69"/>
        <v>0</v>
      </c>
      <c r="X184" s="48"/>
      <c r="Y184" s="261"/>
      <c r="Z184" s="75">
        <v>0</v>
      </c>
      <c r="AA184" s="237">
        <f>+ROUND((SUMIFS(MODIFICACIONES!K:K,MODIFICACIONES!L:L,'POA 2026'!$AA$10,MODIFICACIONES!D:D,'POA 2026'!A184)+'POA 2026'!Z184),2)</f>
        <v>0</v>
      </c>
      <c r="AB184" s="75">
        <v>0</v>
      </c>
      <c r="AC184" s="51">
        <f>+ROUND((SUMIFS(MODIFICACIONES!K:K,MODIFICACIONES!L:L,'POA 2026'!$AC$10,MODIFICACIONES!D:D,'POA 2026'!A184)+'POA 2026'!AB184),2)</f>
        <v>0</v>
      </c>
      <c r="AD184" s="75">
        <v>0</v>
      </c>
      <c r="AE184" s="51">
        <f>+ROUND((SUMIFS(MODIFICACIONES!K:K,MODIFICACIONES!L:L,'POA 2026'!$AE$10,MODIFICACIONES!D:D,'POA 2026'!A184)+'POA 2026'!AD184),2)</f>
        <v>0</v>
      </c>
      <c r="AF184" s="75">
        <v>0</v>
      </c>
      <c r="AG184" s="51">
        <f>+ROUND((SUMIFS(MODIFICACIONES!K:K,MODIFICACIONES!L:L,'POA 2026'!$AG$10,MODIFICACIONES!D:D,'POA 2026'!A184)+'POA 2026'!AF184),2)</f>
        <v>0</v>
      </c>
      <c r="AH184" s="75">
        <v>0</v>
      </c>
      <c r="AI184" s="51">
        <f>+ROUND((SUMIFS(MODIFICACIONES!K:K,MODIFICACIONES!L:L,'POA 2026'!$AI$10,MODIFICACIONES!D:D,'POA 2026'!A184)+'POA 2026'!AH184),2)</f>
        <v>0</v>
      </c>
      <c r="AJ184" s="75">
        <v>0</v>
      </c>
      <c r="AK184" s="51">
        <f>+ROUND((SUMIFS(MODIFICACIONES!K:K,MODIFICACIONES!L:L,'POA 2026'!$AK$10,MODIFICACIONES!D:D,'POA 2026'!A184)+'POA 2026'!AJ184),2)</f>
        <v>0</v>
      </c>
      <c r="AL184" s="75">
        <v>0</v>
      </c>
      <c r="AM184" s="51">
        <f>+ROUND((SUMIFS(MODIFICACIONES!K:K,MODIFICACIONES!L:L,'POA 2026'!$AM$10,MODIFICACIONES!D:D,'POA 2026'!A184)+'POA 2026'!AL184),2)</f>
        <v>0</v>
      </c>
      <c r="AN184" s="75">
        <v>0</v>
      </c>
      <c r="AO184" s="51">
        <f>+ROUND((SUMIFS(MODIFICACIONES!K:K,MODIFICACIONES!L:L,'POA 2026'!$AO$10,MODIFICACIONES!D:D,'POA 2026'!A184)+'POA 2026'!AN184),2)</f>
        <v>0</v>
      </c>
      <c r="AP184" s="75">
        <v>0</v>
      </c>
      <c r="AQ184" s="51">
        <f>+ROUND((SUMIFS(MODIFICACIONES!K:K,MODIFICACIONES!L:L,'POA 2026'!$AQ$10,MODIFICACIONES!D:D,'POA 2026'!A184)+'POA 2026'!AP184),2)</f>
        <v>0</v>
      </c>
      <c r="AR184" s="75">
        <v>0</v>
      </c>
      <c r="AS184" s="51">
        <f>+ROUND((SUMIFS(MODIFICACIONES!K:K,MODIFICACIONES!L:L,'POA 2026'!$AS$10,MODIFICACIONES!D:D,'POA 2026'!A184)+'POA 2026'!AR184),2)</f>
        <v>0</v>
      </c>
      <c r="AT184" s="75">
        <v>0</v>
      </c>
      <c r="AU184" s="51">
        <f>+ROUND((SUMIFS(MODIFICACIONES!K:K,MODIFICACIONES!L:L,'POA 2026'!$AU$10,MODIFICACIONES!D:D,'POA 2026'!A184)+'POA 2026'!AT184),2)</f>
        <v>0</v>
      </c>
      <c r="AV184" s="75">
        <v>0</v>
      </c>
      <c r="AW184" s="51">
        <f>+ROUND((SUMIFS(MODIFICACIONES!K:K,MODIFICACIONES!L:L,'POA 2026'!$AW$10,MODIFICACIONES!D:D,'POA 2026'!A184)+'POA 2026'!AV184),2)</f>
        <v>0</v>
      </c>
      <c r="AX184" s="75">
        <f t="shared" si="50"/>
        <v>0</v>
      </c>
      <c r="AY184" s="236">
        <f>SUMIFS(CERTIFICACIONES!I:I,CERTIFICACIONES!A:A,'POA 2026'!A184,CERTIFICACIONES!J:J,"ACTIVA")</f>
        <v>0</v>
      </c>
      <c r="AZ184" s="279">
        <f t="shared" si="70"/>
        <v>0</v>
      </c>
      <c r="BA184" s="282"/>
      <c r="BB184" s="236"/>
      <c r="BC184" s="236"/>
      <c r="BD184" s="236">
        <f t="shared" si="51"/>
        <v>0</v>
      </c>
      <c r="BE184" s="273" t="e">
        <f t="shared" si="52"/>
        <v>#DIV/0!</v>
      </c>
      <c r="BF184" s="283"/>
      <c r="BG184" s="282"/>
      <c r="BH184" s="236"/>
      <c r="BI184" s="236"/>
      <c r="BJ184" s="236"/>
      <c r="BK184" s="273" t="e">
        <f t="shared" si="53"/>
        <v>#DIV/0!</v>
      </c>
      <c r="BL184" s="283"/>
      <c r="BM184" s="282"/>
      <c r="BN184" s="236"/>
      <c r="BO184" s="236"/>
      <c r="BP184" s="236"/>
      <c r="BQ184" s="273" t="e">
        <f t="shared" si="54"/>
        <v>#DIV/0!</v>
      </c>
      <c r="BR184" s="283"/>
      <c r="BS184" s="282"/>
      <c r="BT184" s="236"/>
      <c r="BU184" s="236"/>
      <c r="BV184" s="236"/>
      <c r="BW184" s="273" t="e">
        <f t="shared" si="55"/>
        <v>#DIV/0!</v>
      </c>
      <c r="BX184" s="283"/>
      <c r="BY184" s="282"/>
      <c r="BZ184" s="236"/>
      <c r="CA184" s="236"/>
      <c r="CB184" s="236"/>
      <c r="CC184" s="273" t="e">
        <f t="shared" si="56"/>
        <v>#DIV/0!</v>
      </c>
      <c r="CD184" s="283"/>
      <c r="CE184" s="282"/>
      <c r="CF184" s="236"/>
      <c r="CG184" s="236"/>
      <c r="CH184" s="236"/>
      <c r="CI184" s="273" t="e">
        <f t="shared" si="57"/>
        <v>#DIV/0!</v>
      </c>
      <c r="CJ184" s="283"/>
      <c r="CK184" s="282"/>
      <c r="CL184" s="236"/>
      <c r="CM184" s="236"/>
      <c r="CN184" s="236"/>
      <c r="CO184" s="273" t="e">
        <f t="shared" si="58"/>
        <v>#DIV/0!</v>
      </c>
      <c r="CP184" s="283"/>
      <c r="CQ184" s="282"/>
      <c r="CR184" s="236"/>
      <c r="CS184" s="236"/>
      <c r="CT184" s="236"/>
      <c r="CU184" s="273" t="e">
        <f t="shared" si="59"/>
        <v>#DIV/0!</v>
      </c>
      <c r="CV184" s="283"/>
      <c r="CW184" s="282"/>
      <c r="CX184" s="236"/>
      <c r="CY184" s="236"/>
      <c r="CZ184" s="236"/>
      <c r="DA184" s="273" t="e">
        <f t="shared" si="60"/>
        <v>#DIV/0!</v>
      </c>
      <c r="DB184" s="283"/>
      <c r="DC184" s="282"/>
      <c r="DD184" s="236"/>
      <c r="DE184" s="236"/>
      <c r="DF184" s="236"/>
      <c r="DG184" s="273" t="e">
        <f t="shared" si="61"/>
        <v>#DIV/0!</v>
      </c>
      <c r="DH184" s="283"/>
      <c r="DI184" s="282"/>
      <c r="DJ184" s="236"/>
      <c r="DK184" s="236"/>
      <c r="DL184" s="236"/>
      <c r="DM184" s="273" t="e">
        <f t="shared" si="62"/>
        <v>#DIV/0!</v>
      </c>
      <c r="DN184" s="283"/>
      <c r="DO184" s="282"/>
      <c r="DP184" s="236"/>
      <c r="DQ184" s="236"/>
      <c r="DR184" s="236"/>
      <c r="DS184" s="273" t="e">
        <f t="shared" si="63"/>
        <v>#DIV/0!</v>
      </c>
      <c r="DT184" s="283"/>
      <c r="DU184" s="282"/>
      <c r="DV184" s="236">
        <f t="shared" si="64"/>
        <v>0</v>
      </c>
      <c r="DW184" s="236">
        <f t="shared" si="65"/>
        <v>0</v>
      </c>
      <c r="DX184" s="236">
        <f t="shared" si="66"/>
        <v>0</v>
      </c>
      <c r="DY184" s="273" t="e">
        <f t="shared" si="67"/>
        <v>#DIV/0!</v>
      </c>
      <c r="DZ184" s="283"/>
      <c r="EB184" s="52"/>
      <c r="EJ184" s="53"/>
    </row>
    <row r="185" spans="1:140" ht="45" hidden="1" customHeight="1" x14ac:dyDescent="0.25">
      <c r="A185" s="40"/>
      <c r="B185" s="78"/>
      <c r="C185" s="78"/>
      <c r="D185" s="41"/>
      <c r="E185" s="41"/>
      <c r="F185" s="41"/>
      <c r="G185" s="41"/>
      <c r="H185" s="78"/>
      <c r="I185" s="78"/>
      <c r="J185" s="78"/>
      <c r="K185" s="78"/>
      <c r="L185" s="78"/>
      <c r="M185" s="78"/>
      <c r="N185" s="78"/>
      <c r="O185" s="41"/>
      <c r="P185" s="44" t="str">
        <f t="shared" si="68"/>
        <v/>
      </c>
      <c r="Q185" s="44"/>
      <c r="R185" s="76"/>
      <c r="S185" s="27"/>
      <c r="T185" s="56"/>
      <c r="U185" s="57"/>
      <c r="V185" s="260"/>
      <c r="W185" s="47">
        <f t="shared" si="69"/>
        <v>0</v>
      </c>
      <c r="X185" s="48"/>
      <c r="Y185" s="261"/>
      <c r="Z185" s="75">
        <v>0</v>
      </c>
      <c r="AA185" s="237">
        <f>+ROUND((SUMIFS(MODIFICACIONES!K:K,MODIFICACIONES!L:L,'POA 2026'!$AA$10,MODIFICACIONES!D:D,'POA 2026'!A185)+'POA 2026'!Z185),2)</f>
        <v>0</v>
      </c>
      <c r="AB185" s="75">
        <v>0</v>
      </c>
      <c r="AC185" s="51">
        <f>+ROUND((SUMIFS(MODIFICACIONES!K:K,MODIFICACIONES!L:L,'POA 2026'!$AC$10,MODIFICACIONES!D:D,'POA 2026'!A185)+'POA 2026'!AB185),2)</f>
        <v>0</v>
      </c>
      <c r="AD185" s="75">
        <v>0</v>
      </c>
      <c r="AE185" s="51">
        <f>+ROUND((SUMIFS(MODIFICACIONES!K:K,MODIFICACIONES!L:L,'POA 2026'!$AE$10,MODIFICACIONES!D:D,'POA 2026'!A185)+'POA 2026'!AD185),2)</f>
        <v>0</v>
      </c>
      <c r="AF185" s="75">
        <v>0</v>
      </c>
      <c r="AG185" s="51">
        <f>+ROUND((SUMIFS(MODIFICACIONES!K:K,MODIFICACIONES!L:L,'POA 2026'!$AG$10,MODIFICACIONES!D:D,'POA 2026'!A185)+'POA 2026'!AF185),2)</f>
        <v>0</v>
      </c>
      <c r="AH185" s="75">
        <v>0</v>
      </c>
      <c r="AI185" s="51">
        <f>+ROUND((SUMIFS(MODIFICACIONES!K:K,MODIFICACIONES!L:L,'POA 2026'!$AI$10,MODIFICACIONES!D:D,'POA 2026'!A185)+'POA 2026'!AH185),2)</f>
        <v>0</v>
      </c>
      <c r="AJ185" s="75">
        <v>0</v>
      </c>
      <c r="AK185" s="51">
        <f>+ROUND((SUMIFS(MODIFICACIONES!K:K,MODIFICACIONES!L:L,'POA 2026'!$AK$10,MODIFICACIONES!D:D,'POA 2026'!A185)+'POA 2026'!AJ185),2)</f>
        <v>0</v>
      </c>
      <c r="AL185" s="75">
        <v>0</v>
      </c>
      <c r="AM185" s="51">
        <f>+ROUND((SUMIFS(MODIFICACIONES!K:K,MODIFICACIONES!L:L,'POA 2026'!$AM$10,MODIFICACIONES!D:D,'POA 2026'!A185)+'POA 2026'!AL185),2)</f>
        <v>0</v>
      </c>
      <c r="AN185" s="75">
        <v>0</v>
      </c>
      <c r="AO185" s="51">
        <f>+ROUND((SUMIFS(MODIFICACIONES!K:K,MODIFICACIONES!L:L,'POA 2026'!$AO$10,MODIFICACIONES!D:D,'POA 2026'!A185)+'POA 2026'!AN185),2)</f>
        <v>0</v>
      </c>
      <c r="AP185" s="75">
        <v>0</v>
      </c>
      <c r="AQ185" s="51">
        <f>+ROUND((SUMIFS(MODIFICACIONES!K:K,MODIFICACIONES!L:L,'POA 2026'!$AQ$10,MODIFICACIONES!D:D,'POA 2026'!A185)+'POA 2026'!AP185),2)</f>
        <v>0</v>
      </c>
      <c r="AR185" s="75">
        <v>0</v>
      </c>
      <c r="AS185" s="51">
        <f>+ROUND((SUMIFS(MODIFICACIONES!K:K,MODIFICACIONES!L:L,'POA 2026'!$AS$10,MODIFICACIONES!D:D,'POA 2026'!A185)+'POA 2026'!AR185),2)</f>
        <v>0</v>
      </c>
      <c r="AT185" s="75">
        <v>0</v>
      </c>
      <c r="AU185" s="51">
        <f>+ROUND((SUMIFS(MODIFICACIONES!K:K,MODIFICACIONES!L:L,'POA 2026'!$AU$10,MODIFICACIONES!D:D,'POA 2026'!A185)+'POA 2026'!AT185),2)</f>
        <v>0</v>
      </c>
      <c r="AV185" s="75">
        <v>0</v>
      </c>
      <c r="AW185" s="51">
        <f>+ROUND((SUMIFS(MODIFICACIONES!K:K,MODIFICACIONES!L:L,'POA 2026'!$AW$10,MODIFICACIONES!D:D,'POA 2026'!A185)+'POA 2026'!AV185),2)</f>
        <v>0</v>
      </c>
      <c r="AX185" s="75">
        <f t="shared" si="50"/>
        <v>0</v>
      </c>
      <c r="AY185" s="236">
        <f>SUMIFS(CERTIFICACIONES!I:I,CERTIFICACIONES!A:A,'POA 2026'!A185,CERTIFICACIONES!J:J,"ACTIVA")</f>
        <v>0</v>
      </c>
      <c r="AZ185" s="279">
        <f t="shared" si="70"/>
        <v>0</v>
      </c>
      <c r="BA185" s="282"/>
      <c r="BB185" s="236"/>
      <c r="BC185" s="236"/>
      <c r="BD185" s="236">
        <f t="shared" si="51"/>
        <v>0</v>
      </c>
      <c r="BE185" s="273" t="e">
        <f t="shared" si="52"/>
        <v>#DIV/0!</v>
      </c>
      <c r="BF185" s="283"/>
      <c r="BG185" s="282"/>
      <c r="BH185" s="236"/>
      <c r="BI185" s="236"/>
      <c r="BJ185" s="236"/>
      <c r="BK185" s="273" t="e">
        <f t="shared" si="53"/>
        <v>#DIV/0!</v>
      </c>
      <c r="BL185" s="283"/>
      <c r="BM185" s="282"/>
      <c r="BN185" s="236"/>
      <c r="BO185" s="236"/>
      <c r="BP185" s="236"/>
      <c r="BQ185" s="273" t="e">
        <f t="shared" si="54"/>
        <v>#DIV/0!</v>
      </c>
      <c r="BR185" s="283"/>
      <c r="BS185" s="282"/>
      <c r="BT185" s="236"/>
      <c r="BU185" s="236"/>
      <c r="BV185" s="236"/>
      <c r="BW185" s="273" t="e">
        <f t="shared" si="55"/>
        <v>#DIV/0!</v>
      </c>
      <c r="BX185" s="283"/>
      <c r="BY185" s="282"/>
      <c r="BZ185" s="236"/>
      <c r="CA185" s="236"/>
      <c r="CB185" s="236"/>
      <c r="CC185" s="273" t="e">
        <f t="shared" si="56"/>
        <v>#DIV/0!</v>
      </c>
      <c r="CD185" s="283"/>
      <c r="CE185" s="282"/>
      <c r="CF185" s="236"/>
      <c r="CG185" s="236"/>
      <c r="CH185" s="236"/>
      <c r="CI185" s="273" t="e">
        <f t="shared" si="57"/>
        <v>#DIV/0!</v>
      </c>
      <c r="CJ185" s="283"/>
      <c r="CK185" s="282"/>
      <c r="CL185" s="236"/>
      <c r="CM185" s="236"/>
      <c r="CN185" s="236"/>
      <c r="CO185" s="273" t="e">
        <f t="shared" si="58"/>
        <v>#DIV/0!</v>
      </c>
      <c r="CP185" s="283"/>
      <c r="CQ185" s="282"/>
      <c r="CR185" s="236"/>
      <c r="CS185" s="236"/>
      <c r="CT185" s="236"/>
      <c r="CU185" s="273" t="e">
        <f t="shared" si="59"/>
        <v>#DIV/0!</v>
      </c>
      <c r="CV185" s="283"/>
      <c r="CW185" s="282"/>
      <c r="CX185" s="236"/>
      <c r="CY185" s="236"/>
      <c r="CZ185" s="236"/>
      <c r="DA185" s="273" t="e">
        <f t="shared" si="60"/>
        <v>#DIV/0!</v>
      </c>
      <c r="DB185" s="283"/>
      <c r="DC185" s="282"/>
      <c r="DD185" s="236"/>
      <c r="DE185" s="236"/>
      <c r="DF185" s="236"/>
      <c r="DG185" s="273" t="e">
        <f t="shared" si="61"/>
        <v>#DIV/0!</v>
      </c>
      <c r="DH185" s="283"/>
      <c r="DI185" s="282"/>
      <c r="DJ185" s="236"/>
      <c r="DK185" s="236"/>
      <c r="DL185" s="236"/>
      <c r="DM185" s="273" t="e">
        <f t="shared" si="62"/>
        <v>#DIV/0!</v>
      </c>
      <c r="DN185" s="283"/>
      <c r="DO185" s="282"/>
      <c r="DP185" s="236"/>
      <c r="DQ185" s="236"/>
      <c r="DR185" s="236"/>
      <c r="DS185" s="273" t="e">
        <f t="shared" si="63"/>
        <v>#DIV/0!</v>
      </c>
      <c r="DT185" s="283"/>
      <c r="DU185" s="282"/>
      <c r="DV185" s="236">
        <f t="shared" si="64"/>
        <v>0</v>
      </c>
      <c r="DW185" s="236">
        <f t="shared" si="65"/>
        <v>0</v>
      </c>
      <c r="DX185" s="236">
        <f t="shared" si="66"/>
        <v>0</v>
      </c>
      <c r="DY185" s="273" t="e">
        <f t="shared" si="67"/>
        <v>#DIV/0!</v>
      </c>
      <c r="DZ185" s="283"/>
      <c r="EB185" s="52"/>
      <c r="EJ185" s="53"/>
    </row>
    <row r="186" spans="1:140" ht="45" hidden="1" customHeight="1" x14ac:dyDescent="0.25">
      <c r="A186" s="40"/>
      <c r="B186" s="78"/>
      <c r="C186" s="78"/>
      <c r="D186" s="41"/>
      <c r="E186" s="41"/>
      <c r="F186" s="41"/>
      <c r="G186" s="41"/>
      <c r="H186" s="78"/>
      <c r="I186" s="78"/>
      <c r="J186" s="78"/>
      <c r="K186" s="78"/>
      <c r="L186" s="78"/>
      <c r="M186" s="78"/>
      <c r="N186" s="78"/>
      <c r="O186" s="41"/>
      <c r="P186" s="44" t="str">
        <f t="shared" si="68"/>
        <v/>
      </c>
      <c r="Q186" s="44"/>
      <c r="R186" s="76"/>
      <c r="S186" s="27"/>
      <c r="T186" s="56"/>
      <c r="U186" s="57"/>
      <c r="V186" s="260"/>
      <c r="W186" s="47">
        <f t="shared" si="69"/>
        <v>0</v>
      </c>
      <c r="X186" s="48"/>
      <c r="Y186" s="261"/>
      <c r="Z186" s="75">
        <v>0</v>
      </c>
      <c r="AA186" s="237">
        <f>+ROUND((SUMIFS(MODIFICACIONES!K:K,MODIFICACIONES!L:L,'POA 2026'!$AA$10,MODIFICACIONES!D:D,'POA 2026'!A186)+'POA 2026'!Z186),2)</f>
        <v>0</v>
      </c>
      <c r="AB186" s="75">
        <v>0</v>
      </c>
      <c r="AC186" s="51">
        <f>+ROUND((SUMIFS(MODIFICACIONES!K:K,MODIFICACIONES!L:L,'POA 2026'!$AC$10,MODIFICACIONES!D:D,'POA 2026'!A186)+'POA 2026'!AB186),2)</f>
        <v>0</v>
      </c>
      <c r="AD186" s="75">
        <v>0</v>
      </c>
      <c r="AE186" s="51">
        <f>+ROUND((SUMIFS(MODIFICACIONES!K:K,MODIFICACIONES!L:L,'POA 2026'!$AE$10,MODIFICACIONES!D:D,'POA 2026'!A186)+'POA 2026'!AD186),2)</f>
        <v>0</v>
      </c>
      <c r="AF186" s="75">
        <v>0</v>
      </c>
      <c r="AG186" s="51">
        <f>+ROUND((SUMIFS(MODIFICACIONES!K:K,MODIFICACIONES!L:L,'POA 2026'!$AG$10,MODIFICACIONES!D:D,'POA 2026'!A186)+'POA 2026'!AF186),2)</f>
        <v>0</v>
      </c>
      <c r="AH186" s="75">
        <v>0</v>
      </c>
      <c r="AI186" s="51">
        <f>+ROUND((SUMIFS(MODIFICACIONES!K:K,MODIFICACIONES!L:L,'POA 2026'!$AI$10,MODIFICACIONES!D:D,'POA 2026'!A186)+'POA 2026'!AH186),2)</f>
        <v>0</v>
      </c>
      <c r="AJ186" s="75">
        <v>0</v>
      </c>
      <c r="AK186" s="51">
        <f>+ROUND((SUMIFS(MODIFICACIONES!K:K,MODIFICACIONES!L:L,'POA 2026'!$AK$10,MODIFICACIONES!D:D,'POA 2026'!A186)+'POA 2026'!AJ186),2)</f>
        <v>0</v>
      </c>
      <c r="AL186" s="75">
        <v>0</v>
      </c>
      <c r="AM186" s="51">
        <f>+ROUND((SUMIFS(MODIFICACIONES!K:K,MODIFICACIONES!L:L,'POA 2026'!$AM$10,MODIFICACIONES!D:D,'POA 2026'!A186)+'POA 2026'!AL186),2)</f>
        <v>0</v>
      </c>
      <c r="AN186" s="75">
        <v>0</v>
      </c>
      <c r="AO186" s="51">
        <f>+ROUND((SUMIFS(MODIFICACIONES!K:K,MODIFICACIONES!L:L,'POA 2026'!$AO$10,MODIFICACIONES!D:D,'POA 2026'!A186)+'POA 2026'!AN186),2)</f>
        <v>0</v>
      </c>
      <c r="AP186" s="75">
        <v>0</v>
      </c>
      <c r="AQ186" s="51">
        <f>+ROUND((SUMIFS(MODIFICACIONES!K:K,MODIFICACIONES!L:L,'POA 2026'!$AQ$10,MODIFICACIONES!D:D,'POA 2026'!A186)+'POA 2026'!AP186),2)</f>
        <v>0</v>
      </c>
      <c r="AR186" s="75">
        <v>0</v>
      </c>
      <c r="AS186" s="51">
        <f>+ROUND((SUMIFS(MODIFICACIONES!K:K,MODIFICACIONES!L:L,'POA 2026'!$AS$10,MODIFICACIONES!D:D,'POA 2026'!A186)+'POA 2026'!AR186),2)</f>
        <v>0</v>
      </c>
      <c r="AT186" s="75">
        <v>0</v>
      </c>
      <c r="AU186" s="51">
        <f>+ROUND((SUMIFS(MODIFICACIONES!K:K,MODIFICACIONES!L:L,'POA 2026'!$AU$10,MODIFICACIONES!D:D,'POA 2026'!A186)+'POA 2026'!AT186),2)</f>
        <v>0</v>
      </c>
      <c r="AV186" s="75">
        <v>0</v>
      </c>
      <c r="AW186" s="51">
        <f>+ROUND((SUMIFS(MODIFICACIONES!K:K,MODIFICACIONES!L:L,'POA 2026'!$AW$10,MODIFICACIONES!D:D,'POA 2026'!A186)+'POA 2026'!AV186),2)</f>
        <v>0</v>
      </c>
      <c r="AX186" s="75">
        <f t="shared" si="50"/>
        <v>0</v>
      </c>
      <c r="AY186" s="236">
        <f>SUMIFS(CERTIFICACIONES!I:I,CERTIFICACIONES!A:A,'POA 2026'!A186,CERTIFICACIONES!J:J,"ACTIVA")</f>
        <v>0</v>
      </c>
      <c r="AZ186" s="279">
        <f t="shared" si="70"/>
        <v>0</v>
      </c>
      <c r="BA186" s="282"/>
      <c r="BB186" s="236"/>
      <c r="BC186" s="236"/>
      <c r="BD186" s="236">
        <f t="shared" si="51"/>
        <v>0</v>
      </c>
      <c r="BE186" s="273" t="e">
        <f t="shared" si="52"/>
        <v>#DIV/0!</v>
      </c>
      <c r="BF186" s="283"/>
      <c r="BG186" s="282"/>
      <c r="BH186" s="236"/>
      <c r="BI186" s="236"/>
      <c r="BJ186" s="236"/>
      <c r="BK186" s="273" t="e">
        <f t="shared" si="53"/>
        <v>#DIV/0!</v>
      </c>
      <c r="BL186" s="283"/>
      <c r="BM186" s="282"/>
      <c r="BN186" s="236"/>
      <c r="BO186" s="236"/>
      <c r="BP186" s="236"/>
      <c r="BQ186" s="273" t="e">
        <f t="shared" si="54"/>
        <v>#DIV/0!</v>
      </c>
      <c r="BR186" s="283"/>
      <c r="BS186" s="282"/>
      <c r="BT186" s="236"/>
      <c r="BU186" s="236"/>
      <c r="BV186" s="236"/>
      <c r="BW186" s="273" t="e">
        <f t="shared" si="55"/>
        <v>#DIV/0!</v>
      </c>
      <c r="BX186" s="283"/>
      <c r="BY186" s="282"/>
      <c r="BZ186" s="236"/>
      <c r="CA186" s="236"/>
      <c r="CB186" s="236"/>
      <c r="CC186" s="273" t="e">
        <f t="shared" si="56"/>
        <v>#DIV/0!</v>
      </c>
      <c r="CD186" s="283"/>
      <c r="CE186" s="282"/>
      <c r="CF186" s="236"/>
      <c r="CG186" s="236"/>
      <c r="CH186" s="236"/>
      <c r="CI186" s="273" t="e">
        <f t="shared" si="57"/>
        <v>#DIV/0!</v>
      </c>
      <c r="CJ186" s="283"/>
      <c r="CK186" s="282"/>
      <c r="CL186" s="236"/>
      <c r="CM186" s="236"/>
      <c r="CN186" s="236"/>
      <c r="CO186" s="273" t="e">
        <f t="shared" si="58"/>
        <v>#DIV/0!</v>
      </c>
      <c r="CP186" s="283"/>
      <c r="CQ186" s="282"/>
      <c r="CR186" s="236"/>
      <c r="CS186" s="236"/>
      <c r="CT186" s="236"/>
      <c r="CU186" s="273" t="e">
        <f t="shared" si="59"/>
        <v>#DIV/0!</v>
      </c>
      <c r="CV186" s="283"/>
      <c r="CW186" s="282"/>
      <c r="CX186" s="236"/>
      <c r="CY186" s="236"/>
      <c r="CZ186" s="236"/>
      <c r="DA186" s="273" t="e">
        <f t="shared" si="60"/>
        <v>#DIV/0!</v>
      </c>
      <c r="DB186" s="283"/>
      <c r="DC186" s="282"/>
      <c r="DD186" s="236"/>
      <c r="DE186" s="236"/>
      <c r="DF186" s="236"/>
      <c r="DG186" s="273" t="e">
        <f t="shared" si="61"/>
        <v>#DIV/0!</v>
      </c>
      <c r="DH186" s="283"/>
      <c r="DI186" s="282"/>
      <c r="DJ186" s="236"/>
      <c r="DK186" s="236"/>
      <c r="DL186" s="236"/>
      <c r="DM186" s="273" t="e">
        <f t="shared" si="62"/>
        <v>#DIV/0!</v>
      </c>
      <c r="DN186" s="283"/>
      <c r="DO186" s="282"/>
      <c r="DP186" s="236"/>
      <c r="DQ186" s="236"/>
      <c r="DR186" s="236"/>
      <c r="DS186" s="273" t="e">
        <f t="shared" si="63"/>
        <v>#DIV/0!</v>
      </c>
      <c r="DT186" s="283"/>
      <c r="DU186" s="282"/>
      <c r="DV186" s="236">
        <f t="shared" si="64"/>
        <v>0</v>
      </c>
      <c r="DW186" s="236">
        <f t="shared" si="65"/>
        <v>0</v>
      </c>
      <c r="DX186" s="236">
        <f t="shared" si="66"/>
        <v>0</v>
      </c>
      <c r="DY186" s="273" t="e">
        <f t="shared" si="67"/>
        <v>#DIV/0!</v>
      </c>
      <c r="DZ186" s="283"/>
      <c r="EB186" s="52"/>
      <c r="EJ186" s="53"/>
    </row>
    <row r="187" spans="1:140" ht="45" hidden="1" customHeight="1" x14ac:dyDescent="0.25">
      <c r="A187" s="40"/>
      <c r="B187" s="78"/>
      <c r="C187" s="78"/>
      <c r="D187" s="41"/>
      <c r="E187" s="41"/>
      <c r="F187" s="41"/>
      <c r="G187" s="41"/>
      <c r="H187" s="78"/>
      <c r="I187" s="78"/>
      <c r="J187" s="78"/>
      <c r="K187" s="78"/>
      <c r="L187" s="78"/>
      <c r="M187" s="78"/>
      <c r="N187" s="78"/>
      <c r="O187" s="41"/>
      <c r="P187" s="44" t="str">
        <f t="shared" si="68"/>
        <v/>
      </c>
      <c r="Q187" s="44"/>
      <c r="R187" s="76"/>
      <c r="S187" s="27"/>
      <c r="T187" s="56"/>
      <c r="U187" s="57"/>
      <c r="V187" s="260"/>
      <c r="W187" s="47">
        <f t="shared" si="69"/>
        <v>0</v>
      </c>
      <c r="X187" s="48"/>
      <c r="Y187" s="261"/>
      <c r="Z187" s="75">
        <v>0</v>
      </c>
      <c r="AA187" s="237">
        <f>+ROUND((SUMIFS(MODIFICACIONES!K:K,MODIFICACIONES!L:L,'POA 2026'!$AA$10,MODIFICACIONES!D:D,'POA 2026'!A187)+'POA 2026'!Z187),2)</f>
        <v>0</v>
      </c>
      <c r="AB187" s="75">
        <v>0</v>
      </c>
      <c r="AC187" s="51">
        <f>+ROUND((SUMIFS(MODIFICACIONES!K:K,MODIFICACIONES!L:L,'POA 2026'!$AC$10,MODIFICACIONES!D:D,'POA 2026'!A187)+'POA 2026'!AB187),2)</f>
        <v>0</v>
      </c>
      <c r="AD187" s="75">
        <v>0</v>
      </c>
      <c r="AE187" s="51">
        <f>+ROUND((SUMIFS(MODIFICACIONES!K:K,MODIFICACIONES!L:L,'POA 2026'!$AE$10,MODIFICACIONES!D:D,'POA 2026'!A187)+'POA 2026'!AD187),2)</f>
        <v>0</v>
      </c>
      <c r="AF187" s="75">
        <v>0</v>
      </c>
      <c r="AG187" s="51">
        <f>+ROUND((SUMIFS(MODIFICACIONES!K:K,MODIFICACIONES!L:L,'POA 2026'!$AG$10,MODIFICACIONES!D:D,'POA 2026'!A187)+'POA 2026'!AF187),2)</f>
        <v>0</v>
      </c>
      <c r="AH187" s="75">
        <v>0</v>
      </c>
      <c r="AI187" s="51">
        <f>+ROUND((SUMIFS(MODIFICACIONES!K:K,MODIFICACIONES!L:L,'POA 2026'!$AI$10,MODIFICACIONES!D:D,'POA 2026'!A187)+'POA 2026'!AH187),2)</f>
        <v>0</v>
      </c>
      <c r="AJ187" s="75">
        <v>0</v>
      </c>
      <c r="AK187" s="51">
        <f>+ROUND((SUMIFS(MODIFICACIONES!K:K,MODIFICACIONES!L:L,'POA 2026'!$AK$10,MODIFICACIONES!D:D,'POA 2026'!A187)+'POA 2026'!AJ187),2)</f>
        <v>0</v>
      </c>
      <c r="AL187" s="75">
        <v>0</v>
      </c>
      <c r="AM187" s="51">
        <f>+ROUND((SUMIFS(MODIFICACIONES!K:K,MODIFICACIONES!L:L,'POA 2026'!$AM$10,MODIFICACIONES!D:D,'POA 2026'!A187)+'POA 2026'!AL187),2)</f>
        <v>0</v>
      </c>
      <c r="AN187" s="75">
        <v>0</v>
      </c>
      <c r="AO187" s="51">
        <f>+ROUND((SUMIFS(MODIFICACIONES!K:K,MODIFICACIONES!L:L,'POA 2026'!$AO$10,MODIFICACIONES!D:D,'POA 2026'!A187)+'POA 2026'!AN187),2)</f>
        <v>0</v>
      </c>
      <c r="AP187" s="75">
        <v>0</v>
      </c>
      <c r="AQ187" s="51">
        <f>+ROUND((SUMIFS(MODIFICACIONES!K:K,MODIFICACIONES!L:L,'POA 2026'!$AQ$10,MODIFICACIONES!D:D,'POA 2026'!A187)+'POA 2026'!AP187),2)</f>
        <v>0</v>
      </c>
      <c r="AR187" s="75">
        <v>0</v>
      </c>
      <c r="AS187" s="51">
        <f>+ROUND((SUMIFS(MODIFICACIONES!K:K,MODIFICACIONES!L:L,'POA 2026'!$AS$10,MODIFICACIONES!D:D,'POA 2026'!A187)+'POA 2026'!AR187),2)</f>
        <v>0</v>
      </c>
      <c r="AT187" s="75">
        <v>0</v>
      </c>
      <c r="AU187" s="51">
        <f>+ROUND((SUMIFS(MODIFICACIONES!K:K,MODIFICACIONES!L:L,'POA 2026'!$AU$10,MODIFICACIONES!D:D,'POA 2026'!A187)+'POA 2026'!AT187),2)</f>
        <v>0</v>
      </c>
      <c r="AV187" s="75">
        <v>0</v>
      </c>
      <c r="AW187" s="51">
        <f>+ROUND((SUMIFS(MODIFICACIONES!K:K,MODIFICACIONES!L:L,'POA 2026'!$AW$10,MODIFICACIONES!D:D,'POA 2026'!A187)+'POA 2026'!AV187),2)</f>
        <v>0</v>
      </c>
      <c r="AX187" s="75">
        <f t="shared" si="50"/>
        <v>0</v>
      </c>
      <c r="AY187" s="236">
        <f>SUMIFS(CERTIFICACIONES!I:I,CERTIFICACIONES!A:A,'POA 2026'!A187,CERTIFICACIONES!J:J,"ACTIVA")</f>
        <v>0</v>
      </c>
      <c r="AZ187" s="279">
        <f t="shared" si="70"/>
        <v>0</v>
      </c>
      <c r="BA187" s="282"/>
      <c r="BB187" s="236"/>
      <c r="BC187" s="236"/>
      <c r="BD187" s="236">
        <f t="shared" si="51"/>
        <v>0</v>
      </c>
      <c r="BE187" s="273" t="e">
        <f t="shared" si="52"/>
        <v>#DIV/0!</v>
      </c>
      <c r="BF187" s="283"/>
      <c r="BG187" s="282"/>
      <c r="BH187" s="236"/>
      <c r="BI187" s="236"/>
      <c r="BJ187" s="236"/>
      <c r="BK187" s="273" t="e">
        <f t="shared" si="53"/>
        <v>#DIV/0!</v>
      </c>
      <c r="BL187" s="283"/>
      <c r="BM187" s="282"/>
      <c r="BN187" s="236"/>
      <c r="BO187" s="236"/>
      <c r="BP187" s="236"/>
      <c r="BQ187" s="273" t="e">
        <f t="shared" si="54"/>
        <v>#DIV/0!</v>
      </c>
      <c r="BR187" s="283"/>
      <c r="BS187" s="282"/>
      <c r="BT187" s="236"/>
      <c r="BU187" s="236"/>
      <c r="BV187" s="236"/>
      <c r="BW187" s="273" t="e">
        <f t="shared" si="55"/>
        <v>#DIV/0!</v>
      </c>
      <c r="BX187" s="283"/>
      <c r="BY187" s="282"/>
      <c r="BZ187" s="236"/>
      <c r="CA187" s="236"/>
      <c r="CB187" s="236"/>
      <c r="CC187" s="273" t="e">
        <f t="shared" si="56"/>
        <v>#DIV/0!</v>
      </c>
      <c r="CD187" s="283"/>
      <c r="CE187" s="282"/>
      <c r="CF187" s="236"/>
      <c r="CG187" s="236"/>
      <c r="CH187" s="236"/>
      <c r="CI187" s="273" t="e">
        <f t="shared" si="57"/>
        <v>#DIV/0!</v>
      </c>
      <c r="CJ187" s="283"/>
      <c r="CK187" s="282"/>
      <c r="CL187" s="236"/>
      <c r="CM187" s="236"/>
      <c r="CN187" s="236"/>
      <c r="CO187" s="273" t="e">
        <f t="shared" si="58"/>
        <v>#DIV/0!</v>
      </c>
      <c r="CP187" s="283"/>
      <c r="CQ187" s="282"/>
      <c r="CR187" s="236"/>
      <c r="CS187" s="236"/>
      <c r="CT187" s="236"/>
      <c r="CU187" s="273" t="e">
        <f t="shared" si="59"/>
        <v>#DIV/0!</v>
      </c>
      <c r="CV187" s="283"/>
      <c r="CW187" s="282"/>
      <c r="CX187" s="236"/>
      <c r="CY187" s="236"/>
      <c r="CZ187" s="236"/>
      <c r="DA187" s="273" t="e">
        <f t="shared" si="60"/>
        <v>#DIV/0!</v>
      </c>
      <c r="DB187" s="283"/>
      <c r="DC187" s="282"/>
      <c r="DD187" s="236"/>
      <c r="DE187" s="236"/>
      <c r="DF187" s="236"/>
      <c r="DG187" s="273" t="e">
        <f t="shared" si="61"/>
        <v>#DIV/0!</v>
      </c>
      <c r="DH187" s="283"/>
      <c r="DI187" s="282"/>
      <c r="DJ187" s="236"/>
      <c r="DK187" s="236"/>
      <c r="DL187" s="236"/>
      <c r="DM187" s="273" t="e">
        <f t="shared" si="62"/>
        <v>#DIV/0!</v>
      </c>
      <c r="DN187" s="283"/>
      <c r="DO187" s="282"/>
      <c r="DP187" s="236"/>
      <c r="DQ187" s="236"/>
      <c r="DR187" s="236"/>
      <c r="DS187" s="273" t="e">
        <f t="shared" si="63"/>
        <v>#DIV/0!</v>
      </c>
      <c r="DT187" s="283"/>
      <c r="DU187" s="282"/>
      <c r="DV187" s="236">
        <f t="shared" si="64"/>
        <v>0</v>
      </c>
      <c r="DW187" s="236">
        <f t="shared" si="65"/>
        <v>0</v>
      </c>
      <c r="DX187" s="236">
        <f t="shared" si="66"/>
        <v>0</v>
      </c>
      <c r="DY187" s="273" t="e">
        <f t="shared" si="67"/>
        <v>#DIV/0!</v>
      </c>
      <c r="DZ187" s="283"/>
      <c r="EB187" s="52"/>
      <c r="EJ187" s="53"/>
    </row>
    <row r="188" spans="1:140" ht="45" hidden="1" customHeight="1" x14ac:dyDescent="0.25">
      <c r="A188" s="40"/>
      <c r="B188" s="78"/>
      <c r="C188" s="78"/>
      <c r="D188" s="41"/>
      <c r="E188" s="41"/>
      <c r="F188" s="41"/>
      <c r="G188" s="41"/>
      <c r="H188" s="78"/>
      <c r="I188" s="78"/>
      <c r="J188" s="78"/>
      <c r="K188" s="78"/>
      <c r="L188" s="78"/>
      <c r="M188" s="78"/>
      <c r="N188" s="78"/>
      <c r="O188" s="41"/>
      <c r="P188" s="44" t="str">
        <f t="shared" si="68"/>
        <v/>
      </c>
      <c r="Q188" s="44"/>
      <c r="R188" s="76"/>
      <c r="S188" s="27"/>
      <c r="T188" s="56"/>
      <c r="U188" s="57"/>
      <c r="V188" s="260"/>
      <c r="W188" s="47">
        <f t="shared" si="69"/>
        <v>0</v>
      </c>
      <c r="X188" s="48"/>
      <c r="Y188" s="261"/>
      <c r="Z188" s="75">
        <v>0</v>
      </c>
      <c r="AA188" s="237">
        <f>+ROUND((SUMIFS(MODIFICACIONES!K:K,MODIFICACIONES!L:L,'POA 2026'!$AA$10,MODIFICACIONES!D:D,'POA 2026'!A188)+'POA 2026'!Z188),2)</f>
        <v>0</v>
      </c>
      <c r="AB188" s="75">
        <v>0</v>
      </c>
      <c r="AC188" s="51">
        <f>+ROUND((SUMIFS(MODIFICACIONES!K:K,MODIFICACIONES!L:L,'POA 2026'!$AC$10,MODIFICACIONES!D:D,'POA 2026'!A188)+'POA 2026'!AB188),2)</f>
        <v>0</v>
      </c>
      <c r="AD188" s="75">
        <v>0</v>
      </c>
      <c r="AE188" s="51">
        <f>+ROUND((SUMIFS(MODIFICACIONES!K:K,MODIFICACIONES!L:L,'POA 2026'!$AE$10,MODIFICACIONES!D:D,'POA 2026'!A188)+'POA 2026'!AD188),2)</f>
        <v>0</v>
      </c>
      <c r="AF188" s="75">
        <v>0</v>
      </c>
      <c r="AG188" s="51">
        <f>+ROUND((SUMIFS(MODIFICACIONES!K:K,MODIFICACIONES!L:L,'POA 2026'!$AG$10,MODIFICACIONES!D:D,'POA 2026'!A188)+'POA 2026'!AF188),2)</f>
        <v>0</v>
      </c>
      <c r="AH188" s="75">
        <v>0</v>
      </c>
      <c r="AI188" s="51">
        <f>+ROUND((SUMIFS(MODIFICACIONES!K:K,MODIFICACIONES!L:L,'POA 2026'!$AI$10,MODIFICACIONES!D:D,'POA 2026'!A188)+'POA 2026'!AH188),2)</f>
        <v>0</v>
      </c>
      <c r="AJ188" s="75">
        <v>0</v>
      </c>
      <c r="AK188" s="51">
        <f>+ROUND((SUMIFS(MODIFICACIONES!K:K,MODIFICACIONES!L:L,'POA 2026'!$AK$10,MODIFICACIONES!D:D,'POA 2026'!A188)+'POA 2026'!AJ188),2)</f>
        <v>0</v>
      </c>
      <c r="AL188" s="75">
        <v>0</v>
      </c>
      <c r="AM188" s="51">
        <f>+ROUND((SUMIFS(MODIFICACIONES!K:K,MODIFICACIONES!L:L,'POA 2026'!$AM$10,MODIFICACIONES!D:D,'POA 2026'!A188)+'POA 2026'!AL188),2)</f>
        <v>0</v>
      </c>
      <c r="AN188" s="75">
        <v>0</v>
      </c>
      <c r="AO188" s="51">
        <f>+ROUND((SUMIFS(MODIFICACIONES!K:K,MODIFICACIONES!L:L,'POA 2026'!$AO$10,MODIFICACIONES!D:D,'POA 2026'!A188)+'POA 2026'!AN188),2)</f>
        <v>0</v>
      </c>
      <c r="AP188" s="75">
        <v>0</v>
      </c>
      <c r="AQ188" s="51">
        <f>+ROUND((SUMIFS(MODIFICACIONES!K:K,MODIFICACIONES!L:L,'POA 2026'!$AQ$10,MODIFICACIONES!D:D,'POA 2026'!A188)+'POA 2026'!AP188),2)</f>
        <v>0</v>
      </c>
      <c r="AR188" s="75">
        <v>0</v>
      </c>
      <c r="AS188" s="51">
        <f>+ROUND((SUMIFS(MODIFICACIONES!K:K,MODIFICACIONES!L:L,'POA 2026'!$AS$10,MODIFICACIONES!D:D,'POA 2026'!A188)+'POA 2026'!AR188),2)</f>
        <v>0</v>
      </c>
      <c r="AT188" s="75">
        <v>0</v>
      </c>
      <c r="AU188" s="51">
        <f>+ROUND((SUMIFS(MODIFICACIONES!K:K,MODIFICACIONES!L:L,'POA 2026'!$AU$10,MODIFICACIONES!D:D,'POA 2026'!A188)+'POA 2026'!AT188),2)</f>
        <v>0</v>
      </c>
      <c r="AV188" s="75">
        <v>0</v>
      </c>
      <c r="AW188" s="51">
        <f>+ROUND((SUMIFS(MODIFICACIONES!K:K,MODIFICACIONES!L:L,'POA 2026'!$AW$10,MODIFICACIONES!D:D,'POA 2026'!A188)+'POA 2026'!AV188),2)</f>
        <v>0</v>
      </c>
      <c r="AX188" s="75">
        <f t="shared" si="50"/>
        <v>0</v>
      </c>
      <c r="AY188" s="236">
        <f>SUMIFS(CERTIFICACIONES!I:I,CERTIFICACIONES!A:A,'POA 2026'!A188,CERTIFICACIONES!J:J,"ACTIVA")</f>
        <v>0</v>
      </c>
      <c r="AZ188" s="279">
        <f t="shared" si="70"/>
        <v>0</v>
      </c>
      <c r="BA188" s="282"/>
      <c r="BB188" s="236"/>
      <c r="BC188" s="236"/>
      <c r="BD188" s="236">
        <f t="shared" si="51"/>
        <v>0</v>
      </c>
      <c r="BE188" s="273" t="e">
        <f t="shared" si="52"/>
        <v>#DIV/0!</v>
      </c>
      <c r="BF188" s="283"/>
      <c r="BG188" s="282"/>
      <c r="BH188" s="236"/>
      <c r="BI188" s="236"/>
      <c r="BJ188" s="236"/>
      <c r="BK188" s="273" t="e">
        <f t="shared" si="53"/>
        <v>#DIV/0!</v>
      </c>
      <c r="BL188" s="283"/>
      <c r="BM188" s="282"/>
      <c r="BN188" s="236"/>
      <c r="BO188" s="236"/>
      <c r="BP188" s="236"/>
      <c r="BQ188" s="273" t="e">
        <f t="shared" si="54"/>
        <v>#DIV/0!</v>
      </c>
      <c r="BR188" s="283"/>
      <c r="BS188" s="282"/>
      <c r="BT188" s="236"/>
      <c r="BU188" s="236"/>
      <c r="BV188" s="236"/>
      <c r="BW188" s="273" t="e">
        <f t="shared" si="55"/>
        <v>#DIV/0!</v>
      </c>
      <c r="BX188" s="283"/>
      <c r="BY188" s="282"/>
      <c r="BZ188" s="236"/>
      <c r="CA188" s="236"/>
      <c r="CB188" s="236"/>
      <c r="CC188" s="273" t="e">
        <f t="shared" si="56"/>
        <v>#DIV/0!</v>
      </c>
      <c r="CD188" s="283"/>
      <c r="CE188" s="282"/>
      <c r="CF188" s="236"/>
      <c r="CG188" s="236"/>
      <c r="CH188" s="236"/>
      <c r="CI188" s="273" t="e">
        <f t="shared" si="57"/>
        <v>#DIV/0!</v>
      </c>
      <c r="CJ188" s="283"/>
      <c r="CK188" s="282"/>
      <c r="CL188" s="236"/>
      <c r="CM188" s="236"/>
      <c r="CN188" s="236"/>
      <c r="CO188" s="273" t="e">
        <f t="shared" si="58"/>
        <v>#DIV/0!</v>
      </c>
      <c r="CP188" s="283"/>
      <c r="CQ188" s="282"/>
      <c r="CR188" s="236"/>
      <c r="CS188" s="236"/>
      <c r="CT188" s="236"/>
      <c r="CU188" s="273" t="e">
        <f t="shared" si="59"/>
        <v>#DIV/0!</v>
      </c>
      <c r="CV188" s="283"/>
      <c r="CW188" s="282"/>
      <c r="CX188" s="236"/>
      <c r="CY188" s="236"/>
      <c r="CZ188" s="236"/>
      <c r="DA188" s="273" t="e">
        <f t="shared" si="60"/>
        <v>#DIV/0!</v>
      </c>
      <c r="DB188" s="283"/>
      <c r="DC188" s="282"/>
      <c r="DD188" s="236"/>
      <c r="DE188" s="236"/>
      <c r="DF188" s="236"/>
      <c r="DG188" s="273" t="e">
        <f t="shared" si="61"/>
        <v>#DIV/0!</v>
      </c>
      <c r="DH188" s="283"/>
      <c r="DI188" s="282"/>
      <c r="DJ188" s="236"/>
      <c r="DK188" s="236"/>
      <c r="DL188" s="236"/>
      <c r="DM188" s="273" t="e">
        <f t="shared" si="62"/>
        <v>#DIV/0!</v>
      </c>
      <c r="DN188" s="283"/>
      <c r="DO188" s="282"/>
      <c r="DP188" s="236"/>
      <c r="DQ188" s="236"/>
      <c r="DR188" s="236"/>
      <c r="DS188" s="273" t="e">
        <f t="shared" si="63"/>
        <v>#DIV/0!</v>
      </c>
      <c r="DT188" s="283"/>
      <c r="DU188" s="282"/>
      <c r="DV188" s="236">
        <f t="shared" si="64"/>
        <v>0</v>
      </c>
      <c r="DW188" s="236">
        <f t="shared" si="65"/>
        <v>0</v>
      </c>
      <c r="DX188" s="236">
        <f t="shared" si="66"/>
        <v>0</v>
      </c>
      <c r="DY188" s="273" t="e">
        <f t="shared" si="67"/>
        <v>#DIV/0!</v>
      </c>
      <c r="DZ188" s="283"/>
      <c r="EB188" s="52"/>
      <c r="EJ188" s="53"/>
    </row>
    <row r="189" spans="1:140" hidden="1" x14ac:dyDescent="0.25">
      <c r="V189" s="240" t="s">
        <v>254</v>
      </c>
      <c r="W189" s="241">
        <f>SUM(W11:W188)</f>
        <v>3644914.5999999992</v>
      </c>
      <c r="X189" s="50"/>
      <c r="Y189" s="242"/>
      <c r="Z189" s="243">
        <f>SUM(Z11:Z188)</f>
        <v>611890.70032499975</v>
      </c>
      <c r="AA189" s="243">
        <f t="shared" ref="AA189:AW189" si="71">SUM(AA11:AA188)</f>
        <v>604058.96999999986</v>
      </c>
      <c r="AB189" s="243">
        <f t="shared" si="71"/>
        <v>643816.17032499961</v>
      </c>
      <c r="AC189" s="243">
        <f t="shared" si="71"/>
        <v>692042.56999999972</v>
      </c>
      <c r="AD189" s="243">
        <f t="shared" si="71"/>
        <v>561115.36032499967</v>
      </c>
      <c r="AE189" s="243">
        <f t="shared" si="71"/>
        <v>559274.71999999974</v>
      </c>
      <c r="AF189" s="243">
        <f t="shared" si="71"/>
        <v>583210.87032500014</v>
      </c>
      <c r="AG189" s="243">
        <f t="shared" si="71"/>
        <v>578123.29</v>
      </c>
      <c r="AH189" s="243">
        <f t="shared" si="71"/>
        <v>533677.23032500001</v>
      </c>
      <c r="AI189" s="243">
        <f t="shared" si="71"/>
        <v>543499.75999999989</v>
      </c>
      <c r="AJ189" s="243">
        <f t="shared" si="71"/>
        <v>105909.96032500002</v>
      </c>
      <c r="AK189" s="243">
        <f t="shared" si="71"/>
        <v>93390.48000000001</v>
      </c>
      <c r="AL189" s="243">
        <f t="shared" si="71"/>
        <v>191242.84000000003</v>
      </c>
      <c r="AM189" s="243">
        <f t="shared" si="71"/>
        <v>189364.59</v>
      </c>
      <c r="AN189" s="243">
        <f t="shared" si="71"/>
        <v>74415.820000000007</v>
      </c>
      <c r="AO189" s="243">
        <f t="shared" si="71"/>
        <v>72537.569999999992</v>
      </c>
      <c r="AP189" s="243">
        <f t="shared" si="71"/>
        <v>77090.810000000012</v>
      </c>
      <c r="AQ189" s="243">
        <f t="shared" si="71"/>
        <v>75212.56</v>
      </c>
      <c r="AR189" s="243">
        <f t="shared" si="71"/>
        <v>73247.27</v>
      </c>
      <c r="AS189" s="243">
        <f t="shared" si="71"/>
        <v>71369.01999999999</v>
      </c>
      <c r="AT189" s="243">
        <f t="shared" si="71"/>
        <v>73248.240000000005</v>
      </c>
      <c r="AU189" s="243">
        <f t="shared" si="71"/>
        <v>71369.989999999991</v>
      </c>
      <c r="AV189" s="243">
        <f t="shared" si="71"/>
        <v>116049.33</v>
      </c>
      <c r="AW189" s="243">
        <f t="shared" si="71"/>
        <v>94671.079999999987</v>
      </c>
      <c r="AX189" s="258">
        <f>SUM(Z189+AB189+AD189+AF189+AH189+AJ189+AL189+AN189+AP189+AR189+AT189+AV189)</f>
        <v>3644914.6019499991</v>
      </c>
      <c r="AY189" s="244">
        <f>SUMIFS(CERTIFICACIONES!I:I,CERTIFICACIONES!A:A,'POA 2026'!A189,CERTIFICACIONES!J:J,"ACTIVA")</f>
        <v>0</v>
      </c>
      <c r="AZ189" s="289">
        <f t="shared" si="70"/>
        <v>3644914.5999999992</v>
      </c>
      <c r="BA189" s="282">
        <f>SUM(BA11:BA188)</f>
        <v>137502.70000000001</v>
      </c>
      <c r="BB189" s="236">
        <f t="shared" ref="BB189:BD189" si="72">SUM(BB11:BB188)</f>
        <v>1787.6299999999999</v>
      </c>
      <c r="BC189" s="236">
        <f t="shared" si="72"/>
        <v>780.7299999999999</v>
      </c>
      <c r="BD189" s="236">
        <f t="shared" si="72"/>
        <v>3644133.8699999987</v>
      </c>
      <c r="BE189" s="273">
        <f t="shared" si="52"/>
        <v>2.1419706239482266E-4</v>
      </c>
      <c r="BF189" s="283"/>
      <c r="BG189" s="282">
        <f>SUM(BG11:BG188)</f>
        <v>42365.030000000006</v>
      </c>
      <c r="BH189" s="236">
        <f t="shared" ref="BH189:BJ189" si="73">SUM(BH11:BH188)</f>
        <v>459047.08999999997</v>
      </c>
      <c r="BI189" s="236">
        <f t="shared" si="73"/>
        <v>439182.07999999996</v>
      </c>
      <c r="BJ189" s="236">
        <f t="shared" si="73"/>
        <v>575737.23</v>
      </c>
      <c r="BK189" s="273">
        <f t="shared" si="53"/>
        <v>0.6346171450117587</v>
      </c>
      <c r="BL189" s="283"/>
      <c r="BM189" s="282">
        <f>SUM(BM11:BM188)</f>
        <v>0</v>
      </c>
      <c r="BN189" s="236">
        <f t="shared" ref="BN189:BP189" si="74">SUM(BN11:BN188)</f>
        <v>0</v>
      </c>
      <c r="BO189" s="236">
        <f t="shared" si="74"/>
        <v>0</v>
      </c>
      <c r="BP189" s="236">
        <f t="shared" si="74"/>
        <v>0</v>
      </c>
      <c r="BQ189" s="273">
        <f t="shared" si="54"/>
        <v>0</v>
      </c>
      <c r="BR189" s="283"/>
      <c r="BS189" s="282">
        <f>SUM(BS11:BS188)</f>
        <v>0</v>
      </c>
      <c r="BT189" s="236">
        <f t="shared" ref="BT189:BV189" si="75">SUM(BT11:BT188)</f>
        <v>0</v>
      </c>
      <c r="BU189" s="236">
        <f t="shared" si="75"/>
        <v>0</v>
      </c>
      <c r="BV189" s="236">
        <f t="shared" si="75"/>
        <v>0</v>
      </c>
      <c r="BW189" s="273">
        <f t="shared" si="55"/>
        <v>0</v>
      </c>
      <c r="BX189" s="283"/>
      <c r="BY189" s="282">
        <f>SUM(BY11:BY188)</f>
        <v>0</v>
      </c>
      <c r="BZ189" s="236">
        <f t="shared" ref="BZ189:CB189" si="76">SUM(BZ11:BZ188)</f>
        <v>0</v>
      </c>
      <c r="CA189" s="236">
        <f t="shared" si="76"/>
        <v>0</v>
      </c>
      <c r="CB189" s="236">
        <f t="shared" si="76"/>
        <v>0</v>
      </c>
      <c r="CC189" s="273">
        <f t="shared" si="56"/>
        <v>0</v>
      </c>
      <c r="CD189" s="283"/>
      <c r="CE189" s="282">
        <f>SUM(CE11:CE188)</f>
        <v>0</v>
      </c>
      <c r="CF189" s="236">
        <f t="shared" ref="CF189:CH189" si="77">SUM(CF11:CF188)</f>
        <v>0</v>
      </c>
      <c r="CG189" s="236">
        <f t="shared" si="77"/>
        <v>0</v>
      </c>
      <c r="CH189" s="236">
        <f t="shared" si="77"/>
        <v>0</v>
      </c>
      <c r="CI189" s="273">
        <f t="shared" si="57"/>
        <v>0</v>
      </c>
      <c r="CJ189" s="283"/>
      <c r="CK189" s="282">
        <f>SUM(CK11:CK188)</f>
        <v>0</v>
      </c>
      <c r="CL189" s="236">
        <f t="shared" ref="CL189:CN189" si="78">SUM(CL11:CL188)</f>
        <v>0</v>
      </c>
      <c r="CM189" s="236">
        <f t="shared" si="78"/>
        <v>0</v>
      </c>
      <c r="CN189" s="236">
        <f t="shared" si="78"/>
        <v>0</v>
      </c>
      <c r="CO189" s="273">
        <f t="shared" si="58"/>
        <v>0</v>
      </c>
      <c r="CP189" s="283"/>
      <c r="CQ189" s="282">
        <f>SUM(CQ11:CQ188)</f>
        <v>0</v>
      </c>
      <c r="CR189" s="236">
        <f t="shared" ref="CR189:CT189" si="79">SUM(CR11:CR188)</f>
        <v>0</v>
      </c>
      <c r="CS189" s="236">
        <f t="shared" si="79"/>
        <v>0</v>
      </c>
      <c r="CT189" s="236">
        <f t="shared" si="79"/>
        <v>0</v>
      </c>
      <c r="CU189" s="273" t="e">
        <f t="shared" si="59"/>
        <v>#DIV/0!</v>
      </c>
      <c r="CV189" s="283"/>
      <c r="CW189" s="282">
        <f>SUM(CW11:CW188)</f>
        <v>0</v>
      </c>
      <c r="CX189" s="236">
        <f t="shared" ref="CX189:CZ189" si="80">SUM(CX11:CX188)</f>
        <v>0</v>
      </c>
      <c r="CY189" s="236">
        <f t="shared" si="80"/>
        <v>0</v>
      </c>
      <c r="CZ189" s="236">
        <f t="shared" si="80"/>
        <v>0</v>
      </c>
      <c r="DA189" s="273" t="e">
        <f t="shared" si="60"/>
        <v>#DIV/0!</v>
      </c>
      <c r="DB189" s="283"/>
      <c r="DC189" s="282">
        <f>SUM(DC11:DC188)</f>
        <v>0</v>
      </c>
      <c r="DD189" s="236">
        <f t="shared" ref="DD189:DF189" si="81">SUM(DD11:DD188)</f>
        <v>0</v>
      </c>
      <c r="DE189" s="236">
        <f t="shared" si="81"/>
        <v>0</v>
      </c>
      <c r="DF189" s="236">
        <f t="shared" si="81"/>
        <v>0</v>
      </c>
      <c r="DG189" s="273" t="e">
        <f t="shared" si="61"/>
        <v>#DIV/0!</v>
      </c>
      <c r="DH189" s="283"/>
      <c r="DI189" s="282">
        <f>SUM(DI11:DI188)</f>
        <v>0</v>
      </c>
      <c r="DJ189" s="236">
        <f t="shared" ref="DJ189:DL189" si="82">SUM(DJ11:DJ188)</f>
        <v>0</v>
      </c>
      <c r="DK189" s="236">
        <f t="shared" si="82"/>
        <v>0</v>
      </c>
      <c r="DL189" s="236">
        <f t="shared" si="82"/>
        <v>0</v>
      </c>
      <c r="DM189" s="273" t="e">
        <f t="shared" si="62"/>
        <v>#DIV/0!</v>
      </c>
      <c r="DN189" s="283"/>
      <c r="DO189" s="282">
        <f>SUM(DO11:DO188)</f>
        <v>0</v>
      </c>
      <c r="DP189" s="236">
        <f t="shared" ref="DP189:DR189" si="83">SUM(DP11:DP188)</f>
        <v>0</v>
      </c>
      <c r="DQ189" s="236">
        <f t="shared" si="83"/>
        <v>0</v>
      </c>
      <c r="DR189" s="236">
        <f t="shared" si="83"/>
        <v>0</v>
      </c>
      <c r="DS189" s="273" t="e">
        <f t="shared" si="63"/>
        <v>#DIV/0!</v>
      </c>
      <c r="DT189" s="283"/>
      <c r="DU189" s="282">
        <f>SUM(DU11:DU188)</f>
        <v>100493.64</v>
      </c>
      <c r="DV189" s="236">
        <f t="shared" ref="DV189:DW189" si="84">SUM(DV11:DV188)</f>
        <v>470548.76</v>
      </c>
      <c r="DW189" s="236">
        <f t="shared" si="84"/>
        <v>439962.80999999994</v>
      </c>
      <c r="DX189" s="236">
        <f t="shared" si="66"/>
        <v>3204951.7899999991</v>
      </c>
      <c r="DY189" s="273">
        <f t="shared" si="67"/>
        <v>0.12070593094279905</v>
      </c>
      <c r="DZ189" s="283"/>
    </row>
    <row r="190" spans="1:140" hidden="1" x14ac:dyDescent="0.25">
      <c r="V190" s="111" t="s">
        <v>255</v>
      </c>
      <c r="W190" s="113">
        <v>3644914.6</v>
      </c>
      <c r="Z190" s="123"/>
      <c r="AA190" s="259">
        <f>AA189/W190*100/100</f>
        <v>0.16572650837964759</v>
      </c>
      <c r="AB190" s="123"/>
      <c r="AC190" s="278">
        <f>AC189/W190*100/100</f>
        <v>0.18986523580003759</v>
      </c>
      <c r="AD190" s="255"/>
      <c r="AE190" s="256"/>
      <c r="AF190" s="255"/>
      <c r="AG190" s="256"/>
      <c r="AH190" s="255"/>
      <c r="AI190" s="256"/>
      <c r="AJ190" s="255"/>
      <c r="AK190" s="256"/>
      <c r="AL190" s="255"/>
      <c r="AM190" s="256"/>
      <c r="AN190" s="255"/>
      <c r="AO190" s="256"/>
      <c r="AP190" s="255"/>
      <c r="AQ190" s="256"/>
      <c r="AR190" s="255"/>
      <c r="AS190" s="256"/>
      <c r="AT190" s="255"/>
      <c r="AU190" s="256"/>
      <c r="AV190" s="255"/>
      <c r="AW190" s="256"/>
      <c r="AX190" s="257"/>
      <c r="AY190" s="236">
        <f>SUMIFS(CERTIFICACIONES!I:I,CERTIFICACIONES!A:A,'POA 2026'!A190,CERTIFICACIONES!J:J,"ACTIVA")</f>
        <v>0</v>
      </c>
      <c r="AZ190" s="279">
        <f t="shared" si="70"/>
        <v>3644914.6</v>
      </c>
      <c r="BA190" s="282"/>
      <c r="BB190" s="236"/>
      <c r="BC190" s="236"/>
      <c r="BD190" s="236"/>
      <c r="BE190" s="273">
        <f t="shared" si="52"/>
        <v>0</v>
      </c>
      <c r="BF190" s="283"/>
      <c r="BG190" s="282"/>
      <c r="BH190" s="236"/>
      <c r="BI190" s="236"/>
      <c r="BJ190" s="236"/>
      <c r="BK190" s="273">
        <f t="shared" si="53"/>
        <v>0</v>
      </c>
      <c r="BL190" s="283"/>
      <c r="BM190" s="282"/>
      <c r="BN190" s="236"/>
      <c r="BO190" s="236"/>
      <c r="BP190" s="236"/>
      <c r="BQ190" s="273" t="e">
        <f t="shared" si="54"/>
        <v>#DIV/0!</v>
      </c>
      <c r="BR190" s="283"/>
      <c r="BS190" s="282"/>
      <c r="BT190" s="236"/>
      <c r="BU190" s="236"/>
      <c r="BV190" s="236"/>
      <c r="BW190" s="273" t="e">
        <f t="shared" si="55"/>
        <v>#DIV/0!</v>
      </c>
      <c r="BX190" s="283"/>
      <c r="BY190" s="282"/>
      <c r="BZ190" s="236"/>
      <c r="CA190" s="236"/>
      <c r="CB190" s="236"/>
      <c r="CC190" s="273" t="e">
        <f t="shared" si="56"/>
        <v>#DIV/0!</v>
      </c>
      <c r="CD190" s="283"/>
      <c r="CE190" s="282"/>
      <c r="CF190" s="236"/>
      <c r="CG190" s="236"/>
      <c r="CH190" s="236"/>
      <c r="CI190" s="273" t="e">
        <f t="shared" si="57"/>
        <v>#DIV/0!</v>
      </c>
      <c r="CJ190" s="283"/>
      <c r="CK190" s="282"/>
      <c r="CL190" s="236"/>
      <c r="CM190" s="236"/>
      <c r="CN190" s="236"/>
      <c r="CO190" s="273" t="e">
        <f t="shared" si="58"/>
        <v>#DIV/0!</v>
      </c>
      <c r="CP190" s="283"/>
      <c r="CQ190" s="282"/>
      <c r="CR190" s="236"/>
      <c r="CS190" s="236"/>
      <c r="CT190" s="236"/>
      <c r="CU190" s="273" t="e">
        <f t="shared" si="59"/>
        <v>#DIV/0!</v>
      </c>
      <c r="CV190" s="283"/>
      <c r="CW190" s="282"/>
      <c r="CX190" s="236"/>
      <c r="CY190" s="236"/>
      <c r="CZ190" s="236"/>
      <c r="DA190" s="273" t="e">
        <f t="shared" si="60"/>
        <v>#DIV/0!</v>
      </c>
      <c r="DB190" s="283"/>
      <c r="DC190" s="282"/>
      <c r="DD190" s="236"/>
      <c r="DE190" s="236"/>
      <c r="DF190" s="236"/>
      <c r="DG190" s="273" t="e">
        <f t="shared" si="61"/>
        <v>#DIV/0!</v>
      </c>
      <c r="DH190" s="283"/>
      <c r="DI190" s="282"/>
      <c r="DJ190" s="236"/>
      <c r="DK190" s="236"/>
      <c r="DL190" s="236"/>
      <c r="DM190" s="273" t="e">
        <f t="shared" si="62"/>
        <v>#DIV/0!</v>
      </c>
      <c r="DN190" s="283"/>
      <c r="DO190" s="282"/>
      <c r="DP190" s="236"/>
      <c r="DQ190" s="236"/>
      <c r="DR190" s="236"/>
      <c r="DS190" s="273" t="e">
        <f t="shared" si="63"/>
        <v>#DIV/0!</v>
      </c>
      <c r="DT190" s="283"/>
      <c r="DU190" s="282"/>
      <c r="DV190" s="236"/>
      <c r="DW190" s="236"/>
      <c r="DX190" s="236"/>
      <c r="DY190" s="273">
        <f t="shared" si="67"/>
        <v>0</v>
      </c>
      <c r="DZ190" s="283"/>
    </row>
    <row r="191" spans="1:140" ht="12" hidden="1" thickBot="1" x14ac:dyDescent="0.3">
      <c r="V191" s="111" t="s">
        <v>256</v>
      </c>
      <c r="W191" s="114">
        <f>+W190-W189</f>
        <v>0</v>
      </c>
      <c r="AA191" s="254"/>
      <c r="AC191" s="256"/>
      <c r="AE191" s="256"/>
      <c r="AG191" s="256"/>
      <c r="AI191" s="256"/>
      <c r="AK191" s="256"/>
      <c r="AM191" s="256"/>
      <c r="AO191" s="256"/>
      <c r="AQ191" s="256"/>
      <c r="AS191" s="256"/>
      <c r="AU191" s="256"/>
      <c r="AW191" s="256"/>
      <c r="AY191" s="236">
        <f>SUMIFS(CERTIFICACIONES!I:I,CERTIFICACIONES!A:A,'POA 2026'!A191,CERTIFICACIONES!J:J,"ACTIVA")</f>
        <v>0</v>
      </c>
      <c r="AZ191" s="279">
        <f t="shared" si="70"/>
        <v>0</v>
      </c>
      <c r="BA191" s="284"/>
      <c r="BB191" s="285"/>
      <c r="BC191" s="285"/>
      <c r="BD191" s="285"/>
      <c r="BE191" s="286" t="e">
        <f t="shared" si="52"/>
        <v>#DIV/0!</v>
      </c>
      <c r="BF191" s="287"/>
      <c r="BG191" s="284"/>
      <c r="BH191" s="285"/>
      <c r="BI191" s="285"/>
      <c r="BJ191" s="285"/>
      <c r="BK191" s="286" t="e">
        <f t="shared" si="53"/>
        <v>#DIV/0!</v>
      </c>
      <c r="BL191" s="287"/>
      <c r="BM191" s="284"/>
      <c r="BN191" s="285"/>
      <c r="BO191" s="285"/>
      <c r="BP191" s="285"/>
      <c r="BQ191" s="286" t="e">
        <f t="shared" si="54"/>
        <v>#DIV/0!</v>
      </c>
      <c r="BR191" s="287"/>
      <c r="BS191" s="284"/>
      <c r="BT191" s="285"/>
      <c r="BU191" s="285"/>
      <c r="BV191" s="285"/>
      <c r="BW191" s="286" t="e">
        <f t="shared" si="55"/>
        <v>#DIV/0!</v>
      </c>
      <c r="BX191" s="287"/>
      <c r="BY191" s="284"/>
      <c r="BZ191" s="285"/>
      <c r="CA191" s="285"/>
      <c r="CB191" s="285"/>
      <c r="CC191" s="286" t="e">
        <f t="shared" si="56"/>
        <v>#DIV/0!</v>
      </c>
      <c r="CD191" s="287"/>
      <c r="CE191" s="284"/>
      <c r="CF191" s="285"/>
      <c r="CG191" s="285"/>
      <c r="CH191" s="285"/>
      <c r="CI191" s="286" t="e">
        <f t="shared" si="57"/>
        <v>#DIV/0!</v>
      </c>
      <c r="CJ191" s="287"/>
      <c r="CK191" s="284"/>
      <c r="CL191" s="285"/>
      <c r="CM191" s="285"/>
      <c r="CN191" s="285"/>
      <c r="CO191" s="286" t="e">
        <f t="shared" si="58"/>
        <v>#DIV/0!</v>
      </c>
      <c r="CP191" s="287"/>
      <c r="CQ191" s="284"/>
      <c r="CR191" s="285"/>
      <c r="CS191" s="285"/>
      <c r="CT191" s="285"/>
      <c r="CU191" s="286" t="e">
        <f t="shared" si="59"/>
        <v>#DIV/0!</v>
      </c>
      <c r="CV191" s="287"/>
      <c r="CW191" s="284"/>
      <c r="CX191" s="285"/>
      <c r="CY191" s="285"/>
      <c r="CZ191" s="285"/>
      <c r="DA191" s="286" t="e">
        <f t="shared" si="60"/>
        <v>#DIV/0!</v>
      </c>
      <c r="DB191" s="287"/>
      <c r="DC191" s="284"/>
      <c r="DD191" s="285"/>
      <c r="DE191" s="285"/>
      <c r="DF191" s="285"/>
      <c r="DG191" s="286" t="e">
        <f t="shared" si="61"/>
        <v>#DIV/0!</v>
      </c>
      <c r="DH191" s="287"/>
      <c r="DI191" s="284"/>
      <c r="DJ191" s="285"/>
      <c r="DK191" s="285"/>
      <c r="DL191" s="285"/>
      <c r="DM191" s="286" t="e">
        <f t="shared" si="62"/>
        <v>#DIV/0!</v>
      </c>
      <c r="DN191" s="287"/>
      <c r="DO191" s="284"/>
      <c r="DP191" s="285"/>
      <c r="DQ191" s="285"/>
      <c r="DR191" s="285"/>
      <c r="DS191" s="286" t="e">
        <f t="shared" si="63"/>
        <v>#DIV/0!</v>
      </c>
      <c r="DT191" s="287"/>
      <c r="DU191" s="284"/>
      <c r="DV191" s="285"/>
      <c r="DW191" s="285"/>
      <c r="DX191" s="285"/>
      <c r="DY191" s="273" t="e">
        <f t="shared" si="67"/>
        <v>#DIV/0!</v>
      </c>
      <c r="DZ191" s="287"/>
    </row>
    <row r="196" spans="5:33" s="124" customFormat="1" ht="15" customHeight="1" x14ac:dyDescent="0.25">
      <c r="E196" s="124" t="s">
        <v>276</v>
      </c>
      <c r="M196" s="125"/>
      <c r="N196" s="126"/>
      <c r="O196" s="127"/>
      <c r="P196" s="128"/>
      <c r="Q196" s="312" t="s">
        <v>277</v>
      </c>
      <c r="R196" s="312"/>
      <c r="S196" s="129"/>
      <c r="T196" s="130"/>
      <c r="U196" s="129"/>
      <c r="V196" s="129"/>
      <c r="W196" s="248"/>
      <c r="X196" s="131"/>
      <c r="Y196" s="131"/>
      <c r="AD196" s="312" t="s">
        <v>278</v>
      </c>
      <c r="AE196" s="312"/>
      <c r="AF196" s="312"/>
      <c r="AG196" s="127"/>
    </row>
    <row r="197" spans="5:33" s="124" customFormat="1" ht="15" customHeight="1" x14ac:dyDescent="0.25">
      <c r="M197" s="125"/>
      <c r="N197" s="126"/>
      <c r="O197" s="127"/>
      <c r="P197" s="128"/>
      <c r="Q197" s="127"/>
      <c r="R197" s="127"/>
      <c r="S197" s="129"/>
      <c r="T197" s="130"/>
      <c r="U197" s="129"/>
      <c r="V197" s="129"/>
      <c r="W197" s="248"/>
      <c r="X197" s="131"/>
      <c r="Y197" s="131"/>
      <c r="AD197" s="127"/>
      <c r="AE197" s="127"/>
      <c r="AF197" s="127"/>
      <c r="AG197" s="127"/>
    </row>
    <row r="198" spans="5:33" s="124" customFormat="1" ht="15" customHeight="1" x14ac:dyDescent="0.25">
      <c r="M198" s="125"/>
      <c r="N198" s="126"/>
      <c r="O198" s="127"/>
      <c r="P198" s="128"/>
      <c r="Q198" s="127"/>
      <c r="R198" s="127"/>
      <c r="S198" s="129"/>
      <c r="T198" s="130"/>
      <c r="U198" s="129"/>
      <c r="V198" s="129"/>
      <c r="W198" s="248"/>
      <c r="X198" s="131"/>
      <c r="Y198" s="131"/>
      <c r="AD198" s="127"/>
      <c r="AE198" s="127"/>
      <c r="AF198" s="127"/>
      <c r="AG198" s="127"/>
    </row>
    <row r="199" spans="5:33" s="124" customFormat="1" ht="15" customHeight="1" x14ac:dyDescent="0.25">
      <c r="M199" s="125"/>
      <c r="N199" s="126"/>
      <c r="O199" s="127"/>
      <c r="P199" s="128"/>
      <c r="Q199" s="127"/>
      <c r="R199" s="127"/>
      <c r="S199" s="129"/>
      <c r="T199" s="130"/>
      <c r="U199" s="129"/>
      <c r="V199" s="129"/>
      <c r="W199" s="248"/>
      <c r="X199" s="131"/>
      <c r="Y199" s="131"/>
      <c r="AD199" s="127"/>
      <c r="AE199" s="127"/>
      <c r="AF199" s="127"/>
      <c r="AG199" s="127"/>
    </row>
    <row r="200" spans="5:33" s="124" customFormat="1" ht="15" customHeight="1" x14ac:dyDescent="0.25">
      <c r="M200" s="125"/>
      <c r="N200" s="126"/>
      <c r="O200" s="127"/>
      <c r="P200" s="128"/>
      <c r="Q200" s="127"/>
      <c r="R200" s="127"/>
      <c r="S200" s="129"/>
      <c r="T200" s="130"/>
      <c r="U200" s="129"/>
      <c r="V200" s="129"/>
      <c r="W200" s="248"/>
      <c r="X200" s="131"/>
      <c r="Y200" s="131"/>
      <c r="AD200" s="127"/>
      <c r="AE200" s="127"/>
      <c r="AF200" s="127"/>
      <c r="AG200" s="127"/>
    </row>
    <row r="201" spans="5:33" s="124" customFormat="1" ht="15" customHeight="1" x14ac:dyDescent="0.25">
      <c r="M201" s="125"/>
      <c r="N201" s="126"/>
      <c r="O201" s="127"/>
      <c r="P201" s="128"/>
      <c r="Q201" s="127"/>
      <c r="R201" s="127"/>
      <c r="S201" s="129"/>
      <c r="T201" s="130"/>
      <c r="U201" s="129"/>
      <c r="V201" s="129"/>
      <c r="W201" s="248"/>
      <c r="X201" s="131"/>
      <c r="Y201" s="131"/>
      <c r="AD201" s="127"/>
      <c r="AE201" s="127"/>
      <c r="AF201" s="127"/>
      <c r="AG201" s="127"/>
    </row>
    <row r="202" spans="5:33" s="124" customFormat="1" ht="15" customHeight="1" x14ac:dyDescent="0.25">
      <c r="M202" s="125"/>
      <c r="N202" s="126"/>
      <c r="O202" s="127"/>
      <c r="P202" s="128"/>
      <c r="Q202" s="127"/>
      <c r="R202" s="127"/>
      <c r="S202" s="129"/>
      <c r="T202" s="130"/>
      <c r="U202" s="129"/>
      <c r="V202" s="129"/>
      <c r="W202" s="248"/>
      <c r="X202" s="131"/>
      <c r="Y202" s="131"/>
      <c r="AD202" s="127"/>
      <c r="AE202" s="127"/>
      <c r="AF202" s="127"/>
      <c r="AG202" s="127"/>
    </row>
    <row r="203" spans="5:33" s="124" customFormat="1" ht="15" customHeight="1" x14ac:dyDescent="0.25">
      <c r="M203" s="125"/>
      <c r="N203" s="126"/>
      <c r="O203" s="127"/>
      <c r="P203" s="128"/>
      <c r="Q203" s="127"/>
      <c r="R203" s="127"/>
      <c r="S203" s="129"/>
      <c r="T203" s="130"/>
      <c r="U203" s="129"/>
      <c r="V203" s="129"/>
      <c r="W203" s="248"/>
      <c r="X203" s="131"/>
      <c r="Y203" s="131"/>
      <c r="AD203" s="127"/>
      <c r="AE203" s="127"/>
      <c r="AF203" s="127"/>
      <c r="AG203" s="127"/>
    </row>
    <row r="204" spans="5:33" s="124" customFormat="1" ht="15" customHeight="1" x14ac:dyDescent="0.25">
      <c r="M204" s="125"/>
      <c r="N204" s="126"/>
      <c r="O204" s="127"/>
      <c r="P204" s="128"/>
      <c r="Q204" s="127"/>
      <c r="R204" s="127"/>
      <c r="S204" s="129"/>
      <c r="T204" s="130"/>
      <c r="U204" s="129"/>
      <c r="V204" s="129"/>
      <c r="W204" s="248"/>
      <c r="X204" s="131"/>
      <c r="Y204" s="131"/>
      <c r="AD204" s="127"/>
      <c r="AE204" s="127"/>
      <c r="AF204" s="127"/>
      <c r="AG204" s="127"/>
    </row>
    <row r="205" spans="5:33" x14ac:dyDescent="0.25">
      <c r="R205" s="115"/>
    </row>
    <row r="211" spans="4:33" ht="15" customHeight="1" x14ac:dyDescent="0.25">
      <c r="D211" s="310" t="s">
        <v>284</v>
      </c>
      <c r="E211" s="310"/>
      <c r="F211" s="310"/>
      <c r="G211" s="310"/>
      <c r="Q211" s="310" t="s">
        <v>283</v>
      </c>
      <c r="R211" s="310"/>
      <c r="AD211" s="310" t="s">
        <v>282</v>
      </c>
      <c r="AE211" s="310"/>
      <c r="AF211" s="310"/>
      <c r="AG211" s="109"/>
    </row>
    <row r="212" spans="4:33" ht="17.25" customHeight="1" x14ac:dyDescent="0.25">
      <c r="D212" s="124" t="s">
        <v>273</v>
      </c>
      <c r="E212" s="124"/>
      <c r="F212" s="124"/>
      <c r="Q212" s="311" t="s">
        <v>274</v>
      </c>
      <c r="R212" s="311"/>
      <c r="AD212" s="312" t="s">
        <v>275</v>
      </c>
      <c r="AE212" s="312"/>
      <c r="AF212" s="312"/>
      <c r="AG212" s="127"/>
    </row>
  </sheetData>
  <autoFilter ref="A10:EL191" xr:uid="{F6B91AA9-55D3-4B18-8DDF-4F8E09A8111F}">
    <filterColumn colId="12">
      <filters>
        <filter val="Dirección de Bienestar Universitario Intercultural y Comunitario"/>
      </filters>
    </filterColumn>
  </autoFilter>
  <dataConsolidate/>
  <mergeCells count="48">
    <mergeCell ref="Q212:R212"/>
    <mergeCell ref="AD211:AF211"/>
    <mergeCell ref="AD212:AF212"/>
    <mergeCell ref="AD196:AF196"/>
    <mergeCell ref="Q196:R196"/>
    <mergeCell ref="B9:D9"/>
    <mergeCell ref="E9:G9"/>
    <mergeCell ref="D211:G211"/>
    <mergeCell ref="Q211:R211"/>
    <mergeCell ref="B6:H6"/>
    <mergeCell ref="J6:N6"/>
    <mergeCell ref="P6:R6"/>
    <mergeCell ref="Z4:AH4"/>
    <mergeCell ref="S6:Y6"/>
    <mergeCell ref="Z6:AH6"/>
    <mergeCell ref="B7:H7"/>
    <mergeCell ref="J7:N7"/>
    <mergeCell ref="P7:R7"/>
    <mergeCell ref="S7:Y7"/>
    <mergeCell ref="Z7:AH7"/>
    <mergeCell ref="BA9:BF9"/>
    <mergeCell ref="A1:AV1"/>
    <mergeCell ref="A3:H3"/>
    <mergeCell ref="J3:N3"/>
    <mergeCell ref="P3:R3"/>
    <mergeCell ref="S3:Y3"/>
    <mergeCell ref="Z3:AH3"/>
    <mergeCell ref="B5:H5"/>
    <mergeCell ref="J5:N5"/>
    <mergeCell ref="P5:R5"/>
    <mergeCell ref="S5:Y5"/>
    <mergeCell ref="Z5:AH5"/>
    <mergeCell ref="B4:H4"/>
    <mergeCell ref="J4:N4"/>
    <mergeCell ref="P4:R4"/>
    <mergeCell ref="S4:Y4"/>
    <mergeCell ref="BG9:BL9"/>
    <mergeCell ref="BM9:BR9"/>
    <mergeCell ref="BS9:BX9"/>
    <mergeCell ref="BY9:CD9"/>
    <mergeCell ref="CE9:CJ9"/>
    <mergeCell ref="DO9:DT9"/>
    <mergeCell ref="DU9:DZ9"/>
    <mergeCell ref="CK9:CP9"/>
    <mergeCell ref="CQ9:CV9"/>
    <mergeCell ref="CW9:DB9"/>
    <mergeCell ref="DC9:DH9"/>
    <mergeCell ref="DI9:DN9"/>
  </mergeCells>
  <conditionalFormatting sqref="BE11:BE188">
    <cfRule type="cellIs" dxfId="66" priority="67" operator="greaterThan">
      <formula>"80-100%"</formula>
    </cfRule>
    <cfRule type="cellIs" dxfId="65" priority="66" operator="greaterThan">
      <formula>"50-79%"</formula>
    </cfRule>
  </conditionalFormatting>
  <conditionalFormatting sqref="BE11:BE191">
    <cfRule type="cellIs" dxfId="64" priority="63" operator="greaterThanOrEqual">
      <formula>0.8</formula>
    </cfRule>
    <cfRule type="cellIs" dxfId="63" priority="62" operator="between">
      <formula>0.5</formula>
      <formula>0.7999</formula>
    </cfRule>
    <cfRule type="cellIs" dxfId="62" priority="61" operator="lessThanOrEqual">
      <formula>0.4999</formula>
    </cfRule>
  </conditionalFormatting>
  <conditionalFormatting sqref="BK11:BK188">
    <cfRule type="cellIs" dxfId="61" priority="60" operator="greaterThan">
      <formula>"80-100%"</formula>
    </cfRule>
    <cfRule type="cellIs" dxfId="60" priority="59" operator="greaterThan">
      <formula>"50-79%"</formula>
    </cfRule>
  </conditionalFormatting>
  <conditionalFormatting sqref="BK11:BK191">
    <cfRule type="cellIs" dxfId="59" priority="58" operator="greaterThanOrEqual">
      <formula>0.8</formula>
    </cfRule>
    <cfRule type="cellIs" dxfId="58" priority="56" operator="lessThanOrEqual">
      <formula>0.4999</formula>
    </cfRule>
    <cfRule type="cellIs" dxfId="57" priority="57" operator="between">
      <formula>0.5</formula>
      <formula>0.7999</formula>
    </cfRule>
  </conditionalFormatting>
  <conditionalFormatting sqref="BQ11:BQ188">
    <cfRule type="cellIs" dxfId="56" priority="55" operator="greaterThan">
      <formula>"80-100%"</formula>
    </cfRule>
    <cfRule type="cellIs" dxfId="55" priority="54" operator="greaterThan">
      <formula>"50-79%"</formula>
    </cfRule>
  </conditionalFormatting>
  <conditionalFormatting sqref="BQ11:BQ191">
    <cfRule type="cellIs" dxfId="54" priority="53" operator="greaterThanOrEqual">
      <formula>0.8</formula>
    </cfRule>
    <cfRule type="cellIs" dxfId="53" priority="52" operator="between">
      <formula>0.5</formula>
      <formula>0.7999</formula>
    </cfRule>
    <cfRule type="cellIs" dxfId="52" priority="51" operator="lessThanOrEqual">
      <formula>0.4999</formula>
    </cfRule>
  </conditionalFormatting>
  <conditionalFormatting sqref="BW11:BW188">
    <cfRule type="cellIs" dxfId="51" priority="50" operator="greaterThan">
      <formula>"80-100%"</formula>
    </cfRule>
    <cfRule type="cellIs" dxfId="50" priority="49" operator="greaterThan">
      <formula>"50-79%"</formula>
    </cfRule>
  </conditionalFormatting>
  <conditionalFormatting sqref="BW11:BW191">
    <cfRule type="cellIs" dxfId="49" priority="48" operator="greaterThanOrEqual">
      <formula>0.8</formula>
    </cfRule>
    <cfRule type="cellIs" dxfId="48" priority="47" operator="between">
      <formula>0.5</formula>
      <formula>0.7999</formula>
    </cfRule>
    <cfRule type="cellIs" dxfId="47" priority="46" operator="lessThanOrEqual">
      <formula>0.4999</formula>
    </cfRule>
  </conditionalFormatting>
  <conditionalFormatting sqref="CC11:CC188">
    <cfRule type="cellIs" dxfId="46" priority="45" operator="greaterThan">
      <formula>"80-100%"</formula>
    </cfRule>
    <cfRule type="cellIs" dxfId="45" priority="44" operator="greaterThan">
      <formula>"50-79%"</formula>
    </cfRule>
  </conditionalFormatting>
  <conditionalFormatting sqref="CC11:CC191">
    <cfRule type="cellIs" dxfId="44" priority="43" operator="greaterThanOrEqual">
      <formula>0.8</formula>
    </cfRule>
    <cfRule type="cellIs" dxfId="43" priority="42" operator="between">
      <formula>0.5</formula>
      <formula>0.7999</formula>
    </cfRule>
    <cfRule type="cellIs" dxfId="42" priority="41" operator="lessThanOrEqual">
      <formula>0.4999</formula>
    </cfRule>
  </conditionalFormatting>
  <conditionalFormatting sqref="CI11:CI188">
    <cfRule type="cellIs" dxfId="41" priority="40" operator="greaterThan">
      <formula>"80-100%"</formula>
    </cfRule>
    <cfRule type="cellIs" dxfId="40" priority="39" operator="greaterThan">
      <formula>"50-79%"</formula>
    </cfRule>
  </conditionalFormatting>
  <conditionalFormatting sqref="CI11:CI191">
    <cfRule type="cellIs" dxfId="39" priority="38" operator="greaterThanOrEqual">
      <formula>0.8</formula>
    </cfRule>
    <cfRule type="cellIs" dxfId="38" priority="37" operator="between">
      <formula>0.5</formula>
      <formula>0.7999</formula>
    </cfRule>
    <cfRule type="cellIs" dxfId="37" priority="36" operator="lessThanOrEqual">
      <formula>0.4999</formula>
    </cfRule>
  </conditionalFormatting>
  <conditionalFormatting sqref="CO11:CO188">
    <cfRule type="cellIs" dxfId="36" priority="35" operator="greaterThan">
      <formula>"80-100%"</formula>
    </cfRule>
    <cfRule type="cellIs" dxfId="35" priority="34" operator="greaterThan">
      <formula>"50-79%"</formula>
    </cfRule>
  </conditionalFormatting>
  <conditionalFormatting sqref="CO11:CO191">
    <cfRule type="cellIs" dxfId="34" priority="33" operator="greaterThanOrEqual">
      <formula>0.8</formula>
    </cfRule>
    <cfRule type="cellIs" dxfId="33" priority="31" operator="lessThanOrEqual">
      <formula>0.4999</formula>
    </cfRule>
    <cfRule type="cellIs" dxfId="32" priority="32" operator="between">
      <formula>0.5</formula>
      <formula>0.7999</formula>
    </cfRule>
  </conditionalFormatting>
  <conditionalFormatting sqref="CU11:CU188">
    <cfRule type="cellIs" dxfId="31" priority="30" operator="greaterThan">
      <formula>"80-100%"</formula>
    </cfRule>
    <cfRule type="cellIs" dxfId="30" priority="29" operator="greaterThan">
      <formula>"50-79%"</formula>
    </cfRule>
  </conditionalFormatting>
  <conditionalFormatting sqref="CU11:CU191">
    <cfRule type="cellIs" dxfId="29" priority="28" operator="greaterThanOrEqual">
      <formula>0.8</formula>
    </cfRule>
    <cfRule type="cellIs" dxfId="28" priority="27" operator="between">
      <formula>0.5</formula>
      <formula>0.7999</formula>
    </cfRule>
    <cfRule type="cellIs" dxfId="27" priority="26" operator="lessThanOrEqual">
      <formula>0.4999</formula>
    </cfRule>
  </conditionalFormatting>
  <conditionalFormatting sqref="DA11:DA188">
    <cfRule type="cellIs" dxfId="26" priority="24" operator="greaterThan">
      <formula>"50-79%"</formula>
    </cfRule>
    <cfRule type="cellIs" dxfId="25" priority="25" operator="greaterThan">
      <formula>"80-100%"</formula>
    </cfRule>
  </conditionalFormatting>
  <conditionalFormatting sqref="DA11:DA191">
    <cfRule type="cellIs" dxfId="24" priority="23" operator="greaterThanOrEqual">
      <formula>0.8</formula>
    </cfRule>
    <cfRule type="cellIs" dxfId="23" priority="22" operator="between">
      <formula>0.5</formula>
      <formula>0.7999</formula>
    </cfRule>
    <cfRule type="cellIs" dxfId="22" priority="21" operator="lessThanOrEqual">
      <formula>0.4999</formula>
    </cfRule>
  </conditionalFormatting>
  <conditionalFormatting sqref="DG11:DG188">
    <cfRule type="cellIs" dxfId="21" priority="20" operator="greaterThan">
      <formula>"80-100%"</formula>
    </cfRule>
    <cfRule type="cellIs" dxfId="20" priority="19" operator="greaterThan">
      <formula>"50-79%"</formula>
    </cfRule>
  </conditionalFormatting>
  <conditionalFormatting sqref="DG11:DG191">
    <cfRule type="cellIs" dxfId="19" priority="18" operator="greaterThanOrEqual">
      <formula>0.8</formula>
    </cfRule>
    <cfRule type="cellIs" dxfId="18" priority="16" operator="lessThanOrEqual">
      <formula>0.4999</formula>
    </cfRule>
    <cfRule type="cellIs" dxfId="17" priority="17" operator="between">
      <formula>0.5</formula>
      <formula>0.7999</formula>
    </cfRule>
  </conditionalFormatting>
  <conditionalFormatting sqref="DM11:DM188">
    <cfRule type="cellIs" dxfId="16" priority="15" operator="greaterThan">
      <formula>"80-100%"</formula>
    </cfRule>
    <cfRule type="cellIs" dxfId="15" priority="14" operator="greaterThan">
      <formula>"50-79%"</formula>
    </cfRule>
  </conditionalFormatting>
  <conditionalFormatting sqref="DM11:DM191">
    <cfRule type="cellIs" dxfId="14" priority="13" operator="greaterThanOrEqual">
      <formula>0.8</formula>
    </cfRule>
    <cfRule type="cellIs" dxfId="13" priority="12" operator="between">
      <formula>0.5</formula>
      <formula>0.7999</formula>
    </cfRule>
    <cfRule type="cellIs" dxfId="12" priority="11" operator="lessThanOrEqual">
      <formula>0.4999</formula>
    </cfRule>
  </conditionalFormatting>
  <conditionalFormatting sqref="DS11:DS188">
    <cfRule type="cellIs" dxfId="11" priority="10" operator="greaterThan">
      <formula>"80-100%"</formula>
    </cfRule>
    <cfRule type="cellIs" dxfId="10" priority="9" operator="greaterThan">
      <formula>"50-79%"</formula>
    </cfRule>
  </conditionalFormatting>
  <conditionalFormatting sqref="DS11:DS191">
    <cfRule type="cellIs" dxfId="9" priority="8" operator="greaterThanOrEqual">
      <formula>0.8</formula>
    </cfRule>
    <cfRule type="cellIs" dxfId="8" priority="7" operator="between">
      <formula>0.5</formula>
      <formula>0.7999</formula>
    </cfRule>
    <cfRule type="cellIs" dxfId="7" priority="6" operator="lessThanOrEqual">
      <formula>0.4999</formula>
    </cfRule>
  </conditionalFormatting>
  <conditionalFormatting sqref="DY11:DY191">
    <cfRule type="cellIs" dxfId="6" priority="1" operator="lessThanOrEqual">
      <formula>0.4999</formula>
    </cfRule>
    <cfRule type="cellIs" dxfId="5" priority="5" operator="greaterThan">
      <formula>"80-100%"</formula>
    </cfRule>
    <cfRule type="cellIs" dxfId="4" priority="4" operator="greaterThan">
      <formula>"50-79%"</formula>
    </cfRule>
    <cfRule type="cellIs" dxfId="3" priority="3" operator="greaterThanOrEqual">
      <formula>0.8</formula>
    </cfRule>
    <cfRule type="cellIs" dxfId="2" priority="2" operator="between">
      <formula>0.5</formula>
      <formula>0.7999</formula>
    </cfRule>
  </conditionalFormatting>
  <dataValidations count="2">
    <dataValidation type="list" allowBlank="1" showInputMessage="1" showErrorMessage="1" sqref="MO11:MO29 WZQ983132:WZQ983140 WPU983132:WPU983140 WFY983132:WFY983140 VWC983132:VWC983140 VMG983132:VMG983140 VCK983132:VCK983140 USO983132:USO983140 UIS983132:UIS983140 TYW983132:TYW983140 TPA983132:TPA983140 TFE983132:TFE983140 SVI983132:SVI983140 SLM983132:SLM983140 SBQ983132:SBQ983140 RRU983132:RRU983140 RHY983132:RHY983140 QYC983132:QYC983140 QOG983132:QOG983140 QEK983132:QEK983140 PUO983132:PUO983140 PKS983132:PKS983140 PAW983132:PAW983140 ORA983132:ORA983140 OHE983132:OHE983140 NXI983132:NXI983140 NNM983132:NNM983140 NDQ983132:NDQ983140 MTU983132:MTU983140 MJY983132:MJY983140 MAC983132:MAC983140 LQG983132:LQG983140 LGK983132:LGK983140 KWO983132:KWO983140 KMS983132:KMS983140 KCW983132:KCW983140 JTA983132:JTA983140 JJE983132:JJE983140 IZI983132:IZI983140 IPM983132:IPM983140 IFQ983132:IFQ983140 HVU983132:HVU983140 HLY983132:HLY983140 HCC983132:HCC983140 GSG983132:GSG983140 GIK983132:GIK983140 FYO983132:FYO983140 FOS983132:FOS983140 FEW983132:FEW983140 EVA983132:EVA983140 ELE983132:ELE983140 EBI983132:EBI983140 DRM983132:DRM983140 DHQ983132:DHQ983140 CXU983132:CXU983140 CNY983132:CNY983140 CEC983132:CEC983140 BUG983132:BUG983140 BKK983132:BKK983140 BAO983132:BAO983140 AQS983132:AQS983140 AGW983132:AGW983140 XA983132:XA983140 NE983132:NE983140 X983132:X983140 WZQ917596:WZQ917604 WPU917596:WPU917604 WFY917596:WFY917604 VWC917596:VWC917604 VMG917596:VMG917604 VCK917596:VCK917604 USO917596:USO917604 UIS917596:UIS917604 TYW917596:TYW917604 TPA917596:TPA917604 TFE917596:TFE917604 SVI917596:SVI917604 SLM917596:SLM917604 SBQ917596:SBQ917604 RRU917596:RRU917604 RHY917596:RHY917604 QYC917596:QYC917604 QOG917596:QOG917604 QEK917596:QEK917604 PUO917596:PUO917604 PKS917596:PKS917604 PAW917596:PAW917604 ORA917596:ORA917604 OHE917596:OHE917604 NXI917596:NXI917604 NNM917596:NNM917604 NDQ917596:NDQ917604 MTU917596:MTU917604 MJY917596:MJY917604 MAC917596:MAC917604 LQG917596:LQG917604 LGK917596:LGK917604 KWO917596:KWO917604 KMS917596:KMS917604 KCW917596:KCW917604 JTA917596:JTA917604 JJE917596:JJE917604 IZI917596:IZI917604 IPM917596:IPM917604 IFQ917596:IFQ917604 HVU917596:HVU917604 HLY917596:HLY917604 HCC917596:HCC917604 GSG917596:GSG917604 GIK917596:GIK917604 FYO917596:FYO917604 FOS917596:FOS917604 FEW917596:FEW917604 EVA917596:EVA917604 ELE917596:ELE917604 EBI917596:EBI917604 DRM917596:DRM917604 DHQ917596:DHQ917604 CXU917596:CXU917604 CNY917596:CNY917604 CEC917596:CEC917604 BUG917596:BUG917604 BKK917596:BKK917604 BAO917596:BAO917604 AQS917596:AQS917604 AGW917596:AGW917604 XA917596:XA917604 NE917596:NE917604 X917596:X917604 WZQ852060:WZQ852068 WPU852060:WPU852068 WFY852060:WFY852068 VWC852060:VWC852068 VMG852060:VMG852068 VCK852060:VCK852068 USO852060:USO852068 UIS852060:UIS852068 TYW852060:TYW852068 TPA852060:TPA852068 TFE852060:TFE852068 SVI852060:SVI852068 SLM852060:SLM852068 SBQ852060:SBQ852068 RRU852060:RRU852068 RHY852060:RHY852068 QYC852060:QYC852068 QOG852060:QOG852068 QEK852060:QEK852068 PUO852060:PUO852068 PKS852060:PKS852068 PAW852060:PAW852068 ORA852060:ORA852068 OHE852060:OHE852068 NXI852060:NXI852068 NNM852060:NNM852068 NDQ852060:NDQ852068 MTU852060:MTU852068 MJY852060:MJY852068 MAC852060:MAC852068 LQG852060:LQG852068 LGK852060:LGK852068 KWO852060:KWO852068 KMS852060:KMS852068 KCW852060:KCW852068 JTA852060:JTA852068 JJE852060:JJE852068 IZI852060:IZI852068 IPM852060:IPM852068 IFQ852060:IFQ852068 HVU852060:HVU852068 HLY852060:HLY852068 HCC852060:HCC852068 GSG852060:GSG852068 GIK852060:GIK852068 FYO852060:FYO852068 FOS852060:FOS852068 FEW852060:FEW852068 EVA852060:EVA852068 ELE852060:ELE852068 EBI852060:EBI852068 DRM852060:DRM852068 DHQ852060:DHQ852068 CXU852060:CXU852068 CNY852060:CNY852068 CEC852060:CEC852068 BUG852060:BUG852068 BKK852060:BKK852068 BAO852060:BAO852068 AQS852060:AQS852068 AGW852060:AGW852068 XA852060:XA852068 NE852060:NE852068 X852060:X852068 WZQ786524:WZQ786532 WPU786524:WPU786532 WFY786524:WFY786532 VWC786524:VWC786532 VMG786524:VMG786532 VCK786524:VCK786532 USO786524:USO786532 UIS786524:UIS786532 TYW786524:TYW786532 TPA786524:TPA786532 TFE786524:TFE786532 SVI786524:SVI786532 SLM786524:SLM786532 SBQ786524:SBQ786532 RRU786524:RRU786532 RHY786524:RHY786532 QYC786524:QYC786532 QOG786524:QOG786532 QEK786524:QEK786532 PUO786524:PUO786532 PKS786524:PKS786532 PAW786524:PAW786532 ORA786524:ORA786532 OHE786524:OHE786532 NXI786524:NXI786532 NNM786524:NNM786532 NDQ786524:NDQ786532 MTU786524:MTU786532 MJY786524:MJY786532 MAC786524:MAC786532 LQG786524:LQG786532 LGK786524:LGK786532 KWO786524:KWO786532 KMS786524:KMS786532 KCW786524:KCW786532 JTA786524:JTA786532 JJE786524:JJE786532 IZI786524:IZI786532 IPM786524:IPM786532 IFQ786524:IFQ786532 HVU786524:HVU786532 HLY786524:HLY786532 HCC786524:HCC786532 GSG786524:GSG786532 GIK786524:GIK786532 FYO786524:FYO786532 FOS786524:FOS786532 FEW786524:FEW786532 EVA786524:EVA786532 ELE786524:ELE786532 EBI786524:EBI786532 DRM786524:DRM786532 DHQ786524:DHQ786532 CXU786524:CXU786532 CNY786524:CNY786532 CEC786524:CEC786532 BUG786524:BUG786532 BKK786524:BKK786532 BAO786524:BAO786532 AQS786524:AQS786532 AGW786524:AGW786532 XA786524:XA786532 NE786524:NE786532 X786524:X786532 WZQ720988:WZQ720996 WPU720988:WPU720996 WFY720988:WFY720996 VWC720988:VWC720996 VMG720988:VMG720996 VCK720988:VCK720996 USO720988:USO720996 UIS720988:UIS720996 TYW720988:TYW720996 TPA720988:TPA720996 TFE720988:TFE720996 SVI720988:SVI720996 SLM720988:SLM720996 SBQ720988:SBQ720996 RRU720988:RRU720996 RHY720988:RHY720996 QYC720988:QYC720996 QOG720988:QOG720996 QEK720988:QEK720996 PUO720988:PUO720996 PKS720988:PKS720996 PAW720988:PAW720996 ORA720988:ORA720996 OHE720988:OHE720996 NXI720988:NXI720996 NNM720988:NNM720996 NDQ720988:NDQ720996 MTU720988:MTU720996 MJY720988:MJY720996 MAC720988:MAC720996 LQG720988:LQG720996 LGK720988:LGK720996 KWO720988:KWO720996 KMS720988:KMS720996 KCW720988:KCW720996 JTA720988:JTA720996 JJE720988:JJE720996 IZI720988:IZI720996 IPM720988:IPM720996 IFQ720988:IFQ720996 HVU720988:HVU720996 HLY720988:HLY720996 HCC720988:HCC720996 GSG720988:GSG720996 GIK720988:GIK720996 FYO720988:FYO720996 FOS720988:FOS720996 FEW720988:FEW720996 EVA720988:EVA720996 ELE720988:ELE720996 EBI720988:EBI720996 DRM720988:DRM720996 DHQ720988:DHQ720996 CXU720988:CXU720996 CNY720988:CNY720996 CEC720988:CEC720996 BUG720988:BUG720996 BKK720988:BKK720996 BAO720988:BAO720996 AQS720988:AQS720996 AGW720988:AGW720996 XA720988:XA720996 NE720988:NE720996 X720988:X720996 WZQ655452:WZQ655460 WPU655452:WPU655460 WFY655452:WFY655460 VWC655452:VWC655460 VMG655452:VMG655460 VCK655452:VCK655460 USO655452:USO655460 UIS655452:UIS655460 TYW655452:TYW655460 TPA655452:TPA655460 TFE655452:TFE655460 SVI655452:SVI655460 SLM655452:SLM655460 SBQ655452:SBQ655460 RRU655452:RRU655460 RHY655452:RHY655460 QYC655452:QYC655460 QOG655452:QOG655460 QEK655452:QEK655460 PUO655452:PUO655460 PKS655452:PKS655460 PAW655452:PAW655460 ORA655452:ORA655460 OHE655452:OHE655460 NXI655452:NXI655460 NNM655452:NNM655460 NDQ655452:NDQ655460 MTU655452:MTU655460 MJY655452:MJY655460 MAC655452:MAC655460 LQG655452:LQG655460 LGK655452:LGK655460 KWO655452:KWO655460 KMS655452:KMS655460 KCW655452:KCW655460 JTA655452:JTA655460 JJE655452:JJE655460 IZI655452:IZI655460 IPM655452:IPM655460 IFQ655452:IFQ655460 HVU655452:HVU655460 HLY655452:HLY655460 HCC655452:HCC655460 GSG655452:GSG655460 GIK655452:GIK655460 FYO655452:FYO655460 FOS655452:FOS655460 FEW655452:FEW655460 EVA655452:EVA655460 ELE655452:ELE655460 EBI655452:EBI655460 DRM655452:DRM655460 DHQ655452:DHQ655460 CXU655452:CXU655460 CNY655452:CNY655460 CEC655452:CEC655460 BUG655452:BUG655460 BKK655452:BKK655460 BAO655452:BAO655460 AQS655452:AQS655460 AGW655452:AGW655460 XA655452:XA655460 NE655452:NE655460 X655452:X655460 WZQ589916:WZQ589924 WPU589916:WPU589924 WFY589916:WFY589924 VWC589916:VWC589924 VMG589916:VMG589924 VCK589916:VCK589924 USO589916:USO589924 UIS589916:UIS589924 TYW589916:TYW589924 TPA589916:TPA589924 TFE589916:TFE589924 SVI589916:SVI589924 SLM589916:SLM589924 SBQ589916:SBQ589924 RRU589916:RRU589924 RHY589916:RHY589924 QYC589916:QYC589924 QOG589916:QOG589924 QEK589916:QEK589924 PUO589916:PUO589924 PKS589916:PKS589924 PAW589916:PAW589924 ORA589916:ORA589924 OHE589916:OHE589924 NXI589916:NXI589924 NNM589916:NNM589924 NDQ589916:NDQ589924 MTU589916:MTU589924 MJY589916:MJY589924 MAC589916:MAC589924 LQG589916:LQG589924 LGK589916:LGK589924 KWO589916:KWO589924 KMS589916:KMS589924 KCW589916:KCW589924 JTA589916:JTA589924 JJE589916:JJE589924 IZI589916:IZI589924 IPM589916:IPM589924 IFQ589916:IFQ589924 HVU589916:HVU589924 HLY589916:HLY589924 HCC589916:HCC589924 GSG589916:GSG589924 GIK589916:GIK589924 FYO589916:FYO589924 FOS589916:FOS589924 FEW589916:FEW589924 EVA589916:EVA589924 ELE589916:ELE589924 EBI589916:EBI589924 DRM589916:DRM589924 DHQ589916:DHQ589924 CXU589916:CXU589924 CNY589916:CNY589924 CEC589916:CEC589924 BUG589916:BUG589924 BKK589916:BKK589924 BAO589916:BAO589924 AQS589916:AQS589924 AGW589916:AGW589924 XA589916:XA589924 NE589916:NE589924 X589916:X589924 WZQ524380:WZQ524388 WPU524380:WPU524388 WFY524380:WFY524388 VWC524380:VWC524388 VMG524380:VMG524388 VCK524380:VCK524388 USO524380:USO524388 UIS524380:UIS524388 TYW524380:TYW524388 TPA524380:TPA524388 TFE524380:TFE524388 SVI524380:SVI524388 SLM524380:SLM524388 SBQ524380:SBQ524388 RRU524380:RRU524388 RHY524380:RHY524388 QYC524380:QYC524388 QOG524380:QOG524388 QEK524380:QEK524388 PUO524380:PUO524388 PKS524380:PKS524388 PAW524380:PAW524388 ORA524380:ORA524388 OHE524380:OHE524388 NXI524380:NXI524388 NNM524380:NNM524388 NDQ524380:NDQ524388 MTU524380:MTU524388 MJY524380:MJY524388 MAC524380:MAC524388 LQG524380:LQG524388 LGK524380:LGK524388 KWO524380:KWO524388 KMS524380:KMS524388 KCW524380:KCW524388 JTA524380:JTA524388 JJE524380:JJE524388 IZI524380:IZI524388 IPM524380:IPM524388 IFQ524380:IFQ524388 HVU524380:HVU524388 HLY524380:HLY524388 HCC524380:HCC524388 GSG524380:GSG524388 GIK524380:GIK524388 FYO524380:FYO524388 FOS524380:FOS524388 FEW524380:FEW524388 EVA524380:EVA524388 ELE524380:ELE524388 EBI524380:EBI524388 DRM524380:DRM524388 DHQ524380:DHQ524388 CXU524380:CXU524388 CNY524380:CNY524388 CEC524380:CEC524388 BUG524380:BUG524388 BKK524380:BKK524388 BAO524380:BAO524388 AQS524380:AQS524388 AGW524380:AGW524388 XA524380:XA524388 NE524380:NE524388 X524380:X524388 WZQ458844:WZQ458852 WPU458844:WPU458852 WFY458844:WFY458852 VWC458844:VWC458852 VMG458844:VMG458852 VCK458844:VCK458852 USO458844:USO458852 UIS458844:UIS458852 TYW458844:TYW458852 TPA458844:TPA458852 TFE458844:TFE458852 SVI458844:SVI458852 SLM458844:SLM458852 SBQ458844:SBQ458852 RRU458844:RRU458852 RHY458844:RHY458852 QYC458844:QYC458852 QOG458844:QOG458852 QEK458844:QEK458852 PUO458844:PUO458852 PKS458844:PKS458852 PAW458844:PAW458852 ORA458844:ORA458852 OHE458844:OHE458852 NXI458844:NXI458852 NNM458844:NNM458852 NDQ458844:NDQ458852 MTU458844:MTU458852 MJY458844:MJY458852 MAC458844:MAC458852 LQG458844:LQG458852 LGK458844:LGK458852 KWO458844:KWO458852 KMS458844:KMS458852 KCW458844:KCW458852 JTA458844:JTA458852 JJE458844:JJE458852 IZI458844:IZI458852 IPM458844:IPM458852 IFQ458844:IFQ458852 HVU458844:HVU458852 HLY458844:HLY458852 HCC458844:HCC458852 GSG458844:GSG458852 GIK458844:GIK458852 FYO458844:FYO458852 FOS458844:FOS458852 FEW458844:FEW458852 EVA458844:EVA458852 ELE458844:ELE458852 EBI458844:EBI458852 DRM458844:DRM458852 DHQ458844:DHQ458852 CXU458844:CXU458852 CNY458844:CNY458852 CEC458844:CEC458852 BUG458844:BUG458852 BKK458844:BKK458852 BAO458844:BAO458852 AQS458844:AQS458852 AGW458844:AGW458852 XA458844:XA458852 NE458844:NE458852 X458844:X458852 WZQ393308:WZQ393316 WPU393308:WPU393316 WFY393308:WFY393316 VWC393308:VWC393316 VMG393308:VMG393316 VCK393308:VCK393316 USO393308:USO393316 UIS393308:UIS393316 TYW393308:TYW393316 TPA393308:TPA393316 TFE393308:TFE393316 SVI393308:SVI393316 SLM393308:SLM393316 SBQ393308:SBQ393316 RRU393308:RRU393316 RHY393308:RHY393316 QYC393308:QYC393316 QOG393308:QOG393316 QEK393308:QEK393316 PUO393308:PUO393316 PKS393308:PKS393316 PAW393308:PAW393316 ORA393308:ORA393316 OHE393308:OHE393316 NXI393308:NXI393316 NNM393308:NNM393316 NDQ393308:NDQ393316 MTU393308:MTU393316 MJY393308:MJY393316 MAC393308:MAC393316 LQG393308:LQG393316 LGK393308:LGK393316 KWO393308:KWO393316 KMS393308:KMS393316 KCW393308:KCW393316 JTA393308:JTA393316 JJE393308:JJE393316 IZI393308:IZI393316 IPM393308:IPM393316 IFQ393308:IFQ393316 HVU393308:HVU393316 HLY393308:HLY393316 HCC393308:HCC393316 GSG393308:GSG393316 GIK393308:GIK393316 FYO393308:FYO393316 FOS393308:FOS393316 FEW393308:FEW393316 EVA393308:EVA393316 ELE393308:ELE393316 EBI393308:EBI393316 DRM393308:DRM393316 DHQ393308:DHQ393316 CXU393308:CXU393316 CNY393308:CNY393316 CEC393308:CEC393316 BUG393308:BUG393316 BKK393308:BKK393316 BAO393308:BAO393316 AQS393308:AQS393316 AGW393308:AGW393316 XA393308:XA393316 NE393308:NE393316 X393308:X393316 WZQ327772:WZQ327780 WPU327772:WPU327780 WFY327772:WFY327780 VWC327772:VWC327780 VMG327772:VMG327780 VCK327772:VCK327780 USO327772:USO327780 UIS327772:UIS327780 TYW327772:TYW327780 TPA327772:TPA327780 TFE327772:TFE327780 SVI327772:SVI327780 SLM327772:SLM327780 SBQ327772:SBQ327780 RRU327772:RRU327780 RHY327772:RHY327780 QYC327772:QYC327780 QOG327772:QOG327780 QEK327772:QEK327780 PUO327772:PUO327780 PKS327772:PKS327780 PAW327772:PAW327780 ORA327772:ORA327780 OHE327772:OHE327780 NXI327772:NXI327780 NNM327772:NNM327780 NDQ327772:NDQ327780 MTU327772:MTU327780 MJY327772:MJY327780 MAC327772:MAC327780 LQG327772:LQG327780 LGK327772:LGK327780 KWO327772:KWO327780 KMS327772:KMS327780 KCW327772:KCW327780 JTA327772:JTA327780 JJE327772:JJE327780 IZI327772:IZI327780 IPM327772:IPM327780 IFQ327772:IFQ327780 HVU327772:HVU327780 HLY327772:HLY327780 HCC327772:HCC327780 GSG327772:GSG327780 GIK327772:GIK327780 FYO327772:FYO327780 FOS327772:FOS327780 FEW327772:FEW327780 EVA327772:EVA327780 ELE327772:ELE327780 EBI327772:EBI327780 DRM327772:DRM327780 DHQ327772:DHQ327780 CXU327772:CXU327780 CNY327772:CNY327780 CEC327772:CEC327780 BUG327772:BUG327780 BKK327772:BKK327780 BAO327772:BAO327780 AQS327772:AQS327780 AGW327772:AGW327780 XA327772:XA327780 NE327772:NE327780 X327772:X327780 WZQ262236:WZQ262244 WPU262236:WPU262244 WFY262236:WFY262244 VWC262236:VWC262244 VMG262236:VMG262244 VCK262236:VCK262244 USO262236:USO262244 UIS262236:UIS262244 TYW262236:TYW262244 TPA262236:TPA262244 TFE262236:TFE262244 SVI262236:SVI262244 SLM262236:SLM262244 SBQ262236:SBQ262244 RRU262236:RRU262244 RHY262236:RHY262244 QYC262236:QYC262244 QOG262236:QOG262244 QEK262236:QEK262244 PUO262236:PUO262244 PKS262236:PKS262244 PAW262236:PAW262244 ORA262236:ORA262244 OHE262236:OHE262244 NXI262236:NXI262244 NNM262236:NNM262244 NDQ262236:NDQ262244 MTU262236:MTU262244 MJY262236:MJY262244 MAC262236:MAC262244 LQG262236:LQG262244 LGK262236:LGK262244 KWO262236:KWO262244 KMS262236:KMS262244 KCW262236:KCW262244 JTA262236:JTA262244 JJE262236:JJE262244 IZI262236:IZI262244 IPM262236:IPM262244 IFQ262236:IFQ262244 HVU262236:HVU262244 HLY262236:HLY262244 HCC262236:HCC262244 GSG262236:GSG262244 GIK262236:GIK262244 FYO262236:FYO262244 FOS262236:FOS262244 FEW262236:FEW262244 EVA262236:EVA262244 ELE262236:ELE262244 EBI262236:EBI262244 DRM262236:DRM262244 DHQ262236:DHQ262244 CXU262236:CXU262244 CNY262236:CNY262244 CEC262236:CEC262244 BUG262236:BUG262244 BKK262236:BKK262244 BAO262236:BAO262244 AQS262236:AQS262244 AGW262236:AGW262244 XA262236:XA262244 NE262236:NE262244 X262236:X262244 WZQ196700:WZQ196708 WPU196700:WPU196708 WFY196700:WFY196708 VWC196700:VWC196708 VMG196700:VMG196708 VCK196700:VCK196708 USO196700:USO196708 UIS196700:UIS196708 TYW196700:TYW196708 TPA196700:TPA196708 TFE196700:TFE196708 SVI196700:SVI196708 SLM196700:SLM196708 SBQ196700:SBQ196708 RRU196700:RRU196708 RHY196700:RHY196708 QYC196700:QYC196708 QOG196700:QOG196708 QEK196700:QEK196708 PUO196700:PUO196708 PKS196700:PKS196708 PAW196700:PAW196708 ORA196700:ORA196708 OHE196700:OHE196708 NXI196700:NXI196708 NNM196700:NNM196708 NDQ196700:NDQ196708 MTU196700:MTU196708 MJY196700:MJY196708 MAC196700:MAC196708 LQG196700:LQG196708 LGK196700:LGK196708 KWO196700:KWO196708 KMS196700:KMS196708 KCW196700:KCW196708 JTA196700:JTA196708 JJE196700:JJE196708 IZI196700:IZI196708 IPM196700:IPM196708 IFQ196700:IFQ196708 HVU196700:HVU196708 HLY196700:HLY196708 HCC196700:HCC196708 GSG196700:GSG196708 GIK196700:GIK196708 FYO196700:FYO196708 FOS196700:FOS196708 FEW196700:FEW196708 EVA196700:EVA196708 ELE196700:ELE196708 EBI196700:EBI196708 DRM196700:DRM196708 DHQ196700:DHQ196708 CXU196700:CXU196708 CNY196700:CNY196708 CEC196700:CEC196708 BUG196700:BUG196708 BKK196700:BKK196708 BAO196700:BAO196708 AQS196700:AQS196708 AGW196700:AGW196708 XA196700:XA196708 NE196700:NE196708 X196700:X196708 WZQ131164:WZQ131172 WPU131164:WPU131172 WFY131164:WFY131172 VWC131164:VWC131172 VMG131164:VMG131172 VCK131164:VCK131172 USO131164:USO131172 UIS131164:UIS131172 TYW131164:TYW131172 TPA131164:TPA131172 TFE131164:TFE131172 SVI131164:SVI131172 SLM131164:SLM131172 SBQ131164:SBQ131172 RRU131164:RRU131172 RHY131164:RHY131172 QYC131164:QYC131172 QOG131164:QOG131172 QEK131164:QEK131172 PUO131164:PUO131172 PKS131164:PKS131172 PAW131164:PAW131172 ORA131164:ORA131172 OHE131164:OHE131172 NXI131164:NXI131172 NNM131164:NNM131172 NDQ131164:NDQ131172 MTU131164:MTU131172 MJY131164:MJY131172 MAC131164:MAC131172 LQG131164:LQG131172 LGK131164:LGK131172 KWO131164:KWO131172 KMS131164:KMS131172 KCW131164:KCW131172 JTA131164:JTA131172 JJE131164:JJE131172 IZI131164:IZI131172 IPM131164:IPM131172 IFQ131164:IFQ131172 HVU131164:HVU131172 HLY131164:HLY131172 HCC131164:HCC131172 GSG131164:GSG131172 GIK131164:GIK131172 FYO131164:FYO131172 FOS131164:FOS131172 FEW131164:FEW131172 EVA131164:EVA131172 ELE131164:ELE131172 EBI131164:EBI131172 DRM131164:DRM131172 DHQ131164:DHQ131172 CXU131164:CXU131172 CNY131164:CNY131172 CEC131164:CEC131172 BUG131164:BUG131172 BKK131164:BKK131172 BAO131164:BAO131172 AQS131164:AQS131172 AGW131164:AGW131172 XA131164:XA131172 NE131164:NE131172 X131164:X131172 WZQ65628:WZQ65636 WPU65628:WPU65636 WFY65628:WFY65636 VWC65628:VWC65636 VMG65628:VMG65636 VCK65628:VCK65636 USO65628:USO65636 UIS65628:UIS65636 TYW65628:TYW65636 TPA65628:TPA65636 TFE65628:TFE65636 SVI65628:SVI65636 SLM65628:SLM65636 SBQ65628:SBQ65636 RRU65628:RRU65636 RHY65628:RHY65636 QYC65628:QYC65636 QOG65628:QOG65636 QEK65628:QEK65636 PUO65628:PUO65636 PKS65628:PKS65636 PAW65628:PAW65636 ORA65628:ORA65636 OHE65628:OHE65636 NXI65628:NXI65636 NNM65628:NNM65636 NDQ65628:NDQ65636 MTU65628:MTU65636 MJY65628:MJY65636 MAC65628:MAC65636 LQG65628:LQG65636 LGK65628:LGK65636 KWO65628:KWO65636 KMS65628:KMS65636 KCW65628:KCW65636 JTA65628:JTA65636 JJE65628:JJE65636 IZI65628:IZI65636 IPM65628:IPM65636 IFQ65628:IFQ65636 HVU65628:HVU65636 HLY65628:HLY65636 HCC65628:HCC65636 GSG65628:GSG65636 GIK65628:GIK65636 FYO65628:FYO65636 FOS65628:FOS65636 FEW65628:FEW65636 EVA65628:EVA65636 ELE65628:ELE65636 EBI65628:EBI65636 DRM65628:DRM65636 DHQ65628:DHQ65636 CXU65628:CXU65636 CNY65628:CNY65636 CEC65628:CEC65636 BUG65628:BUG65636 BKK65628:BKK65636 BAO65628:BAO65636 AQS65628:AQS65636 AGW65628:AGW65636 XA65628:XA65636 NE65628:NE65636 X65628:X65636 WZA77:WZA85 WPE77:WPE85 WFI77:WFI85 VVM77:VVM85 VLQ77:VLQ85 VBU77:VBU85 URY77:URY85 UIC77:UIC85 TYG77:TYG85 TOK77:TOK85 TEO77:TEO85 SUS77:SUS85 SKW77:SKW85 SBA77:SBA85 RRE77:RRE85 RHI77:RHI85 QXM77:QXM85 QNQ77:QNQ85 QDU77:QDU85 PTY77:PTY85 PKC77:PKC85 PAG77:PAG85 OQK77:OQK85 OGO77:OGO85 NWS77:NWS85 NMW77:NMW85 NDA77:NDA85 MTE77:MTE85 MJI77:MJI85 LZM77:LZM85 LPQ77:LPQ85 LFU77:LFU85 KVY77:KVY85 KMC77:KMC85 KCG77:KCG85 JSK77:JSK85 JIO77:JIO85 IYS77:IYS85 IOW77:IOW85 IFA77:IFA85 HVE77:HVE85 HLI77:HLI85 HBM77:HBM85 GRQ77:GRQ85 GHU77:GHU85 FXY77:FXY85 FOC77:FOC85 FEG77:FEG85 EUK77:EUK85 EKO77:EKO85 EAS77:EAS85 DQW77:DQW85 DHA77:DHA85 CXE77:CXE85 CNI77:CNI85 CDM77:CDM85 BTQ77:BTQ85 BJU77:BJU85 AZY77:AZY85 AQC77:AQC85 AGG77:AGG85 WK77:WK85 X77:X85 WZQ983151:WZQ983174 WPU983151:WPU983174 WFY983151:WFY983174 VWC983151:VWC983174 VMG983151:VMG983174 VCK983151:VCK983174 USO983151:USO983174 UIS983151:UIS983174 TYW983151:TYW983174 TPA983151:TPA983174 TFE983151:TFE983174 SVI983151:SVI983174 SLM983151:SLM983174 SBQ983151:SBQ983174 RRU983151:RRU983174 RHY983151:RHY983174 QYC983151:QYC983174 QOG983151:QOG983174 QEK983151:QEK983174 PUO983151:PUO983174 PKS983151:PKS983174 PAW983151:PAW983174 ORA983151:ORA983174 OHE983151:OHE983174 NXI983151:NXI983174 NNM983151:NNM983174 NDQ983151:NDQ983174 MTU983151:MTU983174 MJY983151:MJY983174 MAC983151:MAC983174 LQG983151:LQG983174 LGK983151:LGK983174 KWO983151:KWO983174 KMS983151:KMS983174 KCW983151:KCW983174 JTA983151:JTA983174 JJE983151:JJE983174 IZI983151:IZI983174 IPM983151:IPM983174 IFQ983151:IFQ983174 HVU983151:HVU983174 HLY983151:HLY983174 HCC983151:HCC983174 GSG983151:GSG983174 GIK983151:GIK983174 FYO983151:FYO983174 FOS983151:FOS983174 FEW983151:FEW983174 EVA983151:EVA983174 ELE983151:ELE983174 EBI983151:EBI983174 DRM983151:DRM983174 DHQ983151:DHQ983174 CXU983151:CXU983174 CNY983151:CNY983174 CEC983151:CEC983174 BUG983151:BUG983174 BKK983151:BKK983174 BAO983151:BAO983174 AQS983151:AQS983174 AGW983151:AGW983174 XA983151:XA983174 NE983151:NE983174 X983151:X983174 WZQ917615:WZQ917638 WPU917615:WPU917638 WFY917615:WFY917638 VWC917615:VWC917638 VMG917615:VMG917638 VCK917615:VCK917638 USO917615:USO917638 UIS917615:UIS917638 TYW917615:TYW917638 TPA917615:TPA917638 TFE917615:TFE917638 SVI917615:SVI917638 SLM917615:SLM917638 SBQ917615:SBQ917638 RRU917615:RRU917638 RHY917615:RHY917638 QYC917615:QYC917638 QOG917615:QOG917638 QEK917615:QEK917638 PUO917615:PUO917638 PKS917615:PKS917638 PAW917615:PAW917638 ORA917615:ORA917638 OHE917615:OHE917638 NXI917615:NXI917638 NNM917615:NNM917638 NDQ917615:NDQ917638 MTU917615:MTU917638 MJY917615:MJY917638 MAC917615:MAC917638 LQG917615:LQG917638 LGK917615:LGK917638 KWO917615:KWO917638 KMS917615:KMS917638 KCW917615:KCW917638 JTA917615:JTA917638 JJE917615:JJE917638 IZI917615:IZI917638 IPM917615:IPM917638 IFQ917615:IFQ917638 HVU917615:HVU917638 HLY917615:HLY917638 HCC917615:HCC917638 GSG917615:GSG917638 GIK917615:GIK917638 FYO917615:FYO917638 FOS917615:FOS917638 FEW917615:FEW917638 EVA917615:EVA917638 ELE917615:ELE917638 EBI917615:EBI917638 DRM917615:DRM917638 DHQ917615:DHQ917638 CXU917615:CXU917638 CNY917615:CNY917638 CEC917615:CEC917638 BUG917615:BUG917638 BKK917615:BKK917638 BAO917615:BAO917638 AQS917615:AQS917638 AGW917615:AGW917638 XA917615:XA917638 NE917615:NE917638 X917615:X917638 WZQ852079:WZQ852102 WPU852079:WPU852102 WFY852079:WFY852102 VWC852079:VWC852102 VMG852079:VMG852102 VCK852079:VCK852102 USO852079:USO852102 UIS852079:UIS852102 TYW852079:TYW852102 TPA852079:TPA852102 TFE852079:TFE852102 SVI852079:SVI852102 SLM852079:SLM852102 SBQ852079:SBQ852102 RRU852079:RRU852102 RHY852079:RHY852102 QYC852079:QYC852102 QOG852079:QOG852102 QEK852079:QEK852102 PUO852079:PUO852102 PKS852079:PKS852102 PAW852079:PAW852102 ORA852079:ORA852102 OHE852079:OHE852102 NXI852079:NXI852102 NNM852079:NNM852102 NDQ852079:NDQ852102 MTU852079:MTU852102 MJY852079:MJY852102 MAC852079:MAC852102 LQG852079:LQG852102 LGK852079:LGK852102 KWO852079:KWO852102 KMS852079:KMS852102 KCW852079:KCW852102 JTA852079:JTA852102 JJE852079:JJE852102 IZI852079:IZI852102 IPM852079:IPM852102 IFQ852079:IFQ852102 HVU852079:HVU852102 HLY852079:HLY852102 HCC852079:HCC852102 GSG852079:GSG852102 GIK852079:GIK852102 FYO852079:FYO852102 FOS852079:FOS852102 FEW852079:FEW852102 EVA852079:EVA852102 ELE852079:ELE852102 EBI852079:EBI852102 DRM852079:DRM852102 DHQ852079:DHQ852102 CXU852079:CXU852102 CNY852079:CNY852102 CEC852079:CEC852102 BUG852079:BUG852102 BKK852079:BKK852102 BAO852079:BAO852102 AQS852079:AQS852102 AGW852079:AGW852102 XA852079:XA852102 NE852079:NE852102 X852079:X852102 WZQ786543:WZQ786566 WPU786543:WPU786566 WFY786543:WFY786566 VWC786543:VWC786566 VMG786543:VMG786566 VCK786543:VCK786566 USO786543:USO786566 UIS786543:UIS786566 TYW786543:TYW786566 TPA786543:TPA786566 TFE786543:TFE786566 SVI786543:SVI786566 SLM786543:SLM786566 SBQ786543:SBQ786566 RRU786543:RRU786566 RHY786543:RHY786566 QYC786543:QYC786566 QOG786543:QOG786566 QEK786543:QEK786566 PUO786543:PUO786566 PKS786543:PKS786566 PAW786543:PAW786566 ORA786543:ORA786566 OHE786543:OHE786566 NXI786543:NXI786566 NNM786543:NNM786566 NDQ786543:NDQ786566 MTU786543:MTU786566 MJY786543:MJY786566 MAC786543:MAC786566 LQG786543:LQG786566 LGK786543:LGK786566 KWO786543:KWO786566 KMS786543:KMS786566 KCW786543:KCW786566 JTA786543:JTA786566 JJE786543:JJE786566 IZI786543:IZI786566 IPM786543:IPM786566 IFQ786543:IFQ786566 HVU786543:HVU786566 HLY786543:HLY786566 HCC786543:HCC786566 GSG786543:GSG786566 GIK786543:GIK786566 FYO786543:FYO786566 FOS786543:FOS786566 FEW786543:FEW786566 EVA786543:EVA786566 ELE786543:ELE786566 EBI786543:EBI786566 DRM786543:DRM786566 DHQ786543:DHQ786566 CXU786543:CXU786566 CNY786543:CNY786566 CEC786543:CEC786566 BUG786543:BUG786566 BKK786543:BKK786566 BAO786543:BAO786566 AQS786543:AQS786566 AGW786543:AGW786566 XA786543:XA786566 NE786543:NE786566 X786543:X786566 WZQ721007:WZQ721030 WPU721007:WPU721030 WFY721007:WFY721030 VWC721007:VWC721030 VMG721007:VMG721030 VCK721007:VCK721030 USO721007:USO721030 UIS721007:UIS721030 TYW721007:TYW721030 TPA721007:TPA721030 TFE721007:TFE721030 SVI721007:SVI721030 SLM721007:SLM721030 SBQ721007:SBQ721030 RRU721007:RRU721030 RHY721007:RHY721030 QYC721007:QYC721030 QOG721007:QOG721030 QEK721007:QEK721030 PUO721007:PUO721030 PKS721007:PKS721030 PAW721007:PAW721030 ORA721007:ORA721030 OHE721007:OHE721030 NXI721007:NXI721030 NNM721007:NNM721030 NDQ721007:NDQ721030 MTU721007:MTU721030 MJY721007:MJY721030 MAC721007:MAC721030 LQG721007:LQG721030 LGK721007:LGK721030 KWO721007:KWO721030 KMS721007:KMS721030 KCW721007:KCW721030 JTA721007:JTA721030 JJE721007:JJE721030 IZI721007:IZI721030 IPM721007:IPM721030 IFQ721007:IFQ721030 HVU721007:HVU721030 HLY721007:HLY721030 HCC721007:HCC721030 GSG721007:GSG721030 GIK721007:GIK721030 FYO721007:FYO721030 FOS721007:FOS721030 FEW721007:FEW721030 EVA721007:EVA721030 ELE721007:ELE721030 EBI721007:EBI721030 DRM721007:DRM721030 DHQ721007:DHQ721030 CXU721007:CXU721030 CNY721007:CNY721030 CEC721007:CEC721030 BUG721007:BUG721030 BKK721007:BKK721030 BAO721007:BAO721030 AQS721007:AQS721030 AGW721007:AGW721030 XA721007:XA721030 NE721007:NE721030 X721007:X721030 WZQ655471:WZQ655494 WPU655471:WPU655494 WFY655471:WFY655494 VWC655471:VWC655494 VMG655471:VMG655494 VCK655471:VCK655494 USO655471:USO655494 UIS655471:UIS655494 TYW655471:TYW655494 TPA655471:TPA655494 TFE655471:TFE655494 SVI655471:SVI655494 SLM655471:SLM655494 SBQ655471:SBQ655494 RRU655471:RRU655494 RHY655471:RHY655494 QYC655471:QYC655494 QOG655471:QOG655494 QEK655471:QEK655494 PUO655471:PUO655494 PKS655471:PKS655494 PAW655471:PAW655494 ORA655471:ORA655494 OHE655471:OHE655494 NXI655471:NXI655494 NNM655471:NNM655494 NDQ655471:NDQ655494 MTU655471:MTU655494 MJY655471:MJY655494 MAC655471:MAC655494 LQG655471:LQG655494 LGK655471:LGK655494 KWO655471:KWO655494 KMS655471:KMS655494 KCW655471:KCW655494 JTA655471:JTA655494 JJE655471:JJE655494 IZI655471:IZI655494 IPM655471:IPM655494 IFQ655471:IFQ655494 HVU655471:HVU655494 HLY655471:HLY655494 HCC655471:HCC655494 GSG655471:GSG655494 GIK655471:GIK655494 FYO655471:FYO655494 FOS655471:FOS655494 FEW655471:FEW655494 EVA655471:EVA655494 ELE655471:ELE655494 EBI655471:EBI655494 DRM655471:DRM655494 DHQ655471:DHQ655494 CXU655471:CXU655494 CNY655471:CNY655494 CEC655471:CEC655494 BUG655471:BUG655494 BKK655471:BKK655494 BAO655471:BAO655494 AQS655471:AQS655494 AGW655471:AGW655494 XA655471:XA655494 NE655471:NE655494 X655471:X655494 WZQ589935:WZQ589958 WPU589935:WPU589958 WFY589935:WFY589958 VWC589935:VWC589958 VMG589935:VMG589958 VCK589935:VCK589958 USO589935:USO589958 UIS589935:UIS589958 TYW589935:TYW589958 TPA589935:TPA589958 TFE589935:TFE589958 SVI589935:SVI589958 SLM589935:SLM589958 SBQ589935:SBQ589958 RRU589935:RRU589958 RHY589935:RHY589958 QYC589935:QYC589958 QOG589935:QOG589958 QEK589935:QEK589958 PUO589935:PUO589958 PKS589935:PKS589958 PAW589935:PAW589958 ORA589935:ORA589958 OHE589935:OHE589958 NXI589935:NXI589958 NNM589935:NNM589958 NDQ589935:NDQ589958 MTU589935:MTU589958 MJY589935:MJY589958 MAC589935:MAC589958 LQG589935:LQG589958 LGK589935:LGK589958 KWO589935:KWO589958 KMS589935:KMS589958 KCW589935:KCW589958 JTA589935:JTA589958 JJE589935:JJE589958 IZI589935:IZI589958 IPM589935:IPM589958 IFQ589935:IFQ589958 HVU589935:HVU589958 HLY589935:HLY589958 HCC589935:HCC589958 GSG589935:GSG589958 GIK589935:GIK589958 FYO589935:FYO589958 FOS589935:FOS589958 FEW589935:FEW589958 EVA589935:EVA589958 ELE589935:ELE589958 EBI589935:EBI589958 DRM589935:DRM589958 DHQ589935:DHQ589958 CXU589935:CXU589958 CNY589935:CNY589958 CEC589935:CEC589958 BUG589935:BUG589958 BKK589935:BKK589958 BAO589935:BAO589958 AQS589935:AQS589958 AGW589935:AGW589958 XA589935:XA589958 NE589935:NE589958 X589935:X589958 WZQ524399:WZQ524422 WPU524399:WPU524422 WFY524399:WFY524422 VWC524399:VWC524422 VMG524399:VMG524422 VCK524399:VCK524422 USO524399:USO524422 UIS524399:UIS524422 TYW524399:TYW524422 TPA524399:TPA524422 TFE524399:TFE524422 SVI524399:SVI524422 SLM524399:SLM524422 SBQ524399:SBQ524422 RRU524399:RRU524422 RHY524399:RHY524422 QYC524399:QYC524422 QOG524399:QOG524422 QEK524399:QEK524422 PUO524399:PUO524422 PKS524399:PKS524422 PAW524399:PAW524422 ORA524399:ORA524422 OHE524399:OHE524422 NXI524399:NXI524422 NNM524399:NNM524422 NDQ524399:NDQ524422 MTU524399:MTU524422 MJY524399:MJY524422 MAC524399:MAC524422 LQG524399:LQG524422 LGK524399:LGK524422 KWO524399:KWO524422 KMS524399:KMS524422 KCW524399:KCW524422 JTA524399:JTA524422 JJE524399:JJE524422 IZI524399:IZI524422 IPM524399:IPM524422 IFQ524399:IFQ524422 HVU524399:HVU524422 HLY524399:HLY524422 HCC524399:HCC524422 GSG524399:GSG524422 GIK524399:GIK524422 FYO524399:FYO524422 FOS524399:FOS524422 FEW524399:FEW524422 EVA524399:EVA524422 ELE524399:ELE524422 EBI524399:EBI524422 DRM524399:DRM524422 DHQ524399:DHQ524422 CXU524399:CXU524422 CNY524399:CNY524422 CEC524399:CEC524422 BUG524399:BUG524422 BKK524399:BKK524422 BAO524399:BAO524422 AQS524399:AQS524422 AGW524399:AGW524422 XA524399:XA524422 NE524399:NE524422 X524399:X524422 WZQ458863:WZQ458886 WPU458863:WPU458886 WFY458863:WFY458886 VWC458863:VWC458886 VMG458863:VMG458886 VCK458863:VCK458886 USO458863:USO458886 UIS458863:UIS458886 TYW458863:TYW458886 TPA458863:TPA458886 TFE458863:TFE458886 SVI458863:SVI458886 SLM458863:SLM458886 SBQ458863:SBQ458886 RRU458863:RRU458886 RHY458863:RHY458886 QYC458863:QYC458886 QOG458863:QOG458886 QEK458863:QEK458886 PUO458863:PUO458886 PKS458863:PKS458886 PAW458863:PAW458886 ORA458863:ORA458886 OHE458863:OHE458886 NXI458863:NXI458886 NNM458863:NNM458886 NDQ458863:NDQ458886 MTU458863:MTU458886 MJY458863:MJY458886 MAC458863:MAC458886 LQG458863:LQG458886 LGK458863:LGK458886 KWO458863:KWO458886 KMS458863:KMS458886 KCW458863:KCW458886 JTA458863:JTA458886 JJE458863:JJE458886 IZI458863:IZI458886 IPM458863:IPM458886 IFQ458863:IFQ458886 HVU458863:HVU458886 HLY458863:HLY458886 HCC458863:HCC458886 GSG458863:GSG458886 GIK458863:GIK458886 FYO458863:FYO458886 FOS458863:FOS458886 FEW458863:FEW458886 EVA458863:EVA458886 ELE458863:ELE458886 EBI458863:EBI458886 DRM458863:DRM458886 DHQ458863:DHQ458886 CXU458863:CXU458886 CNY458863:CNY458886 CEC458863:CEC458886 BUG458863:BUG458886 BKK458863:BKK458886 BAO458863:BAO458886 AQS458863:AQS458886 AGW458863:AGW458886 XA458863:XA458886 NE458863:NE458886 X458863:X458886 WZQ393327:WZQ393350 WPU393327:WPU393350 WFY393327:WFY393350 VWC393327:VWC393350 VMG393327:VMG393350 VCK393327:VCK393350 USO393327:USO393350 UIS393327:UIS393350 TYW393327:TYW393350 TPA393327:TPA393350 TFE393327:TFE393350 SVI393327:SVI393350 SLM393327:SLM393350 SBQ393327:SBQ393350 RRU393327:RRU393350 RHY393327:RHY393350 QYC393327:QYC393350 QOG393327:QOG393350 QEK393327:QEK393350 PUO393327:PUO393350 PKS393327:PKS393350 PAW393327:PAW393350 ORA393327:ORA393350 OHE393327:OHE393350 NXI393327:NXI393350 NNM393327:NNM393350 NDQ393327:NDQ393350 MTU393327:MTU393350 MJY393327:MJY393350 MAC393327:MAC393350 LQG393327:LQG393350 LGK393327:LGK393350 KWO393327:KWO393350 KMS393327:KMS393350 KCW393327:KCW393350 JTA393327:JTA393350 JJE393327:JJE393350 IZI393327:IZI393350 IPM393327:IPM393350 IFQ393327:IFQ393350 HVU393327:HVU393350 HLY393327:HLY393350 HCC393327:HCC393350 GSG393327:GSG393350 GIK393327:GIK393350 FYO393327:FYO393350 FOS393327:FOS393350 FEW393327:FEW393350 EVA393327:EVA393350 ELE393327:ELE393350 EBI393327:EBI393350 DRM393327:DRM393350 DHQ393327:DHQ393350 CXU393327:CXU393350 CNY393327:CNY393350 CEC393327:CEC393350 BUG393327:BUG393350 BKK393327:BKK393350 BAO393327:BAO393350 AQS393327:AQS393350 AGW393327:AGW393350 XA393327:XA393350 NE393327:NE393350 X393327:X393350 WZQ327791:WZQ327814 WPU327791:WPU327814 WFY327791:WFY327814 VWC327791:VWC327814 VMG327791:VMG327814 VCK327791:VCK327814 USO327791:USO327814 UIS327791:UIS327814 TYW327791:TYW327814 TPA327791:TPA327814 TFE327791:TFE327814 SVI327791:SVI327814 SLM327791:SLM327814 SBQ327791:SBQ327814 RRU327791:RRU327814 RHY327791:RHY327814 QYC327791:QYC327814 QOG327791:QOG327814 QEK327791:QEK327814 PUO327791:PUO327814 PKS327791:PKS327814 PAW327791:PAW327814 ORA327791:ORA327814 OHE327791:OHE327814 NXI327791:NXI327814 NNM327791:NNM327814 NDQ327791:NDQ327814 MTU327791:MTU327814 MJY327791:MJY327814 MAC327791:MAC327814 LQG327791:LQG327814 LGK327791:LGK327814 KWO327791:KWO327814 KMS327791:KMS327814 KCW327791:KCW327814 JTA327791:JTA327814 JJE327791:JJE327814 IZI327791:IZI327814 IPM327791:IPM327814 IFQ327791:IFQ327814 HVU327791:HVU327814 HLY327791:HLY327814 HCC327791:HCC327814 GSG327791:GSG327814 GIK327791:GIK327814 FYO327791:FYO327814 FOS327791:FOS327814 FEW327791:FEW327814 EVA327791:EVA327814 ELE327791:ELE327814 EBI327791:EBI327814 DRM327791:DRM327814 DHQ327791:DHQ327814 CXU327791:CXU327814 CNY327791:CNY327814 CEC327791:CEC327814 BUG327791:BUG327814 BKK327791:BKK327814 BAO327791:BAO327814 AQS327791:AQS327814 AGW327791:AGW327814 XA327791:XA327814 NE327791:NE327814 X327791:X327814 WZQ262255:WZQ262278 WPU262255:WPU262278 WFY262255:WFY262278 VWC262255:VWC262278 VMG262255:VMG262278 VCK262255:VCK262278 USO262255:USO262278 UIS262255:UIS262278 TYW262255:TYW262278 TPA262255:TPA262278 TFE262255:TFE262278 SVI262255:SVI262278 SLM262255:SLM262278 SBQ262255:SBQ262278 RRU262255:RRU262278 RHY262255:RHY262278 QYC262255:QYC262278 QOG262255:QOG262278 QEK262255:QEK262278 PUO262255:PUO262278 PKS262255:PKS262278 PAW262255:PAW262278 ORA262255:ORA262278 OHE262255:OHE262278 NXI262255:NXI262278 NNM262255:NNM262278 NDQ262255:NDQ262278 MTU262255:MTU262278 MJY262255:MJY262278 MAC262255:MAC262278 LQG262255:LQG262278 LGK262255:LGK262278 KWO262255:KWO262278 KMS262255:KMS262278 KCW262255:KCW262278 JTA262255:JTA262278 JJE262255:JJE262278 IZI262255:IZI262278 IPM262255:IPM262278 IFQ262255:IFQ262278 HVU262255:HVU262278 HLY262255:HLY262278 HCC262255:HCC262278 GSG262255:GSG262278 GIK262255:GIK262278 FYO262255:FYO262278 FOS262255:FOS262278 FEW262255:FEW262278 EVA262255:EVA262278 ELE262255:ELE262278 EBI262255:EBI262278 DRM262255:DRM262278 DHQ262255:DHQ262278 CXU262255:CXU262278 CNY262255:CNY262278 CEC262255:CEC262278 BUG262255:BUG262278 BKK262255:BKK262278 BAO262255:BAO262278 AQS262255:AQS262278 AGW262255:AGW262278 XA262255:XA262278 NE262255:NE262278 X262255:X262278 WZQ196719:WZQ196742 WPU196719:WPU196742 WFY196719:WFY196742 VWC196719:VWC196742 VMG196719:VMG196742 VCK196719:VCK196742 USO196719:USO196742 UIS196719:UIS196742 TYW196719:TYW196742 TPA196719:TPA196742 TFE196719:TFE196742 SVI196719:SVI196742 SLM196719:SLM196742 SBQ196719:SBQ196742 RRU196719:RRU196742 RHY196719:RHY196742 QYC196719:QYC196742 QOG196719:QOG196742 QEK196719:QEK196742 PUO196719:PUO196742 PKS196719:PKS196742 PAW196719:PAW196742 ORA196719:ORA196742 OHE196719:OHE196742 NXI196719:NXI196742 NNM196719:NNM196742 NDQ196719:NDQ196742 MTU196719:MTU196742 MJY196719:MJY196742 MAC196719:MAC196742 LQG196719:LQG196742 LGK196719:LGK196742 KWO196719:KWO196742 KMS196719:KMS196742 KCW196719:KCW196742 JTA196719:JTA196742 JJE196719:JJE196742 IZI196719:IZI196742 IPM196719:IPM196742 IFQ196719:IFQ196742 HVU196719:HVU196742 HLY196719:HLY196742 HCC196719:HCC196742 GSG196719:GSG196742 GIK196719:GIK196742 FYO196719:FYO196742 FOS196719:FOS196742 FEW196719:FEW196742 EVA196719:EVA196742 ELE196719:ELE196742 EBI196719:EBI196742 DRM196719:DRM196742 DHQ196719:DHQ196742 CXU196719:CXU196742 CNY196719:CNY196742 CEC196719:CEC196742 BUG196719:BUG196742 BKK196719:BKK196742 BAO196719:BAO196742 AQS196719:AQS196742 AGW196719:AGW196742 XA196719:XA196742 NE196719:NE196742 X196719:X196742 WZQ131183:WZQ131206 WPU131183:WPU131206 WFY131183:WFY131206 VWC131183:VWC131206 VMG131183:VMG131206 VCK131183:VCK131206 USO131183:USO131206 UIS131183:UIS131206 TYW131183:TYW131206 TPA131183:TPA131206 TFE131183:TFE131206 SVI131183:SVI131206 SLM131183:SLM131206 SBQ131183:SBQ131206 RRU131183:RRU131206 RHY131183:RHY131206 QYC131183:QYC131206 QOG131183:QOG131206 QEK131183:QEK131206 PUO131183:PUO131206 PKS131183:PKS131206 PAW131183:PAW131206 ORA131183:ORA131206 OHE131183:OHE131206 NXI131183:NXI131206 NNM131183:NNM131206 NDQ131183:NDQ131206 MTU131183:MTU131206 MJY131183:MJY131206 MAC131183:MAC131206 LQG131183:LQG131206 LGK131183:LGK131206 KWO131183:KWO131206 KMS131183:KMS131206 KCW131183:KCW131206 JTA131183:JTA131206 JJE131183:JJE131206 IZI131183:IZI131206 IPM131183:IPM131206 IFQ131183:IFQ131206 HVU131183:HVU131206 HLY131183:HLY131206 HCC131183:HCC131206 GSG131183:GSG131206 GIK131183:GIK131206 FYO131183:FYO131206 FOS131183:FOS131206 FEW131183:FEW131206 EVA131183:EVA131206 ELE131183:ELE131206 EBI131183:EBI131206 DRM131183:DRM131206 DHQ131183:DHQ131206 CXU131183:CXU131206 CNY131183:CNY131206 CEC131183:CEC131206 BUG131183:BUG131206 BKK131183:BKK131206 BAO131183:BAO131206 AQS131183:AQS131206 AGW131183:AGW131206 XA131183:XA131206 NE131183:NE131206 X131183:X131206 WZQ65647:WZQ65670 WPU65647:WPU65670 WFY65647:WFY65670 VWC65647:VWC65670 VMG65647:VMG65670 VCK65647:VCK65670 USO65647:USO65670 UIS65647:UIS65670 TYW65647:TYW65670 TPA65647:TPA65670 TFE65647:TFE65670 SVI65647:SVI65670 SLM65647:SLM65670 SBQ65647:SBQ65670 RRU65647:RRU65670 RHY65647:RHY65670 QYC65647:QYC65670 QOG65647:QOG65670 QEK65647:QEK65670 PUO65647:PUO65670 PKS65647:PKS65670 PAW65647:PAW65670 ORA65647:ORA65670 OHE65647:OHE65670 NXI65647:NXI65670 NNM65647:NNM65670 NDQ65647:NDQ65670 MTU65647:MTU65670 MJY65647:MJY65670 MAC65647:MAC65670 LQG65647:LQG65670 LGK65647:LGK65670 KWO65647:KWO65670 KMS65647:KMS65670 KCW65647:KCW65670 JTA65647:JTA65670 JJE65647:JJE65670 IZI65647:IZI65670 IPM65647:IPM65670 IFQ65647:IFQ65670 HVU65647:HVU65670 HLY65647:HLY65670 HCC65647:HCC65670 GSG65647:GSG65670 GIK65647:GIK65670 FYO65647:FYO65670 FOS65647:FOS65670 FEW65647:FEW65670 EVA65647:EVA65670 ELE65647:ELE65670 EBI65647:EBI65670 DRM65647:DRM65670 DHQ65647:DHQ65670 CXU65647:CXU65670 CNY65647:CNY65670 CEC65647:CEC65670 BUG65647:BUG65670 BKK65647:BKK65670 BAO65647:BAO65670 AQS65647:AQS65670 AGW65647:AGW65670 XA65647:XA65670 NE65647:NE65670 X65647:X65670 WZA96:WZA119 WPE96:WPE119 WFI96:WFI119 VVM96:VVM119 VLQ96:VLQ119 VBU96:VBU119 URY96:URY119 UIC96:UIC119 TYG96:TYG119 TOK96:TOK119 TEO96:TEO119 SUS96:SUS119 SKW96:SKW119 SBA96:SBA119 RRE96:RRE119 RHI96:RHI119 QXM96:QXM119 QNQ96:QNQ119 QDU96:QDU119 PTY96:PTY119 PKC96:PKC119 PAG96:PAG119 OQK96:OQK119 OGO96:OGO119 NWS96:NWS119 NMW96:NMW119 NDA96:NDA119 MTE96:MTE119 MJI96:MJI119 LZM96:LZM119 LPQ96:LPQ119 LFU96:LFU119 KVY96:KVY119 KMC96:KMC119 KCG96:KCG119 JSK96:JSK119 JIO96:JIO119 IYS96:IYS119 IOW96:IOW119 IFA96:IFA119 HVE96:HVE119 HLI96:HLI119 HBM96:HBM119 GRQ96:GRQ119 GHU96:GHU119 FXY96:FXY119 FOC96:FOC119 FEG96:FEG119 EUK96:EUK119 EKO96:EKO119 EAS96:EAS119 DQW96:DQW119 DHA96:DHA119 CXE96:CXE119 CNI96:CNI119 CDM96:CDM119 BTQ96:BTQ119 BJU96:BJU119 AZY96:AZY119 AQC96:AQC119 AGG96:AGG119 WK96:WK119 X96:X119 X34:X59 MO34:MO59 WK34:WK59 AGG34:AGG59 AQC34:AQC59 AZY34:AZY59 BJU34:BJU59 BTQ34:BTQ59 CDM34:CDM59 CNI34:CNI59 CXE34:CXE59 DHA34:DHA59 DQW34:DQW59 EAS34:EAS59 EKO34:EKO59 EUK34:EUK59 FEG34:FEG59 FOC34:FOC59 FXY34:FXY59 GHU34:GHU59 GRQ34:GRQ59 HBM34:HBM59 HLI34:HLI59 HVE34:HVE59 IFA34:IFA59 IOW34:IOW59 IYS34:IYS59 JIO34:JIO59 JSK34:JSK59 KCG34:KCG59 KMC34:KMC59 KVY34:KVY59 LFU34:LFU59 LPQ34:LPQ59 LZM34:LZM59 MJI34:MJI59 MTE34:MTE59 NDA34:NDA59 NMW34:NMW59 NWS34:NWS59 OGO34:OGO59 OQK34:OQK59 PAG34:PAG59 PKC34:PKC59 PTY34:PTY59 QDU34:QDU59 QNQ34:QNQ59 QXM34:QXM59 RHI34:RHI59 RRE34:RRE59 SBA34:SBA59 SKW34:SKW59 SUS34:SUS59 TEO34:TEO59 TOK34:TOK59 TYG34:TYG59 UIC34:UIC59 URY34:URY59 VBU34:VBU59 VLQ34:VLQ59 VVM34:VVM59 WFI34:WFI59 WPE34:WPE59 WZA34:WZA59 WZQ983075:WZQ983107 WPU983075:WPU983107 WFY983075:WFY983107 VWC983075:VWC983107 VMG983075:VMG983107 VCK983075:VCK983107 USO983075:USO983107 UIS983075:UIS983107 TYW983075:TYW983107 TPA983075:TPA983107 TFE983075:TFE983107 SVI983075:SVI983107 SLM983075:SLM983107 SBQ983075:SBQ983107 RRU983075:RRU983107 RHY983075:RHY983107 QYC983075:QYC983107 QOG983075:QOG983107 QEK983075:QEK983107 PUO983075:PUO983107 PKS983075:PKS983107 PAW983075:PAW983107 ORA983075:ORA983107 OHE983075:OHE983107 NXI983075:NXI983107 NNM983075:NNM983107 NDQ983075:NDQ983107 MTU983075:MTU983107 MJY983075:MJY983107 MAC983075:MAC983107 LQG983075:LQG983107 LGK983075:LGK983107 KWO983075:KWO983107 KMS983075:KMS983107 KCW983075:KCW983107 JTA983075:JTA983107 JJE983075:JJE983107 IZI983075:IZI983107 IPM983075:IPM983107 IFQ983075:IFQ983107 HVU983075:HVU983107 HLY983075:HLY983107 HCC983075:HCC983107 GSG983075:GSG983107 GIK983075:GIK983107 FYO983075:FYO983107 FOS983075:FOS983107 FEW983075:FEW983107 EVA983075:EVA983107 ELE983075:ELE983107 EBI983075:EBI983107 DRM983075:DRM983107 DHQ983075:DHQ983107 CXU983075:CXU983107 CNY983075:CNY983107 CEC983075:CEC983107 BUG983075:BUG983107 BKK983075:BKK983107 BAO983075:BAO983107 AQS983075:AQS983107 AGW983075:AGW983107 XA983075:XA983107 NE983075:NE983107 X983075:X983107 WZQ917539:WZQ917571 WPU917539:WPU917571 WFY917539:WFY917571 VWC917539:VWC917571 VMG917539:VMG917571 VCK917539:VCK917571 USO917539:USO917571 UIS917539:UIS917571 TYW917539:TYW917571 TPA917539:TPA917571 TFE917539:TFE917571 SVI917539:SVI917571 SLM917539:SLM917571 SBQ917539:SBQ917571 RRU917539:RRU917571 RHY917539:RHY917571 QYC917539:QYC917571 QOG917539:QOG917571 QEK917539:QEK917571 PUO917539:PUO917571 PKS917539:PKS917571 PAW917539:PAW917571 ORA917539:ORA917571 OHE917539:OHE917571 NXI917539:NXI917571 NNM917539:NNM917571 NDQ917539:NDQ917571 MTU917539:MTU917571 MJY917539:MJY917571 MAC917539:MAC917571 LQG917539:LQG917571 LGK917539:LGK917571 KWO917539:KWO917571 KMS917539:KMS917571 KCW917539:KCW917571 JTA917539:JTA917571 JJE917539:JJE917571 IZI917539:IZI917571 IPM917539:IPM917571 IFQ917539:IFQ917571 HVU917539:HVU917571 HLY917539:HLY917571 HCC917539:HCC917571 GSG917539:GSG917571 GIK917539:GIK917571 FYO917539:FYO917571 FOS917539:FOS917571 FEW917539:FEW917571 EVA917539:EVA917571 ELE917539:ELE917571 EBI917539:EBI917571 DRM917539:DRM917571 DHQ917539:DHQ917571 CXU917539:CXU917571 CNY917539:CNY917571 CEC917539:CEC917571 BUG917539:BUG917571 BKK917539:BKK917571 BAO917539:BAO917571 AQS917539:AQS917571 AGW917539:AGW917571 XA917539:XA917571 NE917539:NE917571 X917539:X917571 WZQ852003:WZQ852035 WPU852003:WPU852035 WFY852003:WFY852035 VWC852003:VWC852035 VMG852003:VMG852035 VCK852003:VCK852035 USO852003:USO852035 UIS852003:UIS852035 TYW852003:TYW852035 TPA852003:TPA852035 TFE852003:TFE852035 SVI852003:SVI852035 SLM852003:SLM852035 SBQ852003:SBQ852035 RRU852003:RRU852035 RHY852003:RHY852035 QYC852003:QYC852035 QOG852003:QOG852035 QEK852003:QEK852035 PUO852003:PUO852035 PKS852003:PKS852035 PAW852003:PAW852035 ORA852003:ORA852035 OHE852003:OHE852035 NXI852003:NXI852035 NNM852003:NNM852035 NDQ852003:NDQ852035 MTU852003:MTU852035 MJY852003:MJY852035 MAC852003:MAC852035 LQG852003:LQG852035 LGK852003:LGK852035 KWO852003:KWO852035 KMS852003:KMS852035 KCW852003:KCW852035 JTA852003:JTA852035 JJE852003:JJE852035 IZI852003:IZI852035 IPM852003:IPM852035 IFQ852003:IFQ852035 HVU852003:HVU852035 HLY852003:HLY852035 HCC852003:HCC852035 GSG852003:GSG852035 GIK852003:GIK852035 FYO852003:FYO852035 FOS852003:FOS852035 FEW852003:FEW852035 EVA852003:EVA852035 ELE852003:ELE852035 EBI852003:EBI852035 DRM852003:DRM852035 DHQ852003:DHQ852035 CXU852003:CXU852035 CNY852003:CNY852035 CEC852003:CEC852035 BUG852003:BUG852035 BKK852003:BKK852035 BAO852003:BAO852035 AQS852003:AQS852035 AGW852003:AGW852035 XA852003:XA852035 NE852003:NE852035 X852003:X852035 WZQ786467:WZQ786499 WPU786467:WPU786499 WFY786467:WFY786499 VWC786467:VWC786499 VMG786467:VMG786499 VCK786467:VCK786499 USO786467:USO786499 UIS786467:UIS786499 TYW786467:TYW786499 TPA786467:TPA786499 TFE786467:TFE786499 SVI786467:SVI786499 SLM786467:SLM786499 SBQ786467:SBQ786499 RRU786467:RRU786499 RHY786467:RHY786499 QYC786467:QYC786499 QOG786467:QOG786499 QEK786467:QEK786499 PUO786467:PUO786499 PKS786467:PKS786499 PAW786467:PAW786499 ORA786467:ORA786499 OHE786467:OHE786499 NXI786467:NXI786499 NNM786467:NNM786499 NDQ786467:NDQ786499 MTU786467:MTU786499 MJY786467:MJY786499 MAC786467:MAC786499 LQG786467:LQG786499 LGK786467:LGK786499 KWO786467:KWO786499 KMS786467:KMS786499 KCW786467:KCW786499 JTA786467:JTA786499 JJE786467:JJE786499 IZI786467:IZI786499 IPM786467:IPM786499 IFQ786467:IFQ786499 HVU786467:HVU786499 HLY786467:HLY786499 HCC786467:HCC786499 GSG786467:GSG786499 GIK786467:GIK786499 FYO786467:FYO786499 FOS786467:FOS786499 FEW786467:FEW786499 EVA786467:EVA786499 ELE786467:ELE786499 EBI786467:EBI786499 DRM786467:DRM786499 DHQ786467:DHQ786499 CXU786467:CXU786499 CNY786467:CNY786499 CEC786467:CEC786499 BUG786467:BUG786499 BKK786467:BKK786499 BAO786467:BAO786499 AQS786467:AQS786499 AGW786467:AGW786499 XA786467:XA786499 NE786467:NE786499 X786467:X786499 WZQ720931:WZQ720963 WPU720931:WPU720963 WFY720931:WFY720963 VWC720931:VWC720963 VMG720931:VMG720963 VCK720931:VCK720963 USO720931:USO720963 UIS720931:UIS720963 TYW720931:TYW720963 TPA720931:TPA720963 TFE720931:TFE720963 SVI720931:SVI720963 SLM720931:SLM720963 SBQ720931:SBQ720963 RRU720931:RRU720963 RHY720931:RHY720963 QYC720931:QYC720963 QOG720931:QOG720963 QEK720931:QEK720963 PUO720931:PUO720963 PKS720931:PKS720963 PAW720931:PAW720963 ORA720931:ORA720963 OHE720931:OHE720963 NXI720931:NXI720963 NNM720931:NNM720963 NDQ720931:NDQ720963 MTU720931:MTU720963 MJY720931:MJY720963 MAC720931:MAC720963 LQG720931:LQG720963 LGK720931:LGK720963 KWO720931:KWO720963 KMS720931:KMS720963 KCW720931:KCW720963 JTA720931:JTA720963 JJE720931:JJE720963 IZI720931:IZI720963 IPM720931:IPM720963 IFQ720931:IFQ720963 HVU720931:HVU720963 HLY720931:HLY720963 HCC720931:HCC720963 GSG720931:GSG720963 GIK720931:GIK720963 FYO720931:FYO720963 FOS720931:FOS720963 FEW720931:FEW720963 EVA720931:EVA720963 ELE720931:ELE720963 EBI720931:EBI720963 DRM720931:DRM720963 DHQ720931:DHQ720963 CXU720931:CXU720963 CNY720931:CNY720963 CEC720931:CEC720963 BUG720931:BUG720963 BKK720931:BKK720963 BAO720931:BAO720963 AQS720931:AQS720963 AGW720931:AGW720963 XA720931:XA720963 NE720931:NE720963 X720931:X720963 WZQ655395:WZQ655427 WPU655395:WPU655427 WFY655395:WFY655427 VWC655395:VWC655427 VMG655395:VMG655427 VCK655395:VCK655427 USO655395:USO655427 UIS655395:UIS655427 TYW655395:TYW655427 TPA655395:TPA655427 TFE655395:TFE655427 SVI655395:SVI655427 SLM655395:SLM655427 SBQ655395:SBQ655427 RRU655395:RRU655427 RHY655395:RHY655427 QYC655395:QYC655427 QOG655395:QOG655427 QEK655395:QEK655427 PUO655395:PUO655427 PKS655395:PKS655427 PAW655395:PAW655427 ORA655395:ORA655427 OHE655395:OHE655427 NXI655395:NXI655427 NNM655395:NNM655427 NDQ655395:NDQ655427 MTU655395:MTU655427 MJY655395:MJY655427 MAC655395:MAC655427 LQG655395:LQG655427 LGK655395:LGK655427 KWO655395:KWO655427 KMS655395:KMS655427 KCW655395:KCW655427 JTA655395:JTA655427 JJE655395:JJE655427 IZI655395:IZI655427 IPM655395:IPM655427 IFQ655395:IFQ655427 HVU655395:HVU655427 HLY655395:HLY655427 HCC655395:HCC655427 GSG655395:GSG655427 GIK655395:GIK655427 FYO655395:FYO655427 FOS655395:FOS655427 FEW655395:FEW655427 EVA655395:EVA655427 ELE655395:ELE655427 EBI655395:EBI655427 DRM655395:DRM655427 DHQ655395:DHQ655427 CXU655395:CXU655427 CNY655395:CNY655427 CEC655395:CEC655427 BUG655395:BUG655427 BKK655395:BKK655427 BAO655395:BAO655427 AQS655395:AQS655427 AGW655395:AGW655427 XA655395:XA655427 NE655395:NE655427 X655395:X655427 WZQ589859:WZQ589891 WPU589859:WPU589891 WFY589859:WFY589891 VWC589859:VWC589891 VMG589859:VMG589891 VCK589859:VCK589891 USO589859:USO589891 UIS589859:UIS589891 TYW589859:TYW589891 TPA589859:TPA589891 TFE589859:TFE589891 SVI589859:SVI589891 SLM589859:SLM589891 SBQ589859:SBQ589891 RRU589859:RRU589891 RHY589859:RHY589891 QYC589859:QYC589891 QOG589859:QOG589891 QEK589859:QEK589891 PUO589859:PUO589891 PKS589859:PKS589891 PAW589859:PAW589891 ORA589859:ORA589891 OHE589859:OHE589891 NXI589859:NXI589891 NNM589859:NNM589891 NDQ589859:NDQ589891 MTU589859:MTU589891 MJY589859:MJY589891 MAC589859:MAC589891 LQG589859:LQG589891 LGK589859:LGK589891 KWO589859:KWO589891 KMS589859:KMS589891 KCW589859:KCW589891 JTA589859:JTA589891 JJE589859:JJE589891 IZI589859:IZI589891 IPM589859:IPM589891 IFQ589859:IFQ589891 HVU589859:HVU589891 HLY589859:HLY589891 HCC589859:HCC589891 GSG589859:GSG589891 GIK589859:GIK589891 FYO589859:FYO589891 FOS589859:FOS589891 FEW589859:FEW589891 EVA589859:EVA589891 ELE589859:ELE589891 EBI589859:EBI589891 DRM589859:DRM589891 DHQ589859:DHQ589891 CXU589859:CXU589891 CNY589859:CNY589891 CEC589859:CEC589891 BUG589859:BUG589891 BKK589859:BKK589891 BAO589859:BAO589891 AQS589859:AQS589891 AGW589859:AGW589891 XA589859:XA589891 NE589859:NE589891 X589859:X589891 WZQ524323:WZQ524355 WPU524323:WPU524355 WFY524323:WFY524355 VWC524323:VWC524355 VMG524323:VMG524355 VCK524323:VCK524355 USO524323:USO524355 UIS524323:UIS524355 TYW524323:TYW524355 TPA524323:TPA524355 TFE524323:TFE524355 SVI524323:SVI524355 SLM524323:SLM524355 SBQ524323:SBQ524355 RRU524323:RRU524355 RHY524323:RHY524355 QYC524323:QYC524355 QOG524323:QOG524355 QEK524323:QEK524355 PUO524323:PUO524355 PKS524323:PKS524355 PAW524323:PAW524355 ORA524323:ORA524355 OHE524323:OHE524355 NXI524323:NXI524355 NNM524323:NNM524355 NDQ524323:NDQ524355 MTU524323:MTU524355 MJY524323:MJY524355 MAC524323:MAC524355 LQG524323:LQG524355 LGK524323:LGK524355 KWO524323:KWO524355 KMS524323:KMS524355 KCW524323:KCW524355 JTA524323:JTA524355 JJE524323:JJE524355 IZI524323:IZI524355 IPM524323:IPM524355 IFQ524323:IFQ524355 HVU524323:HVU524355 HLY524323:HLY524355 HCC524323:HCC524355 GSG524323:GSG524355 GIK524323:GIK524355 FYO524323:FYO524355 FOS524323:FOS524355 FEW524323:FEW524355 EVA524323:EVA524355 ELE524323:ELE524355 EBI524323:EBI524355 DRM524323:DRM524355 DHQ524323:DHQ524355 CXU524323:CXU524355 CNY524323:CNY524355 CEC524323:CEC524355 BUG524323:BUG524355 BKK524323:BKK524355 BAO524323:BAO524355 AQS524323:AQS524355 AGW524323:AGW524355 XA524323:XA524355 NE524323:NE524355 X524323:X524355 WZQ458787:WZQ458819 WPU458787:WPU458819 WFY458787:WFY458819 VWC458787:VWC458819 VMG458787:VMG458819 VCK458787:VCK458819 USO458787:USO458819 UIS458787:UIS458819 TYW458787:TYW458819 TPA458787:TPA458819 TFE458787:TFE458819 SVI458787:SVI458819 SLM458787:SLM458819 SBQ458787:SBQ458819 RRU458787:RRU458819 RHY458787:RHY458819 QYC458787:QYC458819 QOG458787:QOG458819 QEK458787:QEK458819 PUO458787:PUO458819 PKS458787:PKS458819 PAW458787:PAW458819 ORA458787:ORA458819 OHE458787:OHE458819 NXI458787:NXI458819 NNM458787:NNM458819 NDQ458787:NDQ458819 MTU458787:MTU458819 MJY458787:MJY458819 MAC458787:MAC458819 LQG458787:LQG458819 LGK458787:LGK458819 KWO458787:KWO458819 KMS458787:KMS458819 KCW458787:KCW458819 JTA458787:JTA458819 JJE458787:JJE458819 IZI458787:IZI458819 IPM458787:IPM458819 IFQ458787:IFQ458819 HVU458787:HVU458819 HLY458787:HLY458819 HCC458787:HCC458819 GSG458787:GSG458819 GIK458787:GIK458819 FYO458787:FYO458819 FOS458787:FOS458819 FEW458787:FEW458819 EVA458787:EVA458819 ELE458787:ELE458819 EBI458787:EBI458819 DRM458787:DRM458819 DHQ458787:DHQ458819 CXU458787:CXU458819 CNY458787:CNY458819 CEC458787:CEC458819 BUG458787:BUG458819 BKK458787:BKK458819 BAO458787:BAO458819 AQS458787:AQS458819 AGW458787:AGW458819 XA458787:XA458819 NE458787:NE458819 X458787:X458819 WZQ393251:WZQ393283 WPU393251:WPU393283 WFY393251:WFY393283 VWC393251:VWC393283 VMG393251:VMG393283 VCK393251:VCK393283 USO393251:USO393283 UIS393251:UIS393283 TYW393251:TYW393283 TPA393251:TPA393283 TFE393251:TFE393283 SVI393251:SVI393283 SLM393251:SLM393283 SBQ393251:SBQ393283 RRU393251:RRU393283 RHY393251:RHY393283 QYC393251:QYC393283 QOG393251:QOG393283 QEK393251:QEK393283 PUO393251:PUO393283 PKS393251:PKS393283 PAW393251:PAW393283 ORA393251:ORA393283 OHE393251:OHE393283 NXI393251:NXI393283 NNM393251:NNM393283 NDQ393251:NDQ393283 MTU393251:MTU393283 MJY393251:MJY393283 MAC393251:MAC393283 LQG393251:LQG393283 LGK393251:LGK393283 KWO393251:KWO393283 KMS393251:KMS393283 KCW393251:KCW393283 JTA393251:JTA393283 JJE393251:JJE393283 IZI393251:IZI393283 IPM393251:IPM393283 IFQ393251:IFQ393283 HVU393251:HVU393283 HLY393251:HLY393283 HCC393251:HCC393283 GSG393251:GSG393283 GIK393251:GIK393283 FYO393251:FYO393283 FOS393251:FOS393283 FEW393251:FEW393283 EVA393251:EVA393283 ELE393251:ELE393283 EBI393251:EBI393283 DRM393251:DRM393283 DHQ393251:DHQ393283 CXU393251:CXU393283 CNY393251:CNY393283 CEC393251:CEC393283 BUG393251:BUG393283 BKK393251:BKK393283 BAO393251:BAO393283 AQS393251:AQS393283 AGW393251:AGW393283 XA393251:XA393283 NE393251:NE393283 X393251:X393283 WZQ327715:WZQ327747 WPU327715:WPU327747 WFY327715:WFY327747 VWC327715:VWC327747 VMG327715:VMG327747 VCK327715:VCK327747 USO327715:USO327747 UIS327715:UIS327747 TYW327715:TYW327747 TPA327715:TPA327747 TFE327715:TFE327747 SVI327715:SVI327747 SLM327715:SLM327747 SBQ327715:SBQ327747 RRU327715:RRU327747 RHY327715:RHY327747 QYC327715:QYC327747 QOG327715:QOG327747 QEK327715:QEK327747 PUO327715:PUO327747 PKS327715:PKS327747 PAW327715:PAW327747 ORA327715:ORA327747 OHE327715:OHE327747 NXI327715:NXI327747 NNM327715:NNM327747 NDQ327715:NDQ327747 MTU327715:MTU327747 MJY327715:MJY327747 MAC327715:MAC327747 LQG327715:LQG327747 LGK327715:LGK327747 KWO327715:KWO327747 KMS327715:KMS327747 KCW327715:KCW327747 JTA327715:JTA327747 JJE327715:JJE327747 IZI327715:IZI327747 IPM327715:IPM327747 IFQ327715:IFQ327747 HVU327715:HVU327747 HLY327715:HLY327747 HCC327715:HCC327747 GSG327715:GSG327747 GIK327715:GIK327747 FYO327715:FYO327747 FOS327715:FOS327747 FEW327715:FEW327747 EVA327715:EVA327747 ELE327715:ELE327747 EBI327715:EBI327747 DRM327715:DRM327747 DHQ327715:DHQ327747 CXU327715:CXU327747 CNY327715:CNY327747 CEC327715:CEC327747 BUG327715:BUG327747 BKK327715:BKK327747 BAO327715:BAO327747 AQS327715:AQS327747 AGW327715:AGW327747 XA327715:XA327747 NE327715:NE327747 X327715:X327747 WZQ262179:WZQ262211 WPU262179:WPU262211 WFY262179:WFY262211 VWC262179:VWC262211 VMG262179:VMG262211 VCK262179:VCK262211 USO262179:USO262211 UIS262179:UIS262211 TYW262179:TYW262211 TPA262179:TPA262211 TFE262179:TFE262211 SVI262179:SVI262211 SLM262179:SLM262211 SBQ262179:SBQ262211 RRU262179:RRU262211 RHY262179:RHY262211 QYC262179:QYC262211 QOG262179:QOG262211 QEK262179:QEK262211 PUO262179:PUO262211 PKS262179:PKS262211 PAW262179:PAW262211 ORA262179:ORA262211 OHE262179:OHE262211 NXI262179:NXI262211 NNM262179:NNM262211 NDQ262179:NDQ262211 MTU262179:MTU262211 MJY262179:MJY262211 MAC262179:MAC262211 LQG262179:LQG262211 LGK262179:LGK262211 KWO262179:KWO262211 KMS262179:KMS262211 KCW262179:KCW262211 JTA262179:JTA262211 JJE262179:JJE262211 IZI262179:IZI262211 IPM262179:IPM262211 IFQ262179:IFQ262211 HVU262179:HVU262211 HLY262179:HLY262211 HCC262179:HCC262211 GSG262179:GSG262211 GIK262179:GIK262211 FYO262179:FYO262211 FOS262179:FOS262211 FEW262179:FEW262211 EVA262179:EVA262211 ELE262179:ELE262211 EBI262179:EBI262211 DRM262179:DRM262211 DHQ262179:DHQ262211 CXU262179:CXU262211 CNY262179:CNY262211 CEC262179:CEC262211 BUG262179:BUG262211 BKK262179:BKK262211 BAO262179:BAO262211 AQS262179:AQS262211 AGW262179:AGW262211 XA262179:XA262211 NE262179:NE262211 X262179:X262211 WZQ196643:WZQ196675 WPU196643:WPU196675 WFY196643:WFY196675 VWC196643:VWC196675 VMG196643:VMG196675 VCK196643:VCK196675 USO196643:USO196675 UIS196643:UIS196675 TYW196643:TYW196675 TPA196643:TPA196675 TFE196643:TFE196675 SVI196643:SVI196675 SLM196643:SLM196675 SBQ196643:SBQ196675 RRU196643:RRU196675 RHY196643:RHY196675 QYC196643:QYC196675 QOG196643:QOG196675 QEK196643:QEK196675 PUO196643:PUO196675 PKS196643:PKS196675 PAW196643:PAW196675 ORA196643:ORA196675 OHE196643:OHE196675 NXI196643:NXI196675 NNM196643:NNM196675 NDQ196643:NDQ196675 MTU196643:MTU196675 MJY196643:MJY196675 MAC196643:MAC196675 LQG196643:LQG196675 LGK196643:LGK196675 KWO196643:KWO196675 KMS196643:KMS196675 KCW196643:KCW196675 JTA196643:JTA196675 JJE196643:JJE196675 IZI196643:IZI196675 IPM196643:IPM196675 IFQ196643:IFQ196675 HVU196643:HVU196675 HLY196643:HLY196675 HCC196643:HCC196675 GSG196643:GSG196675 GIK196643:GIK196675 FYO196643:FYO196675 FOS196643:FOS196675 FEW196643:FEW196675 EVA196643:EVA196675 ELE196643:ELE196675 EBI196643:EBI196675 DRM196643:DRM196675 DHQ196643:DHQ196675 CXU196643:CXU196675 CNY196643:CNY196675 CEC196643:CEC196675 BUG196643:BUG196675 BKK196643:BKK196675 BAO196643:BAO196675 AQS196643:AQS196675 AGW196643:AGW196675 XA196643:XA196675 NE196643:NE196675 X196643:X196675 WZQ131107:WZQ131139 WPU131107:WPU131139 WFY131107:WFY131139 VWC131107:VWC131139 VMG131107:VMG131139 VCK131107:VCK131139 USO131107:USO131139 UIS131107:UIS131139 TYW131107:TYW131139 TPA131107:TPA131139 TFE131107:TFE131139 SVI131107:SVI131139 SLM131107:SLM131139 SBQ131107:SBQ131139 RRU131107:RRU131139 RHY131107:RHY131139 QYC131107:QYC131139 QOG131107:QOG131139 QEK131107:QEK131139 PUO131107:PUO131139 PKS131107:PKS131139 PAW131107:PAW131139 ORA131107:ORA131139 OHE131107:OHE131139 NXI131107:NXI131139 NNM131107:NNM131139 NDQ131107:NDQ131139 MTU131107:MTU131139 MJY131107:MJY131139 MAC131107:MAC131139 LQG131107:LQG131139 LGK131107:LGK131139 KWO131107:KWO131139 KMS131107:KMS131139 KCW131107:KCW131139 JTA131107:JTA131139 JJE131107:JJE131139 IZI131107:IZI131139 IPM131107:IPM131139 IFQ131107:IFQ131139 HVU131107:HVU131139 HLY131107:HLY131139 HCC131107:HCC131139 GSG131107:GSG131139 GIK131107:GIK131139 FYO131107:FYO131139 FOS131107:FOS131139 FEW131107:FEW131139 EVA131107:EVA131139 ELE131107:ELE131139 EBI131107:EBI131139 DRM131107:DRM131139 DHQ131107:DHQ131139 CXU131107:CXU131139 CNY131107:CNY131139 CEC131107:CEC131139 BUG131107:BUG131139 BKK131107:BKK131139 BAO131107:BAO131139 AQS131107:AQS131139 AGW131107:AGW131139 XA131107:XA131139 NE131107:NE131139 X131107:X131139 WZQ65571:WZQ65603 WPU65571:WPU65603 WFY65571:WFY65603 VWC65571:VWC65603 VMG65571:VMG65603 VCK65571:VCK65603 USO65571:USO65603 UIS65571:UIS65603 TYW65571:TYW65603 TPA65571:TPA65603 TFE65571:TFE65603 SVI65571:SVI65603 SLM65571:SLM65603 SBQ65571:SBQ65603 RRU65571:RRU65603 RHY65571:RHY65603 QYC65571:QYC65603 QOG65571:QOG65603 QEK65571:QEK65603 PUO65571:PUO65603 PKS65571:PKS65603 PAW65571:PAW65603 ORA65571:ORA65603 OHE65571:OHE65603 NXI65571:NXI65603 NNM65571:NNM65603 NDQ65571:NDQ65603 MTU65571:MTU65603 MJY65571:MJY65603 MAC65571:MAC65603 LQG65571:LQG65603 LGK65571:LGK65603 KWO65571:KWO65603 KMS65571:KMS65603 KCW65571:KCW65603 JTA65571:JTA65603 JJE65571:JJE65603 IZI65571:IZI65603 IPM65571:IPM65603 IFQ65571:IFQ65603 HVU65571:HVU65603 HLY65571:HLY65603 HCC65571:HCC65603 GSG65571:GSG65603 GIK65571:GIK65603 FYO65571:FYO65603 FOS65571:FOS65603 FEW65571:FEW65603 EVA65571:EVA65603 ELE65571:ELE65603 EBI65571:EBI65603 DRM65571:DRM65603 DHQ65571:DHQ65603 CXU65571:CXU65603 CNY65571:CNY65603 CEC65571:CEC65603 BUG65571:BUG65603 BKK65571:BKK65603 BAO65571:BAO65603 AQS65571:AQS65603 AGW65571:AGW65603 XA65571:XA65603 NE65571:NE65603 X65571:X65603 WZQ983052:WZQ983070 WPU983052:WPU983070 WFY983052:WFY983070 VWC983052:VWC983070 VMG983052:VMG983070 VCK983052:VCK983070 USO983052:USO983070 UIS983052:UIS983070 TYW983052:TYW983070 TPA983052:TPA983070 TFE983052:TFE983070 SVI983052:SVI983070 SLM983052:SLM983070 SBQ983052:SBQ983070 RRU983052:RRU983070 RHY983052:RHY983070 QYC983052:QYC983070 QOG983052:QOG983070 QEK983052:QEK983070 PUO983052:PUO983070 PKS983052:PKS983070 PAW983052:PAW983070 ORA983052:ORA983070 OHE983052:OHE983070 NXI983052:NXI983070 NNM983052:NNM983070 NDQ983052:NDQ983070 MTU983052:MTU983070 MJY983052:MJY983070 MAC983052:MAC983070 LQG983052:LQG983070 LGK983052:LGK983070 KWO983052:KWO983070 KMS983052:KMS983070 KCW983052:KCW983070 JTA983052:JTA983070 JJE983052:JJE983070 IZI983052:IZI983070 IPM983052:IPM983070 IFQ983052:IFQ983070 HVU983052:HVU983070 HLY983052:HLY983070 HCC983052:HCC983070 GSG983052:GSG983070 GIK983052:GIK983070 FYO983052:FYO983070 FOS983052:FOS983070 FEW983052:FEW983070 EVA983052:EVA983070 ELE983052:ELE983070 EBI983052:EBI983070 DRM983052:DRM983070 DHQ983052:DHQ983070 CXU983052:CXU983070 CNY983052:CNY983070 CEC983052:CEC983070 BUG983052:BUG983070 BKK983052:BKK983070 BAO983052:BAO983070 AQS983052:AQS983070 AGW983052:AGW983070 XA983052:XA983070 NE983052:NE983070 X983052:X983070 WZQ917516:WZQ917534 WPU917516:WPU917534 WFY917516:WFY917534 VWC917516:VWC917534 VMG917516:VMG917534 VCK917516:VCK917534 USO917516:USO917534 UIS917516:UIS917534 TYW917516:TYW917534 TPA917516:TPA917534 TFE917516:TFE917534 SVI917516:SVI917534 SLM917516:SLM917534 SBQ917516:SBQ917534 RRU917516:RRU917534 RHY917516:RHY917534 QYC917516:QYC917534 QOG917516:QOG917534 QEK917516:QEK917534 PUO917516:PUO917534 PKS917516:PKS917534 PAW917516:PAW917534 ORA917516:ORA917534 OHE917516:OHE917534 NXI917516:NXI917534 NNM917516:NNM917534 NDQ917516:NDQ917534 MTU917516:MTU917534 MJY917516:MJY917534 MAC917516:MAC917534 LQG917516:LQG917534 LGK917516:LGK917534 KWO917516:KWO917534 KMS917516:KMS917534 KCW917516:KCW917534 JTA917516:JTA917534 JJE917516:JJE917534 IZI917516:IZI917534 IPM917516:IPM917534 IFQ917516:IFQ917534 HVU917516:HVU917534 HLY917516:HLY917534 HCC917516:HCC917534 GSG917516:GSG917534 GIK917516:GIK917534 FYO917516:FYO917534 FOS917516:FOS917534 FEW917516:FEW917534 EVA917516:EVA917534 ELE917516:ELE917534 EBI917516:EBI917534 DRM917516:DRM917534 DHQ917516:DHQ917534 CXU917516:CXU917534 CNY917516:CNY917534 CEC917516:CEC917534 BUG917516:BUG917534 BKK917516:BKK917534 BAO917516:BAO917534 AQS917516:AQS917534 AGW917516:AGW917534 XA917516:XA917534 NE917516:NE917534 X917516:X917534 WZQ851980:WZQ851998 WPU851980:WPU851998 WFY851980:WFY851998 VWC851980:VWC851998 VMG851980:VMG851998 VCK851980:VCK851998 USO851980:USO851998 UIS851980:UIS851998 TYW851980:TYW851998 TPA851980:TPA851998 TFE851980:TFE851998 SVI851980:SVI851998 SLM851980:SLM851998 SBQ851980:SBQ851998 RRU851980:RRU851998 RHY851980:RHY851998 QYC851980:QYC851998 QOG851980:QOG851998 QEK851980:QEK851998 PUO851980:PUO851998 PKS851980:PKS851998 PAW851980:PAW851998 ORA851980:ORA851998 OHE851980:OHE851998 NXI851980:NXI851998 NNM851980:NNM851998 NDQ851980:NDQ851998 MTU851980:MTU851998 MJY851980:MJY851998 MAC851980:MAC851998 LQG851980:LQG851998 LGK851980:LGK851998 KWO851980:KWO851998 KMS851980:KMS851998 KCW851980:KCW851998 JTA851980:JTA851998 JJE851980:JJE851998 IZI851980:IZI851998 IPM851980:IPM851998 IFQ851980:IFQ851998 HVU851980:HVU851998 HLY851980:HLY851998 HCC851980:HCC851998 GSG851980:GSG851998 GIK851980:GIK851998 FYO851980:FYO851998 FOS851980:FOS851998 FEW851980:FEW851998 EVA851980:EVA851998 ELE851980:ELE851998 EBI851980:EBI851998 DRM851980:DRM851998 DHQ851980:DHQ851998 CXU851980:CXU851998 CNY851980:CNY851998 CEC851980:CEC851998 BUG851980:BUG851998 BKK851980:BKK851998 BAO851980:BAO851998 AQS851980:AQS851998 AGW851980:AGW851998 XA851980:XA851998 NE851980:NE851998 X851980:X851998 WZQ786444:WZQ786462 WPU786444:WPU786462 WFY786444:WFY786462 VWC786444:VWC786462 VMG786444:VMG786462 VCK786444:VCK786462 USO786444:USO786462 UIS786444:UIS786462 TYW786444:TYW786462 TPA786444:TPA786462 TFE786444:TFE786462 SVI786444:SVI786462 SLM786444:SLM786462 SBQ786444:SBQ786462 RRU786444:RRU786462 RHY786444:RHY786462 QYC786444:QYC786462 QOG786444:QOG786462 QEK786444:QEK786462 PUO786444:PUO786462 PKS786444:PKS786462 PAW786444:PAW786462 ORA786444:ORA786462 OHE786444:OHE786462 NXI786444:NXI786462 NNM786444:NNM786462 NDQ786444:NDQ786462 MTU786444:MTU786462 MJY786444:MJY786462 MAC786444:MAC786462 LQG786444:LQG786462 LGK786444:LGK786462 KWO786444:KWO786462 KMS786444:KMS786462 KCW786444:KCW786462 JTA786444:JTA786462 JJE786444:JJE786462 IZI786444:IZI786462 IPM786444:IPM786462 IFQ786444:IFQ786462 HVU786444:HVU786462 HLY786444:HLY786462 HCC786444:HCC786462 GSG786444:GSG786462 GIK786444:GIK786462 FYO786444:FYO786462 FOS786444:FOS786462 FEW786444:FEW786462 EVA786444:EVA786462 ELE786444:ELE786462 EBI786444:EBI786462 DRM786444:DRM786462 DHQ786444:DHQ786462 CXU786444:CXU786462 CNY786444:CNY786462 CEC786444:CEC786462 BUG786444:BUG786462 BKK786444:BKK786462 BAO786444:BAO786462 AQS786444:AQS786462 AGW786444:AGW786462 XA786444:XA786462 NE786444:NE786462 X786444:X786462 WZQ720908:WZQ720926 WPU720908:WPU720926 WFY720908:WFY720926 VWC720908:VWC720926 VMG720908:VMG720926 VCK720908:VCK720926 USO720908:USO720926 UIS720908:UIS720926 TYW720908:TYW720926 TPA720908:TPA720926 TFE720908:TFE720926 SVI720908:SVI720926 SLM720908:SLM720926 SBQ720908:SBQ720926 RRU720908:RRU720926 RHY720908:RHY720926 QYC720908:QYC720926 QOG720908:QOG720926 QEK720908:QEK720926 PUO720908:PUO720926 PKS720908:PKS720926 PAW720908:PAW720926 ORA720908:ORA720926 OHE720908:OHE720926 NXI720908:NXI720926 NNM720908:NNM720926 NDQ720908:NDQ720926 MTU720908:MTU720926 MJY720908:MJY720926 MAC720908:MAC720926 LQG720908:LQG720926 LGK720908:LGK720926 KWO720908:KWO720926 KMS720908:KMS720926 KCW720908:KCW720926 JTA720908:JTA720926 JJE720908:JJE720926 IZI720908:IZI720926 IPM720908:IPM720926 IFQ720908:IFQ720926 HVU720908:HVU720926 HLY720908:HLY720926 HCC720908:HCC720926 GSG720908:GSG720926 GIK720908:GIK720926 FYO720908:FYO720926 FOS720908:FOS720926 FEW720908:FEW720926 EVA720908:EVA720926 ELE720908:ELE720926 EBI720908:EBI720926 DRM720908:DRM720926 DHQ720908:DHQ720926 CXU720908:CXU720926 CNY720908:CNY720926 CEC720908:CEC720926 BUG720908:BUG720926 BKK720908:BKK720926 BAO720908:BAO720926 AQS720908:AQS720926 AGW720908:AGW720926 XA720908:XA720926 NE720908:NE720926 X720908:X720926 WZQ655372:WZQ655390 WPU655372:WPU655390 WFY655372:WFY655390 VWC655372:VWC655390 VMG655372:VMG655390 VCK655372:VCK655390 USO655372:USO655390 UIS655372:UIS655390 TYW655372:TYW655390 TPA655372:TPA655390 TFE655372:TFE655390 SVI655372:SVI655390 SLM655372:SLM655390 SBQ655372:SBQ655390 RRU655372:RRU655390 RHY655372:RHY655390 QYC655372:QYC655390 QOG655372:QOG655390 QEK655372:QEK655390 PUO655372:PUO655390 PKS655372:PKS655390 PAW655372:PAW655390 ORA655372:ORA655390 OHE655372:OHE655390 NXI655372:NXI655390 NNM655372:NNM655390 NDQ655372:NDQ655390 MTU655372:MTU655390 MJY655372:MJY655390 MAC655372:MAC655390 LQG655372:LQG655390 LGK655372:LGK655390 KWO655372:KWO655390 KMS655372:KMS655390 KCW655372:KCW655390 JTA655372:JTA655390 JJE655372:JJE655390 IZI655372:IZI655390 IPM655372:IPM655390 IFQ655372:IFQ655390 HVU655372:HVU655390 HLY655372:HLY655390 HCC655372:HCC655390 GSG655372:GSG655390 GIK655372:GIK655390 FYO655372:FYO655390 FOS655372:FOS655390 FEW655372:FEW655390 EVA655372:EVA655390 ELE655372:ELE655390 EBI655372:EBI655390 DRM655372:DRM655390 DHQ655372:DHQ655390 CXU655372:CXU655390 CNY655372:CNY655390 CEC655372:CEC655390 BUG655372:BUG655390 BKK655372:BKK655390 BAO655372:BAO655390 AQS655372:AQS655390 AGW655372:AGW655390 XA655372:XA655390 NE655372:NE655390 X655372:X655390 WZQ589836:WZQ589854 WPU589836:WPU589854 WFY589836:WFY589854 VWC589836:VWC589854 VMG589836:VMG589854 VCK589836:VCK589854 USO589836:USO589854 UIS589836:UIS589854 TYW589836:TYW589854 TPA589836:TPA589854 TFE589836:TFE589854 SVI589836:SVI589854 SLM589836:SLM589854 SBQ589836:SBQ589854 RRU589836:RRU589854 RHY589836:RHY589854 QYC589836:QYC589854 QOG589836:QOG589854 QEK589836:QEK589854 PUO589836:PUO589854 PKS589836:PKS589854 PAW589836:PAW589854 ORA589836:ORA589854 OHE589836:OHE589854 NXI589836:NXI589854 NNM589836:NNM589854 NDQ589836:NDQ589854 MTU589836:MTU589854 MJY589836:MJY589854 MAC589836:MAC589854 LQG589836:LQG589854 LGK589836:LGK589854 KWO589836:KWO589854 KMS589836:KMS589854 KCW589836:KCW589854 JTA589836:JTA589854 JJE589836:JJE589854 IZI589836:IZI589854 IPM589836:IPM589854 IFQ589836:IFQ589854 HVU589836:HVU589854 HLY589836:HLY589854 HCC589836:HCC589854 GSG589836:GSG589854 GIK589836:GIK589854 FYO589836:FYO589854 FOS589836:FOS589854 FEW589836:FEW589854 EVA589836:EVA589854 ELE589836:ELE589854 EBI589836:EBI589854 DRM589836:DRM589854 DHQ589836:DHQ589854 CXU589836:CXU589854 CNY589836:CNY589854 CEC589836:CEC589854 BUG589836:BUG589854 BKK589836:BKK589854 BAO589836:BAO589854 AQS589836:AQS589854 AGW589836:AGW589854 XA589836:XA589854 NE589836:NE589854 X589836:X589854 WZQ524300:WZQ524318 WPU524300:WPU524318 WFY524300:WFY524318 VWC524300:VWC524318 VMG524300:VMG524318 VCK524300:VCK524318 USO524300:USO524318 UIS524300:UIS524318 TYW524300:TYW524318 TPA524300:TPA524318 TFE524300:TFE524318 SVI524300:SVI524318 SLM524300:SLM524318 SBQ524300:SBQ524318 RRU524300:RRU524318 RHY524300:RHY524318 QYC524300:QYC524318 QOG524300:QOG524318 QEK524300:QEK524318 PUO524300:PUO524318 PKS524300:PKS524318 PAW524300:PAW524318 ORA524300:ORA524318 OHE524300:OHE524318 NXI524300:NXI524318 NNM524300:NNM524318 NDQ524300:NDQ524318 MTU524300:MTU524318 MJY524300:MJY524318 MAC524300:MAC524318 LQG524300:LQG524318 LGK524300:LGK524318 KWO524300:KWO524318 KMS524300:KMS524318 KCW524300:KCW524318 JTA524300:JTA524318 JJE524300:JJE524318 IZI524300:IZI524318 IPM524300:IPM524318 IFQ524300:IFQ524318 HVU524300:HVU524318 HLY524300:HLY524318 HCC524300:HCC524318 GSG524300:GSG524318 GIK524300:GIK524318 FYO524300:FYO524318 FOS524300:FOS524318 FEW524300:FEW524318 EVA524300:EVA524318 ELE524300:ELE524318 EBI524300:EBI524318 DRM524300:DRM524318 DHQ524300:DHQ524318 CXU524300:CXU524318 CNY524300:CNY524318 CEC524300:CEC524318 BUG524300:BUG524318 BKK524300:BKK524318 BAO524300:BAO524318 AQS524300:AQS524318 AGW524300:AGW524318 XA524300:XA524318 NE524300:NE524318 X524300:X524318 WZQ458764:WZQ458782 WPU458764:WPU458782 WFY458764:WFY458782 VWC458764:VWC458782 VMG458764:VMG458782 VCK458764:VCK458782 USO458764:USO458782 UIS458764:UIS458782 TYW458764:TYW458782 TPA458764:TPA458782 TFE458764:TFE458782 SVI458764:SVI458782 SLM458764:SLM458782 SBQ458764:SBQ458782 RRU458764:RRU458782 RHY458764:RHY458782 QYC458764:QYC458782 QOG458764:QOG458782 QEK458764:QEK458782 PUO458764:PUO458782 PKS458764:PKS458782 PAW458764:PAW458782 ORA458764:ORA458782 OHE458764:OHE458782 NXI458764:NXI458782 NNM458764:NNM458782 NDQ458764:NDQ458782 MTU458764:MTU458782 MJY458764:MJY458782 MAC458764:MAC458782 LQG458764:LQG458782 LGK458764:LGK458782 KWO458764:KWO458782 KMS458764:KMS458782 KCW458764:KCW458782 JTA458764:JTA458782 JJE458764:JJE458782 IZI458764:IZI458782 IPM458764:IPM458782 IFQ458764:IFQ458782 HVU458764:HVU458782 HLY458764:HLY458782 HCC458764:HCC458782 GSG458764:GSG458782 GIK458764:GIK458782 FYO458764:FYO458782 FOS458764:FOS458782 FEW458764:FEW458782 EVA458764:EVA458782 ELE458764:ELE458782 EBI458764:EBI458782 DRM458764:DRM458782 DHQ458764:DHQ458782 CXU458764:CXU458782 CNY458764:CNY458782 CEC458764:CEC458782 BUG458764:BUG458782 BKK458764:BKK458782 BAO458764:BAO458782 AQS458764:AQS458782 AGW458764:AGW458782 XA458764:XA458782 NE458764:NE458782 X458764:X458782 WZQ393228:WZQ393246 WPU393228:WPU393246 WFY393228:WFY393246 VWC393228:VWC393246 VMG393228:VMG393246 VCK393228:VCK393246 USO393228:USO393246 UIS393228:UIS393246 TYW393228:TYW393246 TPA393228:TPA393246 TFE393228:TFE393246 SVI393228:SVI393246 SLM393228:SLM393246 SBQ393228:SBQ393246 RRU393228:RRU393246 RHY393228:RHY393246 QYC393228:QYC393246 QOG393228:QOG393246 QEK393228:QEK393246 PUO393228:PUO393246 PKS393228:PKS393246 PAW393228:PAW393246 ORA393228:ORA393246 OHE393228:OHE393246 NXI393228:NXI393246 NNM393228:NNM393246 NDQ393228:NDQ393246 MTU393228:MTU393246 MJY393228:MJY393246 MAC393228:MAC393246 LQG393228:LQG393246 LGK393228:LGK393246 KWO393228:KWO393246 KMS393228:KMS393246 KCW393228:KCW393246 JTA393228:JTA393246 JJE393228:JJE393246 IZI393228:IZI393246 IPM393228:IPM393246 IFQ393228:IFQ393246 HVU393228:HVU393246 HLY393228:HLY393246 HCC393228:HCC393246 GSG393228:GSG393246 GIK393228:GIK393246 FYO393228:FYO393246 FOS393228:FOS393246 FEW393228:FEW393246 EVA393228:EVA393246 ELE393228:ELE393246 EBI393228:EBI393246 DRM393228:DRM393246 DHQ393228:DHQ393246 CXU393228:CXU393246 CNY393228:CNY393246 CEC393228:CEC393246 BUG393228:BUG393246 BKK393228:BKK393246 BAO393228:BAO393246 AQS393228:AQS393246 AGW393228:AGW393246 XA393228:XA393246 NE393228:NE393246 X393228:X393246 WZQ327692:WZQ327710 WPU327692:WPU327710 WFY327692:WFY327710 VWC327692:VWC327710 VMG327692:VMG327710 VCK327692:VCK327710 USO327692:USO327710 UIS327692:UIS327710 TYW327692:TYW327710 TPA327692:TPA327710 TFE327692:TFE327710 SVI327692:SVI327710 SLM327692:SLM327710 SBQ327692:SBQ327710 RRU327692:RRU327710 RHY327692:RHY327710 QYC327692:QYC327710 QOG327692:QOG327710 QEK327692:QEK327710 PUO327692:PUO327710 PKS327692:PKS327710 PAW327692:PAW327710 ORA327692:ORA327710 OHE327692:OHE327710 NXI327692:NXI327710 NNM327692:NNM327710 NDQ327692:NDQ327710 MTU327692:MTU327710 MJY327692:MJY327710 MAC327692:MAC327710 LQG327692:LQG327710 LGK327692:LGK327710 KWO327692:KWO327710 KMS327692:KMS327710 KCW327692:KCW327710 JTA327692:JTA327710 JJE327692:JJE327710 IZI327692:IZI327710 IPM327692:IPM327710 IFQ327692:IFQ327710 HVU327692:HVU327710 HLY327692:HLY327710 HCC327692:HCC327710 GSG327692:GSG327710 GIK327692:GIK327710 FYO327692:FYO327710 FOS327692:FOS327710 FEW327692:FEW327710 EVA327692:EVA327710 ELE327692:ELE327710 EBI327692:EBI327710 DRM327692:DRM327710 DHQ327692:DHQ327710 CXU327692:CXU327710 CNY327692:CNY327710 CEC327692:CEC327710 BUG327692:BUG327710 BKK327692:BKK327710 BAO327692:BAO327710 AQS327692:AQS327710 AGW327692:AGW327710 XA327692:XA327710 NE327692:NE327710 X327692:X327710 WZQ262156:WZQ262174 WPU262156:WPU262174 WFY262156:WFY262174 VWC262156:VWC262174 VMG262156:VMG262174 VCK262156:VCK262174 USO262156:USO262174 UIS262156:UIS262174 TYW262156:TYW262174 TPA262156:TPA262174 TFE262156:TFE262174 SVI262156:SVI262174 SLM262156:SLM262174 SBQ262156:SBQ262174 RRU262156:RRU262174 RHY262156:RHY262174 QYC262156:QYC262174 QOG262156:QOG262174 QEK262156:QEK262174 PUO262156:PUO262174 PKS262156:PKS262174 PAW262156:PAW262174 ORA262156:ORA262174 OHE262156:OHE262174 NXI262156:NXI262174 NNM262156:NNM262174 NDQ262156:NDQ262174 MTU262156:MTU262174 MJY262156:MJY262174 MAC262156:MAC262174 LQG262156:LQG262174 LGK262156:LGK262174 KWO262156:KWO262174 KMS262156:KMS262174 KCW262156:KCW262174 JTA262156:JTA262174 JJE262156:JJE262174 IZI262156:IZI262174 IPM262156:IPM262174 IFQ262156:IFQ262174 HVU262156:HVU262174 HLY262156:HLY262174 HCC262156:HCC262174 GSG262156:GSG262174 GIK262156:GIK262174 FYO262156:FYO262174 FOS262156:FOS262174 FEW262156:FEW262174 EVA262156:EVA262174 ELE262156:ELE262174 EBI262156:EBI262174 DRM262156:DRM262174 DHQ262156:DHQ262174 CXU262156:CXU262174 CNY262156:CNY262174 CEC262156:CEC262174 BUG262156:BUG262174 BKK262156:BKK262174 BAO262156:BAO262174 AQS262156:AQS262174 AGW262156:AGW262174 XA262156:XA262174 NE262156:NE262174 X262156:X262174 WZQ196620:WZQ196638 WPU196620:WPU196638 WFY196620:WFY196638 VWC196620:VWC196638 VMG196620:VMG196638 VCK196620:VCK196638 USO196620:USO196638 UIS196620:UIS196638 TYW196620:TYW196638 TPA196620:TPA196638 TFE196620:TFE196638 SVI196620:SVI196638 SLM196620:SLM196638 SBQ196620:SBQ196638 RRU196620:RRU196638 RHY196620:RHY196638 QYC196620:QYC196638 QOG196620:QOG196638 QEK196620:QEK196638 PUO196620:PUO196638 PKS196620:PKS196638 PAW196620:PAW196638 ORA196620:ORA196638 OHE196620:OHE196638 NXI196620:NXI196638 NNM196620:NNM196638 NDQ196620:NDQ196638 MTU196620:MTU196638 MJY196620:MJY196638 MAC196620:MAC196638 LQG196620:LQG196638 LGK196620:LGK196638 KWO196620:KWO196638 KMS196620:KMS196638 KCW196620:KCW196638 JTA196620:JTA196638 JJE196620:JJE196638 IZI196620:IZI196638 IPM196620:IPM196638 IFQ196620:IFQ196638 HVU196620:HVU196638 HLY196620:HLY196638 HCC196620:HCC196638 GSG196620:GSG196638 GIK196620:GIK196638 FYO196620:FYO196638 FOS196620:FOS196638 FEW196620:FEW196638 EVA196620:EVA196638 ELE196620:ELE196638 EBI196620:EBI196638 DRM196620:DRM196638 DHQ196620:DHQ196638 CXU196620:CXU196638 CNY196620:CNY196638 CEC196620:CEC196638 BUG196620:BUG196638 BKK196620:BKK196638 BAO196620:BAO196638 AQS196620:AQS196638 AGW196620:AGW196638 XA196620:XA196638 NE196620:NE196638 X196620:X196638 WZQ131084:WZQ131102 WPU131084:WPU131102 WFY131084:WFY131102 VWC131084:VWC131102 VMG131084:VMG131102 VCK131084:VCK131102 USO131084:USO131102 UIS131084:UIS131102 TYW131084:TYW131102 TPA131084:TPA131102 TFE131084:TFE131102 SVI131084:SVI131102 SLM131084:SLM131102 SBQ131084:SBQ131102 RRU131084:RRU131102 RHY131084:RHY131102 QYC131084:QYC131102 QOG131084:QOG131102 QEK131084:QEK131102 PUO131084:PUO131102 PKS131084:PKS131102 PAW131084:PAW131102 ORA131084:ORA131102 OHE131084:OHE131102 NXI131084:NXI131102 NNM131084:NNM131102 NDQ131084:NDQ131102 MTU131084:MTU131102 MJY131084:MJY131102 MAC131084:MAC131102 LQG131084:LQG131102 LGK131084:LGK131102 KWO131084:KWO131102 KMS131084:KMS131102 KCW131084:KCW131102 JTA131084:JTA131102 JJE131084:JJE131102 IZI131084:IZI131102 IPM131084:IPM131102 IFQ131084:IFQ131102 HVU131084:HVU131102 HLY131084:HLY131102 HCC131084:HCC131102 GSG131084:GSG131102 GIK131084:GIK131102 FYO131084:FYO131102 FOS131084:FOS131102 FEW131084:FEW131102 EVA131084:EVA131102 ELE131084:ELE131102 EBI131084:EBI131102 DRM131084:DRM131102 DHQ131084:DHQ131102 CXU131084:CXU131102 CNY131084:CNY131102 CEC131084:CEC131102 BUG131084:BUG131102 BKK131084:BKK131102 BAO131084:BAO131102 AQS131084:AQS131102 AGW131084:AGW131102 XA131084:XA131102 NE131084:NE131102 X131084:X131102 WZQ65548:WZQ65566 WPU65548:WPU65566 WFY65548:WFY65566 VWC65548:VWC65566 VMG65548:VMG65566 VCK65548:VCK65566 USO65548:USO65566 UIS65548:UIS65566 TYW65548:TYW65566 TPA65548:TPA65566 TFE65548:TFE65566 SVI65548:SVI65566 SLM65548:SLM65566 SBQ65548:SBQ65566 RRU65548:RRU65566 RHY65548:RHY65566 QYC65548:QYC65566 QOG65548:QOG65566 QEK65548:QEK65566 PUO65548:PUO65566 PKS65548:PKS65566 PAW65548:PAW65566 ORA65548:ORA65566 OHE65548:OHE65566 NXI65548:NXI65566 NNM65548:NNM65566 NDQ65548:NDQ65566 MTU65548:MTU65566 MJY65548:MJY65566 MAC65548:MAC65566 LQG65548:LQG65566 LGK65548:LGK65566 KWO65548:KWO65566 KMS65548:KMS65566 KCW65548:KCW65566 JTA65548:JTA65566 JJE65548:JJE65566 IZI65548:IZI65566 IPM65548:IPM65566 IFQ65548:IFQ65566 HVU65548:HVU65566 HLY65548:HLY65566 HCC65548:HCC65566 GSG65548:GSG65566 GIK65548:GIK65566 FYO65548:FYO65566 FOS65548:FOS65566 FEW65548:FEW65566 EVA65548:EVA65566 ELE65548:ELE65566 EBI65548:EBI65566 DRM65548:DRM65566 DHQ65548:DHQ65566 CXU65548:CXU65566 CNY65548:CNY65566 CEC65548:CEC65566 BUG65548:BUG65566 BKK65548:BKK65566 BAO65548:BAO65566 AQS65548:AQS65566 AGW65548:AGW65566 XA65548:XA65566 NE65548:NE65566 X65548:X65566 WZA11:WZA29 WPE11:WPE29 WFI11:WFI29 VVM11:VVM29 VLQ11:VLQ29 VBU11:VBU29 URY11:URY29 UIC11:UIC29 TYG11:TYG29 TOK11:TOK29 TEO11:TEO29 SUS11:SUS29 SKW11:SKW29 SBA11:SBA29 RRE11:RRE29 RHI11:RHI29 QXM11:QXM29 QNQ11:QNQ29 QDU11:QDU29 PTY11:PTY29 PKC11:PKC29 PAG11:PAG29 OQK11:OQK29 OGO11:OGO29 NWS11:NWS29 NMW11:NMW29 NDA11:NDA29 MTE11:MTE29 MJI11:MJI29 LZM11:LZM29 LPQ11:LPQ29 LFU11:LFU29 KVY11:KVY29 KMC11:KMC29 KCG11:KCG29 JSK11:JSK29 JIO11:JIO29 IYS11:IYS29 IOW11:IOW29 IFA11:IFA29 HVE11:HVE29 HLI11:HLI29 HBM11:HBM29 GRQ11:GRQ29 GHU11:GHU29 FXY11:FXY29 FOC11:FOC29 FEG11:FEG29 EUK11:EUK29 EKO11:EKO29 EAS11:EAS29 DQW11:DQW29 DHA11:DHA29 CXE11:CXE29 CNI11:CNI29 CDM11:CDM29 BTQ11:BTQ29 BJU11:BJU29 AZY11:AZY29 AQC11:AQC29 AGG11:AGG29 WK11:WK29 MO96:MO119 X11:X29 MP11:MP162 NF163:NF188 WL11:WL162 XB163:XB188 AGH11:AGH162 AGX163:AGX188 AQD11:AQD162 AQT163:AQT188 AZZ11:AZZ162 BAP163:BAP188 BJV11:BJV162 BKL163:BKL188 BTR11:BTR162 BUH163:BUH188 CDN11:CDN162 CED163:CED188 CNJ11:CNJ162 CNZ163:CNZ188 CXF11:CXF162 CXV163:CXV188 DHB11:DHB162 DHR163:DHR188 DQX11:DQX162 DRN163:DRN188 EAT11:EAT162 EBJ163:EBJ188 EKP11:EKP162 ELF163:ELF188 EUL11:EUL162 EVB163:EVB188 FEH11:FEH162 FEX163:FEX188 FOD11:FOD162 FOT163:FOT188 FXZ11:FXZ162 FYP163:FYP188 GHV11:GHV162 GIL163:GIL188 GRR11:GRR162 GSH163:GSH188 HBN11:HBN162 HCD163:HCD188 HLJ11:HLJ162 HLZ163:HLZ188 HVF11:HVF162 HVV163:HVV188 IFB11:IFB162 IFR163:IFR188 IOX11:IOX162 IPN163:IPN188 IYT11:IYT162 IZJ163:IZJ188 JIP11:JIP162 JJF163:JJF188 JSL11:JSL162 JTB163:JTB188 KCH11:KCH162 KCX163:KCX188 KMD11:KMD162 KMT163:KMT188 KVZ11:KVZ162 KWP163:KWP188 LFV11:LFV162 LGL163:LGL188 LPR11:LPR162 LQH163:LQH188 LZN11:LZN162 MAD163:MAD188 MJJ11:MJJ162 MJZ163:MJZ188 MTF11:MTF162 MTV163:MTV188 NDB11:NDB162 NDR163:NDR188 NMX11:NMX162 NNN163:NNN188 NWT11:NWT162 NXJ163:NXJ188 OGP11:OGP162 OHF163:OHF188 OQL11:OQL162 ORB163:ORB188 PAH11:PAH162 PAX163:PAX188 PKD11:PKD162 PKT163:PKT188 PTZ11:PTZ162 PUP163:PUP188 QDV11:QDV162 QEL163:QEL188 QNR11:QNR162 QOH163:QOH188 QXN11:QXN162 QYD163:QYD188 RHJ11:RHJ162 RHZ163:RHZ188 RRF11:RRF162 RRV163:RRV188 SBB11:SBB162 SBR163:SBR188 SKX11:SKX162 SLN163:SLN188 SUT11:SUT162 SVJ163:SVJ188 TEP11:TEP162 TFF163:TFF188 TOL11:TOL162 TPB163:TPB188 TYH11:TYH162 TYX163:TYX188 UID11:UID162 UIT163:UIT188 URZ11:URZ162 USP163:USP188 VBV11:VBV162 VCL163:VCL188 VLR11:VLR162 VMH163:VMH188 VVN11:VVN162 VWD163:VWD188 WFJ11:WFJ162 WFZ163:WFZ188 WPF11:WPF162 WPV163:WPV188 WZB11:WZB162 WZR163:WZR188 WZR983052:WZR983240 WPV983052:WPV983240 WFZ983052:WFZ983240 VWD983052:VWD983240 VMH983052:VMH983240 VCL983052:VCL983240 USP983052:USP983240 UIT983052:UIT983240 TYX983052:TYX983240 TPB983052:TPB983240 TFF983052:TFF983240 SVJ983052:SVJ983240 SLN983052:SLN983240 SBR983052:SBR983240 RRV983052:RRV983240 RHZ983052:RHZ983240 QYD983052:QYD983240 QOH983052:QOH983240 QEL983052:QEL983240 PUP983052:PUP983240 PKT983052:PKT983240 PAX983052:PAX983240 ORB983052:ORB983240 OHF983052:OHF983240 NXJ983052:NXJ983240 NNN983052:NNN983240 NDR983052:NDR983240 MTV983052:MTV983240 MJZ983052:MJZ983240 MAD983052:MAD983240 LQH983052:LQH983240 LGL983052:LGL983240 KWP983052:KWP983240 KMT983052:KMT983240 KCX983052:KCX983240 JTB983052:JTB983240 JJF983052:JJF983240 IZJ983052:IZJ983240 IPN983052:IPN983240 IFR983052:IFR983240 HVV983052:HVV983240 HLZ983052:HLZ983240 HCD983052:HCD983240 GSH983052:GSH983240 GIL983052:GIL983240 FYP983052:FYP983240 FOT983052:FOT983240 FEX983052:FEX983240 EVB983052:EVB983240 ELF983052:ELF983240 EBJ983052:EBJ983240 DRN983052:DRN983240 DHR983052:DHR983240 CXV983052:CXV983240 CNZ983052:CNZ983240 CED983052:CED983240 BUH983052:BUH983240 BKL983052:BKL983240 BAP983052:BAP983240 AQT983052:AQT983240 AGX983052:AGX983240 XB983052:XB983240 NF983052:NF983240 Y983052:Y983240 WZR917516:WZR917704 WPV917516:WPV917704 WFZ917516:WFZ917704 VWD917516:VWD917704 VMH917516:VMH917704 VCL917516:VCL917704 USP917516:USP917704 UIT917516:UIT917704 TYX917516:TYX917704 TPB917516:TPB917704 TFF917516:TFF917704 SVJ917516:SVJ917704 SLN917516:SLN917704 SBR917516:SBR917704 RRV917516:RRV917704 RHZ917516:RHZ917704 QYD917516:QYD917704 QOH917516:QOH917704 QEL917516:QEL917704 PUP917516:PUP917704 PKT917516:PKT917704 PAX917516:PAX917704 ORB917516:ORB917704 OHF917516:OHF917704 NXJ917516:NXJ917704 NNN917516:NNN917704 NDR917516:NDR917704 MTV917516:MTV917704 MJZ917516:MJZ917704 MAD917516:MAD917704 LQH917516:LQH917704 LGL917516:LGL917704 KWP917516:KWP917704 KMT917516:KMT917704 KCX917516:KCX917704 JTB917516:JTB917704 JJF917516:JJF917704 IZJ917516:IZJ917704 IPN917516:IPN917704 IFR917516:IFR917704 HVV917516:HVV917704 HLZ917516:HLZ917704 HCD917516:HCD917704 GSH917516:GSH917704 GIL917516:GIL917704 FYP917516:FYP917704 FOT917516:FOT917704 FEX917516:FEX917704 EVB917516:EVB917704 ELF917516:ELF917704 EBJ917516:EBJ917704 DRN917516:DRN917704 DHR917516:DHR917704 CXV917516:CXV917704 CNZ917516:CNZ917704 CED917516:CED917704 BUH917516:BUH917704 BKL917516:BKL917704 BAP917516:BAP917704 AQT917516:AQT917704 AGX917516:AGX917704 XB917516:XB917704 NF917516:NF917704 Y917516:Y917704 WZR851980:WZR852168 WPV851980:WPV852168 WFZ851980:WFZ852168 VWD851980:VWD852168 VMH851980:VMH852168 VCL851980:VCL852168 USP851980:USP852168 UIT851980:UIT852168 TYX851980:TYX852168 TPB851980:TPB852168 TFF851980:TFF852168 SVJ851980:SVJ852168 SLN851980:SLN852168 SBR851980:SBR852168 RRV851980:RRV852168 RHZ851980:RHZ852168 QYD851980:QYD852168 QOH851980:QOH852168 QEL851980:QEL852168 PUP851980:PUP852168 PKT851980:PKT852168 PAX851980:PAX852168 ORB851980:ORB852168 OHF851980:OHF852168 NXJ851980:NXJ852168 NNN851980:NNN852168 NDR851980:NDR852168 MTV851980:MTV852168 MJZ851980:MJZ852168 MAD851980:MAD852168 LQH851980:LQH852168 LGL851980:LGL852168 KWP851980:KWP852168 KMT851980:KMT852168 KCX851980:KCX852168 JTB851980:JTB852168 JJF851980:JJF852168 IZJ851980:IZJ852168 IPN851980:IPN852168 IFR851980:IFR852168 HVV851980:HVV852168 HLZ851980:HLZ852168 HCD851980:HCD852168 GSH851980:GSH852168 GIL851980:GIL852168 FYP851980:FYP852168 FOT851980:FOT852168 FEX851980:FEX852168 EVB851980:EVB852168 ELF851980:ELF852168 EBJ851980:EBJ852168 DRN851980:DRN852168 DHR851980:DHR852168 CXV851980:CXV852168 CNZ851980:CNZ852168 CED851980:CED852168 BUH851980:BUH852168 BKL851980:BKL852168 BAP851980:BAP852168 AQT851980:AQT852168 AGX851980:AGX852168 XB851980:XB852168 NF851980:NF852168 Y851980:Y852168 WZR786444:WZR786632 WPV786444:WPV786632 WFZ786444:WFZ786632 VWD786444:VWD786632 VMH786444:VMH786632 VCL786444:VCL786632 USP786444:USP786632 UIT786444:UIT786632 TYX786444:TYX786632 TPB786444:TPB786632 TFF786444:TFF786632 SVJ786444:SVJ786632 SLN786444:SLN786632 SBR786444:SBR786632 RRV786444:RRV786632 RHZ786444:RHZ786632 QYD786444:QYD786632 QOH786444:QOH786632 QEL786444:QEL786632 PUP786444:PUP786632 PKT786444:PKT786632 PAX786444:PAX786632 ORB786444:ORB786632 OHF786444:OHF786632 NXJ786444:NXJ786632 NNN786444:NNN786632 NDR786444:NDR786632 MTV786444:MTV786632 MJZ786444:MJZ786632 MAD786444:MAD786632 LQH786444:LQH786632 LGL786444:LGL786632 KWP786444:KWP786632 KMT786444:KMT786632 KCX786444:KCX786632 JTB786444:JTB786632 JJF786444:JJF786632 IZJ786444:IZJ786632 IPN786444:IPN786632 IFR786444:IFR786632 HVV786444:HVV786632 HLZ786444:HLZ786632 HCD786444:HCD786632 GSH786444:GSH786632 GIL786444:GIL786632 FYP786444:FYP786632 FOT786444:FOT786632 FEX786444:FEX786632 EVB786444:EVB786632 ELF786444:ELF786632 EBJ786444:EBJ786632 DRN786444:DRN786632 DHR786444:DHR786632 CXV786444:CXV786632 CNZ786444:CNZ786632 CED786444:CED786632 BUH786444:BUH786632 BKL786444:BKL786632 BAP786444:BAP786632 AQT786444:AQT786632 AGX786444:AGX786632 XB786444:XB786632 NF786444:NF786632 Y786444:Y786632 WZR720908:WZR721096 WPV720908:WPV721096 WFZ720908:WFZ721096 VWD720908:VWD721096 VMH720908:VMH721096 VCL720908:VCL721096 USP720908:USP721096 UIT720908:UIT721096 TYX720908:TYX721096 TPB720908:TPB721096 TFF720908:TFF721096 SVJ720908:SVJ721096 SLN720908:SLN721096 SBR720908:SBR721096 RRV720908:RRV721096 RHZ720908:RHZ721096 QYD720908:QYD721096 QOH720908:QOH721096 QEL720908:QEL721096 PUP720908:PUP721096 PKT720908:PKT721096 PAX720908:PAX721096 ORB720908:ORB721096 OHF720908:OHF721096 NXJ720908:NXJ721096 NNN720908:NNN721096 NDR720908:NDR721096 MTV720908:MTV721096 MJZ720908:MJZ721096 MAD720908:MAD721096 LQH720908:LQH721096 LGL720908:LGL721096 KWP720908:KWP721096 KMT720908:KMT721096 KCX720908:KCX721096 JTB720908:JTB721096 JJF720908:JJF721096 IZJ720908:IZJ721096 IPN720908:IPN721096 IFR720908:IFR721096 HVV720908:HVV721096 HLZ720908:HLZ721096 HCD720908:HCD721096 GSH720908:GSH721096 GIL720908:GIL721096 FYP720908:FYP721096 FOT720908:FOT721096 FEX720908:FEX721096 EVB720908:EVB721096 ELF720908:ELF721096 EBJ720908:EBJ721096 DRN720908:DRN721096 DHR720908:DHR721096 CXV720908:CXV721096 CNZ720908:CNZ721096 CED720908:CED721096 BUH720908:BUH721096 BKL720908:BKL721096 BAP720908:BAP721096 AQT720908:AQT721096 AGX720908:AGX721096 XB720908:XB721096 NF720908:NF721096 Y720908:Y721096 WZR655372:WZR655560 WPV655372:WPV655560 WFZ655372:WFZ655560 VWD655372:VWD655560 VMH655372:VMH655560 VCL655372:VCL655560 USP655372:USP655560 UIT655372:UIT655560 TYX655372:TYX655560 TPB655372:TPB655560 TFF655372:TFF655560 SVJ655372:SVJ655560 SLN655372:SLN655560 SBR655372:SBR655560 RRV655372:RRV655560 RHZ655372:RHZ655560 QYD655372:QYD655560 QOH655372:QOH655560 QEL655372:QEL655560 PUP655372:PUP655560 PKT655372:PKT655560 PAX655372:PAX655560 ORB655372:ORB655560 OHF655372:OHF655560 NXJ655372:NXJ655560 NNN655372:NNN655560 NDR655372:NDR655560 MTV655372:MTV655560 MJZ655372:MJZ655560 MAD655372:MAD655560 LQH655372:LQH655560 LGL655372:LGL655560 KWP655372:KWP655560 KMT655372:KMT655560 KCX655372:KCX655560 JTB655372:JTB655560 JJF655372:JJF655560 IZJ655372:IZJ655560 IPN655372:IPN655560 IFR655372:IFR655560 HVV655372:HVV655560 HLZ655372:HLZ655560 HCD655372:HCD655560 GSH655372:GSH655560 GIL655372:GIL655560 FYP655372:FYP655560 FOT655372:FOT655560 FEX655372:FEX655560 EVB655372:EVB655560 ELF655372:ELF655560 EBJ655372:EBJ655560 DRN655372:DRN655560 DHR655372:DHR655560 CXV655372:CXV655560 CNZ655372:CNZ655560 CED655372:CED655560 BUH655372:BUH655560 BKL655372:BKL655560 BAP655372:BAP655560 AQT655372:AQT655560 AGX655372:AGX655560 XB655372:XB655560 NF655372:NF655560 Y655372:Y655560 WZR589836:WZR590024 WPV589836:WPV590024 WFZ589836:WFZ590024 VWD589836:VWD590024 VMH589836:VMH590024 VCL589836:VCL590024 USP589836:USP590024 UIT589836:UIT590024 TYX589836:TYX590024 TPB589836:TPB590024 TFF589836:TFF590024 SVJ589836:SVJ590024 SLN589836:SLN590024 SBR589836:SBR590024 RRV589836:RRV590024 RHZ589836:RHZ590024 QYD589836:QYD590024 QOH589836:QOH590024 QEL589836:QEL590024 PUP589836:PUP590024 PKT589836:PKT590024 PAX589836:PAX590024 ORB589836:ORB590024 OHF589836:OHF590024 NXJ589836:NXJ590024 NNN589836:NNN590024 NDR589836:NDR590024 MTV589836:MTV590024 MJZ589836:MJZ590024 MAD589836:MAD590024 LQH589836:LQH590024 LGL589836:LGL590024 KWP589836:KWP590024 KMT589836:KMT590024 KCX589836:KCX590024 JTB589836:JTB590024 JJF589836:JJF590024 IZJ589836:IZJ590024 IPN589836:IPN590024 IFR589836:IFR590024 HVV589836:HVV590024 HLZ589836:HLZ590024 HCD589836:HCD590024 GSH589836:GSH590024 GIL589836:GIL590024 FYP589836:FYP590024 FOT589836:FOT590024 FEX589836:FEX590024 EVB589836:EVB590024 ELF589836:ELF590024 EBJ589836:EBJ590024 DRN589836:DRN590024 DHR589836:DHR590024 CXV589836:CXV590024 CNZ589836:CNZ590024 CED589836:CED590024 BUH589836:BUH590024 BKL589836:BKL590024 BAP589836:BAP590024 AQT589836:AQT590024 AGX589836:AGX590024 XB589836:XB590024 NF589836:NF590024 Y589836:Y590024 WZR524300:WZR524488 WPV524300:WPV524488 WFZ524300:WFZ524488 VWD524300:VWD524488 VMH524300:VMH524488 VCL524300:VCL524488 USP524300:USP524488 UIT524300:UIT524488 TYX524300:TYX524488 TPB524300:TPB524488 TFF524300:TFF524488 SVJ524300:SVJ524488 SLN524300:SLN524488 SBR524300:SBR524488 RRV524300:RRV524488 RHZ524300:RHZ524488 QYD524300:QYD524488 QOH524300:QOH524488 QEL524300:QEL524488 PUP524300:PUP524488 PKT524300:PKT524488 PAX524300:PAX524488 ORB524300:ORB524488 OHF524300:OHF524488 NXJ524300:NXJ524488 NNN524300:NNN524488 NDR524300:NDR524488 MTV524300:MTV524488 MJZ524300:MJZ524488 MAD524300:MAD524488 LQH524300:LQH524488 LGL524300:LGL524488 KWP524300:KWP524488 KMT524300:KMT524488 KCX524300:KCX524488 JTB524300:JTB524488 JJF524300:JJF524488 IZJ524300:IZJ524488 IPN524300:IPN524488 IFR524300:IFR524488 HVV524300:HVV524488 HLZ524300:HLZ524488 HCD524300:HCD524488 GSH524300:GSH524488 GIL524300:GIL524488 FYP524300:FYP524488 FOT524300:FOT524488 FEX524300:FEX524488 EVB524300:EVB524488 ELF524300:ELF524488 EBJ524300:EBJ524488 DRN524300:DRN524488 DHR524300:DHR524488 CXV524300:CXV524488 CNZ524300:CNZ524488 CED524300:CED524488 BUH524300:BUH524488 BKL524300:BKL524488 BAP524300:BAP524488 AQT524300:AQT524488 AGX524300:AGX524488 XB524300:XB524488 NF524300:NF524488 Y524300:Y524488 WZR458764:WZR458952 WPV458764:WPV458952 WFZ458764:WFZ458952 VWD458764:VWD458952 VMH458764:VMH458952 VCL458764:VCL458952 USP458764:USP458952 UIT458764:UIT458952 TYX458764:TYX458952 TPB458764:TPB458952 TFF458764:TFF458952 SVJ458764:SVJ458952 SLN458764:SLN458952 SBR458764:SBR458952 RRV458764:RRV458952 RHZ458764:RHZ458952 QYD458764:QYD458952 QOH458764:QOH458952 QEL458764:QEL458952 PUP458764:PUP458952 PKT458764:PKT458952 PAX458764:PAX458952 ORB458764:ORB458952 OHF458764:OHF458952 NXJ458764:NXJ458952 NNN458764:NNN458952 NDR458764:NDR458952 MTV458764:MTV458952 MJZ458764:MJZ458952 MAD458764:MAD458952 LQH458764:LQH458952 LGL458764:LGL458952 KWP458764:KWP458952 KMT458764:KMT458952 KCX458764:KCX458952 JTB458764:JTB458952 JJF458764:JJF458952 IZJ458764:IZJ458952 IPN458764:IPN458952 IFR458764:IFR458952 HVV458764:HVV458952 HLZ458764:HLZ458952 HCD458764:HCD458952 GSH458764:GSH458952 GIL458764:GIL458952 FYP458764:FYP458952 FOT458764:FOT458952 FEX458764:FEX458952 EVB458764:EVB458952 ELF458764:ELF458952 EBJ458764:EBJ458952 DRN458764:DRN458952 DHR458764:DHR458952 CXV458764:CXV458952 CNZ458764:CNZ458952 CED458764:CED458952 BUH458764:BUH458952 BKL458764:BKL458952 BAP458764:BAP458952 AQT458764:AQT458952 AGX458764:AGX458952 XB458764:XB458952 NF458764:NF458952 Y458764:Y458952 WZR393228:WZR393416 WPV393228:WPV393416 WFZ393228:WFZ393416 VWD393228:VWD393416 VMH393228:VMH393416 VCL393228:VCL393416 USP393228:USP393416 UIT393228:UIT393416 TYX393228:TYX393416 TPB393228:TPB393416 TFF393228:TFF393416 SVJ393228:SVJ393416 SLN393228:SLN393416 SBR393228:SBR393416 RRV393228:RRV393416 RHZ393228:RHZ393416 QYD393228:QYD393416 QOH393228:QOH393416 QEL393228:QEL393416 PUP393228:PUP393416 PKT393228:PKT393416 PAX393228:PAX393416 ORB393228:ORB393416 OHF393228:OHF393416 NXJ393228:NXJ393416 NNN393228:NNN393416 NDR393228:NDR393416 MTV393228:MTV393416 MJZ393228:MJZ393416 MAD393228:MAD393416 LQH393228:LQH393416 LGL393228:LGL393416 KWP393228:KWP393416 KMT393228:KMT393416 KCX393228:KCX393416 JTB393228:JTB393416 JJF393228:JJF393416 IZJ393228:IZJ393416 IPN393228:IPN393416 IFR393228:IFR393416 HVV393228:HVV393416 HLZ393228:HLZ393416 HCD393228:HCD393416 GSH393228:GSH393416 GIL393228:GIL393416 FYP393228:FYP393416 FOT393228:FOT393416 FEX393228:FEX393416 EVB393228:EVB393416 ELF393228:ELF393416 EBJ393228:EBJ393416 DRN393228:DRN393416 DHR393228:DHR393416 CXV393228:CXV393416 CNZ393228:CNZ393416 CED393228:CED393416 BUH393228:BUH393416 BKL393228:BKL393416 BAP393228:BAP393416 AQT393228:AQT393416 AGX393228:AGX393416 XB393228:XB393416 NF393228:NF393416 Y393228:Y393416 WZR327692:WZR327880 WPV327692:WPV327880 WFZ327692:WFZ327880 VWD327692:VWD327880 VMH327692:VMH327880 VCL327692:VCL327880 USP327692:USP327880 UIT327692:UIT327880 TYX327692:TYX327880 TPB327692:TPB327880 TFF327692:TFF327880 SVJ327692:SVJ327880 SLN327692:SLN327880 SBR327692:SBR327880 RRV327692:RRV327880 RHZ327692:RHZ327880 QYD327692:QYD327880 QOH327692:QOH327880 QEL327692:QEL327880 PUP327692:PUP327880 PKT327692:PKT327880 PAX327692:PAX327880 ORB327692:ORB327880 OHF327692:OHF327880 NXJ327692:NXJ327880 NNN327692:NNN327880 NDR327692:NDR327880 MTV327692:MTV327880 MJZ327692:MJZ327880 MAD327692:MAD327880 LQH327692:LQH327880 LGL327692:LGL327880 KWP327692:KWP327880 KMT327692:KMT327880 KCX327692:KCX327880 JTB327692:JTB327880 JJF327692:JJF327880 IZJ327692:IZJ327880 IPN327692:IPN327880 IFR327692:IFR327880 HVV327692:HVV327880 HLZ327692:HLZ327880 HCD327692:HCD327880 GSH327692:GSH327880 GIL327692:GIL327880 FYP327692:FYP327880 FOT327692:FOT327880 FEX327692:FEX327880 EVB327692:EVB327880 ELF327692:ELF327880 EBJ327692:EBJ327880 DRN327692:DRN327880 DHR327692:DHR327880 CXV327692:CXV327880 CNZ327692:CNZ327880 CED327692:CED327880 BUH327692:BUH327880 BKL327692:BKL327880 BAP327692:BAP327880 AQT327692:AQT327880 AGX327692:AGX327880 XB327692:XB327880 NF327692:NF327880 Y327692:Y327880 WZR262156:WZR262344 WPV262156:WPV262344 WFZ262156:WFZ262344 VWD262156:VWD262344 VMH262156:VMH262344 VCL262156:VCL262344 USP262156:USP262344 UIT262156:UIT262344 TYX262156:TYX262344 TPB262156:TPB262344 TFF262156:TFF262344 SVJ262156:SVJ262344 SLN262156:SLN262344 SBR262156:SBR262344 RRV262156:RRV262344 RHZ262156:RHZ262344 QYD262156:QYD262344 QOH262156:QOH262344 QEL262156:QEL262344 PUP262156:PUP262344 PKT262156:PKT262344 PAX262156:PAX262344 ORB262156:ORB262344 OHF262156:OHF262344 NXJ262156:NXJ262344 NNN262156:NNN262344 NDR262156:NDR262344 MTV262156:MTV262344 MJZ262156:MJZ262344 MAD262156:MAD262344 LQH262156:LQH262344 LGL262156:LGL262344 KWP262156:KWP262344 KMT262156:KMT262344 KCX262156:KCX262344 JTB262156:JTB262344 JJF262156:JJF262344 IZJ262156:IZJ262344 IPN262156:IPN262344 IFR262156:IFR262344 HVV262156:HVV262344 HLZ262156:HLZ262344 HCD262156:HCD262344 GSH262156:GSH262344 GIL262156:GIL262344 FYP262156:FYP262344 FOT262156:FOT262344 FEX262156:FEX262344 EVB262156:EVB262344 ELF262156:ELF262344 EBJ262156:EBJ262344 DRN262156:DRN262344 DHR262156:DHR262344 CXV262156:CXV262344 CNZ262156:CNZ262344 CED262156:CED262344 BUH262156:BUH262344 BKL262156:BKL262344 BAP262156:BAP262344 AQT262156:AQT262344 AGX262156:AGX262344 XB262156:XB262344 NF262156:NF262344 Y262156:Y262344 WZR196620:WZR196808 WPV196620:WPV196808 WFZ196620:WFZ196808 VWD196620:VWD196808 VMH196620:VMH196808 VCL196620:VCL196808 USP196620:USP196808 UIT196620:UIT196808 TYX196620:TYX196808 TPB196620:TPB196808 TFF196620:TFF196808 SVJ196620:SVJ196808 SLN196620:SLN196808 SBR196620:SBR196808 RRV196620:RRV196808 RHZ196620:RHZ196808 QYD196620:QYD196808 QOH196620:QOH196808 QEL196620:QEL196808 PUP196620:PUP196808 PKT196620:PKT196808 PAX196620:PAX196808 ORB196620:ORB196808 OHF196620:OHF196808 NXJ196620:NXJ196808 NNN196620:NNN196808 NDR196620:NDR196808 MTV196620:MTV196808 MJZ196620:MJZ196808 MAD196620:MAD196808 LQH196620:LQH196808 LGL196620:LGL196808 KWP196620:KWP196808 KMT196620:KMT196808 KCX196620:KCX196808 JTB196620:JTB196808 JJF196620:JJF196808 IZJ196620:IZJ196808 IPN196620:IPN196808 IFR196620:IFR196808 HVV196620:HVV196808 HLZ196620:HLZ196808 HCD196620:HCD196808 GSH196620:GSH196808 GIL196620:GIL196808 FYP196620:FYP196808 FOT196620:FOT196808 FEX196620:FEX196808 EVB196620:EVB196808 ELF196620:ELF196808 EBJ196620:EBJ196808 DRN196620:DRN196808 DHR196620:DHR196808 CXV196620:CXV196808 CNZ196620:CNZ196808 CED196620:CED196808 BUH196620:BUH196808 BKL196620:BKL196808 BAP196620:BAP196808 AQT196620:AQT196808 AGX196620:AGX196808 XB196620:XB196808 NF196620:NF196808 Y196620:Y196808 WZR131084:WZR131272 WPV131084:WPV131272 WFZ131084:WFZ131272 VWD131084:VWD131272 VMH131084:VMH131272 VCL131084:VCL131272 USP131084:USP131272 UIT131084:UIT131272 TYX131084:TYX131272 TPB131084:TPB131272 TFF131084:TFF131272 SVJ131084:SVJ131272 SLN131084:SLN131272 SBR131084:SBR131272 RRV131084:RRV131272 RHZ131084:RHZ131272 QYD131084:QYD131272 QOH131084:QOH131272 QEL131084:QEL131272 PUP131084:PUP131272 PKT131084:PKT131272 PAX131084:PAX131272 ORB131084:ORB131272 OHF131084:OHF131272 NXJ131084:NXJ131272 NNN131084:NNN131272 NDR131084:NDR131272 MTV131084:MTV131272 MJZ131084:MJZ131272 MAD131084:MAD131272 LQH131084:LQH131272 LGL131084:LGL131272 KWP131084:KWP131272 KMT131084:KMT131272 KCX131084:KCX131272 JTB131084:JTB131272 JJF131084:JJF131272 IZJ131084:IZJ131272 IPN131084:IPN131272 IFR131084:IFR131272 HVV131084:HVV131272 HLZ131084:HLZ131272 HCD131084:HCD131272 GSH131084:GSH131272 GIL131084:GIL131272 FYP131084:FYP131272 FOT131084:FOT131272 FEX131084:FEX131272 EVB131084:EVB131272 ELF131084:ELF131272 EBJ131084:EBJ131272 DRN131084:DRN131272 DHR131084:DHR131272 CXV131084:CXV131272 CNZ131084:CNZ131272 CED131084:CED131272 BUH131084:BUH131272 BKL131084:BKL131272 BAP131084:BAP131272 AQT131084:AQT131272 AGX131084:AGX131272 XB131084:XB131272 NF131084:NF131272 Y131084:Y131272 WZR65548:WZR65736 WPV65548:WPV65736 WFZ65548:WFZ65736 VWD65548:VWD65736 VMH65548:VMH65736 VCL65548:VCL65736 USP65548:USP65736 UIT65548:UIT65736 TYX65548:TYX65736 TPB65548:TPB65736 TFF65548:TFF65736 SVJ65548:SVJ65736 SLN65548:SLN65736 SBR65548:SBR65736 RRV65548:RRV65736 RHZ65548:RHZ65736 QYD65548:QYD65736 QOH65548:QOH65736 QEL65548:QEL65736 PUP65548:PUP65736 PKT65548:PKT65736 PAX65548:PAX65736 ORB65548:ORB65736 OHF65548:OHF65736 NXJ65548:NXJ65736 NNN65548:NNN65736 NDR65548:NDR65736 MTV65548:MTV65736 MJZ65548:MJZ65736 MAD65548:MAD65736 LQH65548:LQH65736 LGL65548:LGL65736 KWP65548:KWP65736 KMT65548:KMT65736 KCX65548:KCX65736 JTB65548:JTB65736 JJF65548:JJF65736 IZJ65548:IZJ65736 IPN65548:IPN65736 IFR65548:IFR65736 HVV65548:HVV65736 HLZ65548:HLZ65736 HCD65548:HCD65736 GSH65548:GSH65736 GIL65548:GIL65736 FYP65548:FYP65736 FOT65548:FOT65736 FEX65548:FEX65736 EVB65548:EVB65736 ELF65548:ELF65736 EBJ65548:EBJ65736 DRN65548:DRN65736 DHR65548:DHR65736 CXV65548:CXV65736 CNZ65548:CNZ65736 CED65548:CED65736 BUH65548:BUH65736 BKL65548:BKL65736 BAP65548:BAP65736 AQT65548:AQT65736 AGX65548:AGX65736 XB65548:XB65736 NF65548:NF65736 Y65548:Y65736 MO77:MO85 Y11:Y188" xr:uid="{38CE748A-EF64-4197-A198-61D51AF51545}">
      <formula1>#REF!</formula1>
    </dataValidation>
    <dataValidation type="list" allowBlank="1" showInputMessage="1" showErrorMessage="1" sqref="X30:X33 X120:X188 WZA59:WZA76 WPE59:WPE76 WFI59:WFI76 VVM59:VVM76 VLQ59:VLQ76 VBU59:VBU76 URY59:URY76 UIC59:UIC76 TYG59:TYG76 TOK59:TOK76 TEO59:TEO76 SUS59:SUS76 SKW59:SKW76 SBA59:SBA76 RRE59:RRE76 RHI59:RHI76 QXM59:QXM76 QNQ59:QNQ76 QDU59:QDU76 PTY59:PTY76 PKC59:PKC76 PAG59:PAG76 OQK59:OQK76 OGO59:OGO76 NWS59:NWS76 NMW59:NMW76 NDA59:NDA76 MTE59:MTE76 MJI59:MJI76 LZM59:LZM76 LPQ59:LPQ76 LFU59:LFU76 KVY59:KVY76 KMC59:KMC76 KCG59:KCG76 JSK59:JSK76 JIO59:JIO76 IYS59:IYS76 IOW59:IOW76 IFA59:IFA76 HVE59:HVE76 HLI59:HLI76 HBM59:HBM76 GRQ59:GRQ76 GHU59:GHU76 FXY59:FXY76 FOC59:FOC76 FEG59:FEG76 EUK59:EUK76 EKO59:EKO76 EAS59:EAS76 DQW59:DQW76 DHA59:DHA76 CXE59:CXE76 CNI59:CNI76 CDM59:CDM76 BTQ59:BTQ76 BJU59:BJU76 AZY59:AZY76 AQC59:AQC76 AGG59:AGG76 WK59:WK76 MO59:MO76 X59:X76 WZQ983175:WZQ983240 WPU983175:WPU983240 WFY983175:WFY983240 VWC983175:VWC983240 VMG983175:VMG983240 VCK983175:VCK983240 USO983175:USO983240 UIS983175:UIS983240 TYW983175:TYW983240 TPA983175:TPA983240 TFE983175:TFE983240 SVI983175:SVI983240 SLM983175:SLM983240 SBQ983175:SBQ983240 RRU983175:RRU983240 RHY983175:RHY983240 QYC983175:QYC983240 QOG983175:QOG983240 QEK983175:QEK983240 PUO983175:PUO983240 PKS983175:PKS983240 PAW983175:PAW983240 ORA983175:ORA983240 OHE983175:OHE983240 NXI983175:NXI983240 NNM983175:NNM983240 NDQ983175:NDQ983240 MTU983175:MTU983240 MJY983175:MJY983240 MAC983175:MAC983240 LQG983175:LQG983240 LGK983175:LGK983240 KWO983175:KWO983240 KMS983175:KMS983240 KCW983175:KCW983240 JTA983175:JTA983240 JJE983175:JJE983240 IZI983175:IZI983240 IPM983175:IPM983240 IFQ983175:IFQ983240 HVU983175:HVU983240 HLY983175:HLY983240 HCC983175:HCC983240 GSG983175:GSG983240 GIK983175:GIK983240 FYO983175:FYO983240 FOS983175:FOS983240 FEW983175:FEW983240 EVA983175:EVA983240 ELE983175:ELE983240 EBI983175:EBI983240 DRM983175:DRM983240 DHQ983175:DHQ983240 CXU983175:CXU983240 CNY983175:CNY983240 CEC983175:CEC983240 BUG983175:BUG983240 BKK983175:BKK983240 BAO983175:BAO983240 AQS983175:AQS983240 AGW983175:AGW983240 XA983175:XA983240 NE983175:NE983240 X983175:X983240 WZQ917639:WZQ917704 WPU917639:WPU917704 WFY917639:WFY917704 VWC917639:VWC917704 VMG917639:VMG917704 VCK917639:VCK917704 USO917639:USO917704 UIS917639:UIS917704 TYW917639:TYW917704 TPA917639:TPA917704 TFE917639:TFE917704 SVI917639:SVI917704 SLM917639:SLM917704 SBQ917639:SBQ917704 RRU917639:RRU917704 RHY917639:RHY917704 QYC917639:QYC917704 QOG917639:QOG917704 QEK917639:QEK917704 PUO917639:PUO917704 PKS917639:PKS917704 PAW917639:PAW917704 ORA917639:ORA917704 OHE917639:OHE917704 NXI917639:NXI917704 NNM917639:NNM917704 NDQ917639:NDQ917704 MTU917639:MTU917704 MJY917639:MJY917704 MAC917639:MAC917704 LQG917639:LQG917704 LGK917639:LGK917704 KWO917639:KWO917704 KMS917639:KMS917704 KCW917639:KCW917704 JTA917639:JTA917704 JJE917639:JJE917704 IZI917639:IZI917704 IPM917639:IPM917704 IFQ917639:IFQ917704 HVU917639:HVU917704 HLY917639:HLY917704 HCC917639:HCC917704 GSG917639:GSG917704 GIK917639:GIK917704 FYO917639:FYO917704 FOS917639:FOS917704 FEW917639:FEW917704 EVA917639:EVA917704 ELE917639:ELE917704 EBI917639:EBI917704 DRM917639:DRM917704 DHQ917639:DHQ917704 CXU917639:CXU917704 CNY917639:CNY917704 CEC917639:CEC917704 BUG917639:BUG917704 BKK917639:BKK917704 BAO917639:BAO917704 AQS917639:AQS917704 AGW917639:AGW917704 XA917639:XA917704 NE917639:NE917704 X917639:X917704 WZQ852103:WZQ852168 WPU852103:WPU852168 WFY852103:WFY852168 VWC852103:VWC852168 VMG852103:VMG852168 VCK852103:VCK852168 USO852103:USO852168 UIS852103:UIS852168 TYW852103:TYW852168 TPA852103:TPA852168 TFE852103:TFE852168 SVI852103:SVI852168 SLM852103:SLM852168 SBQ852103:SBQ852168 RRU852103:RRU852168 RHY852103:RHY852168 QYC852103:QYC852168 QOG852103:QOG852168 QEK852103:QEK852168 PUO852103:PUO852168 PKS852103:PKS852168 PAW852103:PAW852168 ORA852103:ORA852168 OHE852103:OHE852168 NXI852103:NXI852168 NNM852103:NNM852168 NDQ852103:NDQ852168 MTU852103:MTU852168 MJY852103:MJY852168 MAC852103:MAC852168 LQG852103:LQG852168 LGK852103:LGK852168 KWO852103:KWO852168 KMS852103:KMS852168 KCW852103:KCW852168 JTA852103:JTA852168 JJE852103:JJE852168 IZI852103:IZI852168 IPM852103:IPM852168 IFQ852103:IFQ852168 HVU852103:HVU852168 HLY852103:HLY852168 HCC852103:HCC852168 GSG852103:GSG852168 GIK852103:GIK852168 FYO852103:FYO852168 FOS852103:FOS852168 FEW852103:FEW852168 EVA852103:EVA852168 ELE852103:ELE852168 EBI852103:EBI852168 DRM852103:DRM852168 DHQ852103:DHQ852168 CXU852103:CXU852168 CNY852103:CNY852168 CEC852103:CEC852168 BUG852103:BUG852168 BKK852103:BKK852168 BAO852103:BAO852168 AQS852103:AQS852168 AGW852103:AGW852168 XA852103:XA852168 NE852103:NE852168 X852103:X852168 WZQ786567:WZQ786632 WPU786567:WPU786632 WFY786567:WFY786632 VWC786567:VWC786632 VMG786567:VMG786632 VCK786567:VCK786632 USO786567:USO786632 UIS786567:UIS786632 TYW786567:TYW786632 TPA786567:TPA786632 TFE786567:TFE786632 SVI786567:SVI786632 SLM786567:SLM786632 SBQ786567:SBQ786632 RRU786567:RRU786632 RHY786567:RHY786632 QYC786567:QYC786632 QOG786567:QOG786632 QEK786567:QEK786632 PUO786567:PUO786632 PKS786567:PKS786632 PAW786567:PAW786632 ORA786567:ORA786632 OHE786567:OHE786632 NXI786567:NXI786632 NNM786567:NNM786632 NDQ786567:NDQ786632 MTU786567:MTU786632 MJY786567:MJY786632 MAC786567:MAC786632 LQG786567:LQG786632 LGK786567:LGK786632 KWO786567:KWO786632 KMS786567:KMS786632 KCW786567:KCW786632 JTA786567:JTA786632 JJE786567:JJE786632 IZI786567:IZI786632 IPM786567:IPM786632 IFQ786567:IFQ786632 HVU786567:HVU786632 HLY786567:HLY786632 HCC786567:HCC786632 GSG786567:GSG786632 GIK786567:GIK786632 FYO786567:FYO786632 FOS786567:FOS786632 FEW786567:FEW786632 EVA786567:EVA786632 ELE786567:ELE786632 EBI786567:EBI786632 DRM786567:DRM786632 DHQ786567:DHQ786632 CXU786567:CXU786632 CNY786567:CNY786632 CEC786567:CEC786632 BUG786567:BUG786632 BKK786567:BKK786632 BAO786567:BAO786632 AQS786567:AQS786632 AGW786567:AGW786632 XA786567:XA786632 NE786567:NE786632 X786567:X786632 WZQ721031:WZQ721096 WPU721031:WPU721096 WFY721031:WFY721096 VWC721031:VWC721096 VMG721031:VMG721096 VCK721031:VCK721096 USO721031:USO721096 UIS721031:UIS721096 TYW721031:TYW721096 TPA721031:TPA721096 TFE721031:TFE721096 SVI721031:SVI721096 SLM721031:SLM721096 SBQ721031:SBQ721096 RRU721031:RRU721096 RHY721031:RHY721096 QYC721031:QYC721096 QOG721031:QOG721096 QEK721031:QEK721096 PUO721031:PUO721096 PKS721031:PKS721096 PAW721031:PAW721096 ORA721031:ORA721096 OHE721031:OHE721096 NXI721031:NXI721096 NNM721031:NNM721096 NDQ721031:NDQ721096 MTU721031:MTU721096 MJY721031:MJY721096 MAC721031:MAC721096 LQG721031:LQG721096 LGK721031:LGK721096 KWO721031:KWO721096 KMS721031:KMS721096 KCW721031:KCW721096 JTA721031:JTA721096 JJE721031:JJE721096 IZI721031:IZI721096 IPM721031:IPM721096 IFQ721031:IFQ721096 HVU721031:HVU721096 HLY721031:HLY721096 HCC721031:HCC721096 GSG721031:GSG721096 GIK721031:GIK721096 FYO721031:FYO721096 FOS721031:FOS721096 FEW721031:FEW721096 EVA721031:EVA721096 ELE721031:ELE721096 EBI721031:EBI721096 DRM721031:DRM721096 DHQ721031:DHQ721096 CXU721031:CXU721096 CNY721031:CNY721096 CEC721031:CEC721096 BUG721031:BUG721096 BKK721031:BKK721096 BAO721031:BAO721096 AQS721031:AQS721096 AGW721031:AGW721096 XA721031:XA721096 NE721031:NE721096 X721031:X721096 WZQ655495:WZQ655560 WPU655495:WPU655560 WFY655495:WFY655560 VWC655495:VWC655560 VMG655495:VMG655560 VCK655495:VCK655560 USO655495:USO655560 UIS655495:UIS655560 TYW655495:TYW655560 TPA655495:TPA655560 TFE655495:TFE655560 SVI655495:SVI655560 SLM655495:SLM655560 SBQ655495:SBQ655560 RRU655495:RRU655560 RHY655495:RHY655560 QYC655495:QYC655560 QOG655495:QOG655560 QEK655495:QEK655560 PUO655495:PUO655560 PKS655495:PKS655560 PAW655495:PAW655560 ORA655495:ORA655560 OHE655495:OHE655560 NXI655495:NXI655560 NNM655495:NNM655560 NDQ655495:NDQ655560 MTU655495:MTU655560 MJY655495:MJY655560 MAC655495:MAC655560 LQG655495:LQG655560 LGK655495:LGK655560 KWO655495:KWO655560 KMS655495:KMS655560 KCW655495:KCW655560 JTA655495:JTA655560 JJE655495:JJE655560 IZI655495:IZI655560 IPM655495:IPM655560 IFQ655495:IFQ655560 HVU655495:HVU655560 HLY655495:HLY655560 HCC655495:HCC655560 GSG655495:GSG655560 GIK655495:GIK655560 FYO655495:FYO655560 FOS655495:FOS655560 FEW655495:FEW655560 EVA655495:EVA655560 ELE655495:ELE655560 EBI655495:EBI655560 DRM655495:DRM655560 DHQ655495:DHQ655560 CXU655495:CXU655560 CNY655495:CNY655560 CEC655495:CEC655560 BUG655495:BUG655560 BKK655495:BKK655560 BAO655495:BAO655560 AQS655495:AQS655560 AGW655495:AGW655560 XA655495:XA655560 NE655495:NE655560 X655495:X655560 WZQ589959:WZQ590024 WPU589959:WPU590024 WFY589959:WFY590024 VWC589959:VWC590024 VMG589959:VMG590024 VCK589959:VCK590024 USO589959:USO590024 UIS589959:UIS590024 TYW589959:TYW590024 TPA589959:TPA590024 TFE589959:TFE590024 SVI589959:SVI590024 SLM589959:SLM590024 SBQ589959:SBQ590024 RRU589959:RRU590024 RHY589959:RHY590024 QYC589959:QYC590024 QOG589959:QOG590024 QEK589959:QEK590024 PUO589959:PUO590024 PKS589959:PKS590024 PAW589959:PAW590024 ORA589959:ORA590024 OHE589959:OHE590024 NXI589959:NXI590024 NNM589959:NNM590024 NDQ589959:NDQ590024 MTU589959:MTU590024 MJY589959:MJY590024 MAC589959:MAC590024 LQG589959:LQG590024 LGK589959:LGK590024 KWO589959:KWO590024 KMS589959:KMS590024 KCW589959:KCW590024 JTA589959:JTA590024 JJE589959:JJE590024 IZI589959:IZI590024 IPM589959:IPM590024 IFQ589959:IFQ590024 HVU589959:HVU590024 HLY589959:HLY590024 HCC589959:HCC590024 GSG589959:GSG590024 GIK589959:GIK590024 FYO589959:FYO590024 FOS589959:FOS590024 FEW589959:FEW590024 EVA589959:EVA590024 ELE589959:ELE590024 EBI589959:EBI590024 DRM589959:DRM590024 DHQ589959:DHQ590024 CXU589959:CXU590024 CNY589959:CNY590024 CEC589959:CEC590024 BUG589959:BUG590024 BKK589959:BKK590024 BAO589959:BAO590024 AQS589959:AQS590024 AGW589959:AGW590024 XA589959:XA590024 NE589959:NE590024 X589959:X590024 WZQ524423:WZQ524488 WPU524423:WPU524488 WFY524423:WFY524488 VWC524423:VWC524488 VMG524423:VMG524488 VCK524423:VCK524488 USO524423:USO524488 UIS524423:UIS524488 TYW524423:TYW524488 TPA524423:TPA524488 TFE524423:TFE524488 SVI524423:SVI524488 SLM524423:SLM524488 SBQ524423:SBQ524488 RRU524423:RRU524488 RHY524423:RHY524488 QYC524423:QYC524488 QOG524423:QOG524488 QEK524423:QEK524488 PUO524423:PUO524488 PKS524423:PKS524488 PAW524423:PAW524488 ORA524423:ORA524488 OHE524423:OHE524488 NXI524423:NXI524488 NNM524423:NNM524488 NDQ524423:NDQ524488 MTU524423:MTU524488 MJY524423:MJY524488 MAC524423:MAC524488 LQG524423:LQG524488 LGK524423:LGK524488 KWO524423:KWO524488 KMS524423:KMS524488 KCW524423:KCW524488 JTA524423:JTA524488 JJE524423:JJE524488 IZI524423:IZI524488 IPM524423:IPM524488 IFQ524423:IFQ524488 HVU524423:HVU524488 HLY524423:HLY524488 HCC524423:HCC524488 GSG524423:GSG524488 GIK524423:GIK524488 FYO524423:FYO524488 FOS524423:FOS524488 FEW524423:FEW524488 EVA524423:EVA524488 ELE524423:ELE524488 EBI524423:EBI524488 DRM524423:DRM524488 DHQ524423:DHQ524488 CXU524423:CXU524488 CNY524423:CNY524488 CEC524423:CEC524488 BUG524423:BUG524488 BKK524423:BKK524488 BAO524423:BAO524488 AQS524423:AQS524488 AGW524423:AGW524488 XA524423:XA524488 NE524423:NE524488 X524423:X524488 WZQ458887:WZQ458952 WPU458887:WPU458952 WFY458887:WFY458952 VWC458887:VWC458952 VMG458887:VMG458952 VCK458887:VCK458952 USO458887:USO458952 UIS458887:UIS458952 TYW458887:TYW458952 TPA458887:TPA458952 TFE458887:TFE458952 SVI458887:SVI458952 SLM458887:SLM458952 SBQ458887:SBQ458952 RRU458887:RRU458952 RHY458887:RHY458952 QYC458887:QYC458952 QOG458887:QOG458952 QEK458887:QEK458952 PUO458887:PUO458952 PKS458887:PKS458952 PAW458887:PAW458952 ORA458887:ORA458952 OHE458887:OHE458952 NXI458887:NXI458952 NNM458887:NNM458952 NDQ458887:NDQ458952 MTU458887:MTU458952 MJY458887:MJY458952 MAC458887:MAC458952 LQG458887:LQG458952 LGK458887:LGK458952 KWO458887:KWO458952 KMS458887:KMS458952 KCW458887:KCW458952 JTA458887:JTA458952 JJE458887:JJE458952 IZI458887:IZI458952 IPM458887:IPM458952 IFQ458887:IFQ458952 HVU458887:HVU458952 HLY458887:HLY458952 HCC458887:HCC458952 GSG458887:GSG458952 GIK458887:GIK458952 FYO458887:FYO458952 FOS458887:FOS458952 FEW458887:FEW458952 EVA458887:EVA458952 ELE458887:ELE458952 EBI458887:EBI458952 DRM458887:DRM458952 DHQ458887:DHQ458952 CXU458887:CXU458952 CNY458887:CNY458952 CEC458887:CEC458952 BUG458887:BUG458952 BKK458887:BKK458952 BAO458887:BAO458952 AQS458887:AQS458952 AGW458887:AGW458952 XA458887:XA458952 NE458887:NE458952 X458887:X458952 WZQ393351:WZQ393416 WPU393351:WPU393416 WFY393351:WFY393416 VWC393351:VWC393416 VMG393351:VMG393416 VCK393351:VCK393416 USO393351:USO393416 UIS393351:UIS393416 TYW393351:TYW393416 TPA393351:TPA393416 TFE393351:TFE393416 SVI393351:SVI393416 SLM393351:SLM393416 SBQ393351:SBQ393416 RRU393351:RRU393416 RHY393351:RHY393416 QYC393351:QYC393416 QOG393351:QOG393416 QEK393351:QEK393416 PUO393351:PUO393416 PKS393351:PKS393416 PAW393351:PAW393416 ORA393351:ORA393416 OHE393351:OHE393416 NXI393351:NXI393416 NNM393351:NNM393416 NDQ393351:NDQ393416 MTU393351:MTU393416 MJY393351:MJY393416 MAC393351:MAC393416 LQG393351:LQG393416 LGK393351:LGK393416 KWO393351:KWO393416 KMS393351:KMS393416 KCW393351:KCW393416 JTA393351:JTA393416 JJE393351:JJE393416 IZI393351:IZI393416 IPM393351:IPM393416 IFQ393351:IFQ393416 HVU393351:HVU393416 HLY393351:HLY393416 HCC393351:HCC393416 GSG393351:GSG393416 GIK393351:GIK393416 FYO393351:FYO393416 FOS393351:FOS393416 FEW393351:FEW393416 EVA393351:EVA393416 ELE393351:ELE393416 EBI393351:EBI393416 DRM393351:DRM393416 DHQ393351:DHQ393416 CXU393351:CXU393416 CNY393351:CNY393416 CEC393351:CEC393416 BUG393351:BUG393416 BKK393351:BKK393416 BAO393351:BAO393416 AQS393351:AQS393416 AGW393351:AGW393416 XA393351:XA393416 NE393351:NE393416 X393351:X393416 WZQ327815:WZQ327880 WPU327815:WPU327880 WFY327815:WFY327880 VWC327815:VWC327880 VMG327815:VMG327880 VCK327815:VCK327880 USO327815:USO327880 UIS327815:UIS327880 TYW327815:TYW327880 TPA327815:TPA327880 TFE327815:TFE327880 SVI327815:SVI327880 SLM327815:SLM327880 SBQ327815:SBQ327880 RRU327815:RRU327880 RHY327815:RHY327880 QYC327815:QYC327880 QOG327815:QOG327880 QEK327815:QEK327880 PUO327815:PUO327880 PKS327815:PKS327880 PAW327815:PAW327880 ORA327815:ORA327880 OHE327815:OHE327880 NXI327815:NXI327880 NNM327815:NNM327880 NDQ327815:NDQ327880 MTU327815:MTU327880 MJY327815:MJY327880 MAC327815:MAC327880 LQG327815:LQG327880 LGK327815:LGK327880 KWO327815:KWO327880 KMS327815:KMS327880 KCW327815:KCW327880 JTA327815:JTA327880 JJE327815:JJE327880 IZI327815:IZI327880 IPM327815:IPM327880 IFQ327815:IFQ327880 HVU327815:HVU327880 HLY327815:HLY327880 HCC327815:HCC327880 GSG327815:GSG327880 GIK327815:GIK327880 FYO327815:FYO327880 FOS327815:FOS327880 FEW327815:FEW327880 EVA327815:EVA327880 ELE327815:ELE327880 EBI327815:EBI327880 DRM327815:DRM327880 DHQ327815:DHQ327880 CXU327815:CXU327880 CNY327815:CNY327880 CEC327815:CEC327880 BUG327815:BUG327880 BKK327815:BKK327880 BAO327815:BAO327880 AQS327815:AQS327880 AGW327815:AGW327880 XA327815:XA327880 NE327815:NE327880 X327815:X327880 WZQ262279:WZQ262344 WPU262279:WPU262344 WFY262279:WFY262344 VWC262279:VWC262344 VMG262279:VMG262344 VCK262279:VCK262344 USO262279:USO262344 UIS262279:UIS262344 TYW262279:TYW262344 TPA262279:TPA262344 TFE262279:TFE262344 SVI262279:SVI262344 SLM262279:SLM262344 SBQ262279:SBQ262344 RRU262279:RRU262344 RHY262279:RHY262344 QYC262279:QYC262344 QOG262279:QOG262344 QEK262279:QEK262344 PUO262279:PUO262344 PKS262279:PKS262344 PAW262279:PAW262344 ORA262279:ORA262344 OHE262279:OHE262344 NXI262279:NXI262344 NNM262279:NNM262344 NDQ262279:NDQ262344 MTU262279:MTU262344 MJY262279:MJY262344 MAC262279:MAC262344 LQG262279:LQG262344 LGK262279:LGK262344 KWO262279:KWO262344 KMS262279:KMS262344 KCW262279:KCW262344 JTA262279:JTA262344 JJE262279:JJE262344 IZI262279:IZI262344 IPM262279:IPM262344 IFQ262279:IFQ262344 HVU262279:HVU262344 HLY262279:HLY262344 HCC262279:HCC262344 GSG262279:GSG262344 GIK262279:GIK262344 FYO262279:FYO262344 FOS262279:FOS262344 FEW262279:FEW262344 EVA262279:EVA262344 ELE262279:ELE262344 EBI262279:EBI262344 DRM262279:DRM262344 DHQ262279:DHQ262344 CXU262279:CXU262344 CNY262279:CNY262344 CEC262279:CEC262344 BUG262279:BUG262344 BKK262279:BKK262344 BAO262279:BAO262344 AQS262279:AQS262344 AGW262279:AGW262344 XA262279:XA262344 NE262279:NE262344 X262279:X262344 WZQ196743:WZQ196808 WPU196743:WPU196808 WFY196743:WFY196808 VWC196743:VWC196808 VMG196743:VMG196808 VCK196743:VCK196808 USO196743:USO196808 UIS196743:UIS196808 TYW196743:TYW196808 TPA196743:TPA196808 TFE196743:TFE196808 SVI196743:SVI196808 SLM196743:SLM196808 SBQ196743:SBQ196808 RRU196743:RRU196808 RHY196743:RHY196808 QYC196743:QYC196808 QOG196743:QOG196808 QEK196743:QEK196808 PUO196743:PUO196808 PKS196743:PKS196808 PAW196743:PAW196808 ORA196743:ORA196808 OHE196743:OHE196808 NXI196743:NXI196808 NNM196743:NNM196808 NDQ196743:NDQ196808 MTU196743:MTU196808 MJY196743:MJY196808 MAC196743:MAC196808 LQG196743:LQG196808 LGK196743:LGK196808 KWO196743:KWO196808 KMS196743:KMS196808 KCW196743:KCW196808 JTA196743:JTA196808 JJE196743:JJE196808 IZI196743:IZI196808 IPM196743:IPM196808 IFQ196743:IFQ196808 HVU196743:HVU196808 HLY196743:HLY196808 HCC196743:HCC196808 GSG196743:GSG196808 GIK196743:GIK196808 FYO196743:FYO196808 FOS196743:FOS196808 FEW196743:FEW196808 EVA196743:EVA196808 ELE196743:ELE196808 EBI196743:EBI196808 DRM196743:DRM196808 DHQ196743:DHQ196808 CXU196743:CXU196808 CNY196743:CNY196808 CEC196743:CEC196808 BUG196743:BUG196808 BKK196743:BKK196808 BAO196743:BAO196808 AQS196743:AQS196808 AGW196743:AGW196808 XA196743:XA196808 NE196743:NE196808 X196743:X196808 WZQ131207:WZQ131272 WPU131207:WPU131272 WFY131207:WFY131272 VWC131207:VWC131272 VMG131207:VMG131272 VCK131207:VCK131272 USO131207:USO131272 UIS131207:UIS131272 TYW131207:TYW131272 TPA131207:TPA131272 TFE131207:TFE131272 SVI131207:SVI131272 SLM131207:SLM131272 SBQ131207:SBQ131272 RRU131207:RRU131272 RHY131207:RHY131272 QYC131207:QYC131272 QOG131207:QOG131272 QEK131207:QEK131272 PUO131207:PUO131272 PKS131207:PKS131272 PAW131207:PAW131272 ORA131207:ORA131272 OHE131207:OHE131272 NXI131207:NXI131272 NNM131207:NNM131272 NDQ131207:NDQ131272 MTU131207:MTU131272 MJY131207:MJY131272 MAC131207:MAC131272 LQG131207:LQG131272 LGK131207:LGK131272 KWO131207:KWO131272 KMS131207:KMS131272 KCW131207:KCW131272 JTA131207:JTA131272 JJE131207:JJE131272 IZI131207:IZI131272 IPM131207:IPM131272 IFQ131207:IFQ131272 HVU131207:HVU131272 HLY131207:HLY131272 HCC131207:HCC131272 GSG131207:GSG131272 GIK131207:GIK131272 FYO131207:FYO131272 FOS131207:FOS131272 FEW131207:FEW131272 EVA131207:EVA131272 ELE131207:ELE131272 EBI131207:EBI131272 DRM131207:DRM131272 DHQ131207:DHQ131272 CXU131207:CXU131272 CNY131207:CNY131272 CEC131207:CEC131272 BUG131207:BUG131272 BKK131207:BKK131272 BAO131207:BAO131272 AQS131207:AQS131272 AGW131207:AGW131272 XA131207:XA131272 NE131207:NE131272 X131207:X131272 WZQ65671:WZQ65736 WPU65671:WPU65736 WFY65671:WFY65736 VWC65671:VWC65736 VMG65671:VMG65736 VCK65671:VCK65736 USO65671:USO65736 UIS65671:UIS65736 TYW65671:TYW65736 TPA65671:TPA65736 TFE65671:TFE65736 SVI65671:SVI65736 SLM65671:SLM65736 SBQ65671:SBQ65736 RRU65671:RRU65736 RHY65671:RHY65736 QYC65671:QYC65736 QOG65671:QOG65736 QEK65671:QEK65736 PUO65671:PUO65736 PKS65671:PKS65736 PAW65671:PAW65736 ORA65671:ORA65736 OHE65671:OHE65736 NXI65671:NXI65736 NNM65671:NNM65736 NDQ65671:NDQ65736 MTU65671:MTU65736 MJY65671:MJY65736 MAC65671:MAC65736 LQG65671:LQG65736 LGK65671:LGK65736 KWO65671:KWO65736 KMS65671:KMS65736 KCW65671:KCW65736 JTA65671:JTA65736 JJE65671:JJE65736 IZI65671:IZI65736 IPM65671:IPM65736 IFQ65671:IFQ65736 HVU65671:HVU65736 HLY65671:HLY65736 HCC65671:HCC65736 GSG65671:GSG65736 GIK65671:GIK65736 FYO65671:FYO65736 FOS65671:FOS65736 FEW65671:FEW65736 EVA65671:EVA65736 ELE65671:ELE65736 EBI65671:EBI65736 DRM65671:DRM65736 DHQ65671:DHQ65736 CXU65671:CXU65736 CNY65671:CNY65736 CEC65671:CEC65736 BUG65671:BUG65736 BKK65671:BKK65736 BAO65671:BAO65736 AQS65671:AQS65736 AGW65671:AGW65736 XA65671:XA65736 NE65671:NE65736 X65671:X65736 WZQ983105:WZQ983106 WPU983105:WPU983106 WFY983105:WFY983106 VWC983105:VWC983106 VMG983105:VMG983106 VCK983105:VCK983106 USO983105:USO983106 UIS983105:UIS983106 TYW983105:TYW983106 TPA983105:TPA983106 TFE983105:TFE983106 SVI983105:SVI983106 SLM983105:SLM983106 SBQ983105:SBQ983106 RRU983105:RRU983106 RHY983105:RHY983106 QYC983105:QYC983106 QOG983105:QOG983106 QEK983105:QEK983106 PUO983105:PUO983106 PKS983105:PKS983106 PAW983105:PAW983106 ORA983105:ORA983106 OHE983105:OHE983106 NXI983105:NXI983106 NNM983105:NNM983106 NDQ983105:NDQ983106 MTU983105:MTU983106 MJY983105:MJY983106 MAC983105:MAC983106 LQG983105:LQG983106 LGK983105:LGK983106 KWO983105:KWO983106 KMS983105:KMS983106 KCW983105:KCW983106 JTA983105:JTA983106 JJE983105:JJE983106 IZI983105:IZI983106 IPM983105:IPM983106 IFQ983105:IFQ983106 HVU983105:HVU983106 HLY983105:HLY983106 HCC983105:HCC983106 GSG983105:GSG983106 GIK983105:GIK983106 FYO983105:FYO983106 FOS983105:FOS983106 FEW983105:FEW983106 EVA983105:EVA983106 ELE983105:ELE983106 EBI983105:EBI983106 DRM983105:DRM983106 DHQ983105:DHQ983106 CXU983105:CXU983106 CNY983105:CNY983106 CEC983105:CEC983106 BUG983105:BUG983106 BKK983105:BKK983106 BAO983105:BAO983106 AQS983105:AQS983106 AGW983105:AGW983106 XA983105:XA983106 NE983105:NE983106 X983105:X983106 WZQ917569:WZQ917570 WPU917569:WPU917570 WFY917569:WFY917570 VWC917569:VWC917570 VMG917569:VMG917570 VCK917569:VCK917570 USO917569:USO917570 UIS917569:UIS917570 TYW917569:TYW917570 TPA917569:TPA917570 TFE917569:TFE917570 SVI917569:SVI917570 SLM917569:SLM917570 SBQ917569:SBQ917570 RRU917569:RRU917570 RHY917569:RHY917570 QYC917569:QYC917570 QOG917569:QOG917570 QEK917569:QEK917570 PUO917569:PUO917570 PKS917569:PKS917570 PAW917569:PAW917570 ORA917569:ORA917570 OHE917569:OHE917570 NXI917569:NXI917570 NNM917569:NNM917570 NDQ917569:NDQ917570 MTU917569:MTU917570 MJY917569:MJY917570 MAC917569:MAC917570 LQG917569:LQG917570 LGK917569:LGK917570 KWO917569:KWO917570 KMS917569:KMS917570 KCW917569:KCW917570 JTA917569:JTA917570 JJE917569:JJE917570 IZI917569:IZI917570 IPM917569:IPM917570 IFQ917569:IFQ917570 HVU917569:HVU917570 HLY917569:HLY917570 HCC917569:HCC917570 GSG917569:GSG917570 GIK917569:GIK917570 FYO917569:FYO917570 FOS917569:FOS917570 FEW917569:FEW917570 EVA917569:EVA917570 ELE917569:ELE917570 EBI917569:EBI917570 DRM917569:DRM917570 DHQ917569:DHQ917570 CXU917569:CXU917570 CNY917569:CNY917570 CEC917569:CEC917570 BUG917569:BUG917570 BKK917569:BKK917570 BAO917569:BAO917570 AQS917569:AQS917570 AGW917569:AGW917570 XA917569:XA917570 NE917569:NE917570 X917569:X917570 WZQ852033:WZQ852034 WPU852033:WPU852034 WFY852033:WFY852034 VWC852033:VWC852034 VMG852033:VMG852034 VCK852033:VCK852034 USO852033:USO852034 UIS852033:UIS852034 TYW852033:TYW852034 TPA852033:TPA852034 TFE852033:TFE852034 SVI852033:SVI852034 SLM852033:SLM852034 SBQ852033:SBQ852034 RRU852033:RRU852034 RHY852033:RHY852034 QYC852033:QYC852034 QOG852033:QOG852034 QEK852033:QEK852034 PUO852033:PUO852034 PKS852033:PKS852034 PAW852033:PAW852034 ORA852033:ORA852034 OHE852033:OHE852034 NXI852033:NXI852034 NNM852033:NNM852034 NDQ852033:NDQ852034 MTU852033:MTU852034 MJY852033:MJY852034 MAC852033:MAC852034 LQG852033:LQG852034 LGK852033:LGK852034 KWO852033:KWO852034 KMS852033:KMS852034 KCW852033:KCW852034 JTA852033:JTA852034 JJE852033:JJE852034 IZI852033:IZI852034 IPM852033:IPM852034 IFQ852033:IFQ852034 HVU852033:HVU852034 HLY852033:HLY852034 HCC852033:HCC852034 GSG852033:GSG852034 GIK852033:GIK852034 FYO852033:FYO852034 FOS852033:FOS852034 FEW852033:FEW852034 EVA852033:EVA852034 ELE852033:ELE852034 EBI852033:EBI852034 DRM852033:DRM852034 DHQ852033:DHQ852034 CXU852033:CXU852034 CNY852033:CNY852034 CEC852033:CEC852034 BUG852033:BUG852034 BKK852033:BKK852034 BAO852033:BAO852034 AQS852033:AQS852034 AGW852033:AGW852034 XA852033:XA852034 NE852033:NE852034 X852033:X852034 WZQ786497:WZQ786498 WPU786497:WPU786498 WFY786497:WFY786498 VWC786497:VWC786498 VMG786497:VMG786498 VCK786497:VCK786498 USO786497:USO786498 UIS786497:UIS786498 TYW786497:TYW786498 TPA786497:TPA786498 TFE786497:TFE786498 SVI786497:SVI786498 SLM786497:SLM786498 SBQ786497:SBQ786498 RRU786497:RRU786498 RHY786497:RHY786498 QYC786497:QYC786498 QOG786497:QOG786498 QEK786497:QEK786498 PUO786497:PUO786498 PKS786497:PKS786498 PAW786497:PAW786498 ORA786497:ORA786498 OHE786497:OHE786498 NXI786497:NXI786498 NNM786497:NNM786498 NDQ786497:NDQ786498 MTU786497:MTU786498 MJY786497:MJY786498 MAC786497:MAC786498 LQG786497:LQG786498 LGK786497:LGK786498 KWO786497:KWO786498 KMS786497:KMS786498 KCW786497:KCW786498 JTA786497:JTA786498 JJE786497:JJE786498 IZI786497:IZI786498 IPM786497:IPM786498 IFQ786497:IFQ786498 HVU786497:HVU786498 HLY786497:HLY786498 HCC786497:HCC786498 GSG786497:GSG786498 GIK786497:GIK786498 FYO786497:FYO786498 FOS786497:FOS786498 FEW786497:FEW786498 EVA786497:EVA786498 ELE786497:ELE786498 EBI786497:EBI786498 DRM786497:DRM786498 DHQ786497:DHQ786498 CXU786497:CXU786498 CNY786497:CNY786498 CEC786497:CEC786498 BUG786497:BUG786498 BKK786497:BKK786498 BAO786497:BAO786498 AQS786497:AQS786498 AGW786497:AGW786498 XA786497:XA786498 NE786497:NE786498 X786497:X786498 WZQ720961:WZQ720962 WPU720961:WPU720962 WFY720961:WFY720962 VWC720961:VWC720962 VMG720961:VMG720962 VCK720961:VCK720962 USO720961:USO720962 UIS720961:UIS720962 TYW720961:TYW720962 TPA720961:TPA720962 TFE720961:TFE720962 SVI720961:SVI720962 SLM720961:SLM720962 SBQ720961:SBQ720962 RRU720961:RRU720962 RHY720961:RHY720962 QYC720961:QYC720962 QOG720961:QOG720962 QEK720961:QEK720962 PUO720961:PUO720962 PKS720961:PKS720962 PAW720961:PAW720962 ORA720961:ORA720962 OHE720961:OHE720962 NXI720961:NXI720962 NNM720961:NNM720962 NDQ720961:NDQ720962 MTU720961:MTU720962 MJY720961:MJY720962 MAC720961:MAC720962 LQG720961:LQG720962 LGK720961:LGK720962 KWO720961:KWO720962 KMS720961:KMS720962 KCW720961:KCW720962 JTA720961:JTA720962 JJE720961:JJE720962 IZI720961:IZI720962 IPM720961:IPM720962 IFQ720961:IFQ720962 HVU720961:HVU720962 HLY720961:HLY720962 HCC720961:HCC720962 GSG720961:GSG720962 GIK720961:GIK720962 FYO720961:FYO720962 FOS720961:FOS720962 FEW720961:FEW720962 EVA720961:EVA720962 ELE720961:ELE720962 EBI720961:EBI720962 DRM720961:DRM720962 DHQ720961:DHQ720962 CXU720961:CXU720962 CNY720961:CNY720962 CEC720961:CEC720962 BUG720961:BUG720962 BKK720961:BKK720962 BAO720961:BAO720962 AQS720961:AQS720962 AGW720961:AGW720962 XA720961:XA720962 NE720961:NE720962 X720961:X720962 WZQ655425:WZQ655426 WPU655425:WPU655426 WFY655425:WFY655426 VWC655425:VWC655426 VMG655425:VMG655426 VCK655425:VCK655426 USO655425:USO655426 UIS655425:UIS655426 TYW655425:TYW655426 TPA655425:TPA655426 TFE655425:TFE655426 SVI655425:SVI655426 SLM655425:SLM655426 SBQ655425:SBQ655426 RRU655425:RRU655426 RHY655425:RHY655426 QYC655425:QYC655426 QOG655425:QOG655426 QEK655425:QEK655426 PUO655425:PUO655426 PKS655425:PKS655426 PAW655425:PAW655426 ORA655425:ORA655426 OHE655425:OHE655426 NXI655425:NXI655426 NNM655425:NNM655426 NDQ655425:NDQ655426 MTU655425:MTU655426 MJY655425:MJY655426 MAC655425:MAC655426 LQG655425:LQG655426 LGK655425:LGK655426 KWO655425:KWO655426 KMS655425:KMS655426 KCW655425:KCW655426 JTA655425:JTA655426 JJE655425:JJE655426 IZI655425:IZI655426 IPM655425:IPM655426 IFQ655425:IFQ655426 HVU655425:HVU655426 HLY655425:HLY655426 HCC655425:HCC655426 GSG655425:GSG655426 GIK655425:GIK655426 FYO655425:FYO655426 FOS655425:FOS655426 FEW655425:FEW655426 EVA655425:EVA655426 ELE655425:ELE655426 EBI655425:EBI655426 DRM655425:DRM655426 DHQ655425:DHQ655426 CXU655425:CXU655426 CNY655425:CNY655426 CEC655425:CEC655426 BUG655425:BUG655426 BKK655425:BKK655426 BAO655425:BAO655426 AQS655425:AQS655426 AGW655425:AGW655426 XA655425:XA655426 NE655425:NE655426 X655425:X655426 WZQ589889:WZQ589890 WPU589889:WPU589890 WFY589889:WFY589890 VWC589889:VWC589890 VMG589889:VMG589890 VCK589889:VCK589890 USO589889:USO589890 UIS589889:UIS589890 TYW589889:TYW589890 TPA589889:TPA589890 TFE589889:TFE589890 SVI589889:SVI589890 SLM589889:SLM589890 SBQ589889:SBQ589890 RRU589889:RRU589890 RHY589889:RHY589890 QYC589889:QYC589890 QOG589889:QOG589890 QEK589889:QEK589890 PUO589889:PUO589890 PKS589889:PKS589890 PAW589889:PAW589890 ORA589889:ORA589890 OHE589889:OHE589890 NXI589889:NXI589890 NNM589889:NNM589890 NDQ589889:NDQ589890 MTU589889:MTU589890 MJY589889:MJY589890 MAC589889:MAC589890 LQG589889:LQG589890 LGK589889:LGK589890 KWO589889:KWO589890 KMS589889:KMS589890 KCW589889:KCW589890 JTA589889:JTA589890 JJE589889:JJE589890 IZI589889:IZI589890 IPM589889:IPM589890 IFQ589889:IFQ589890 HVU589889:HVU589890 HLY589889:HLY589890 HCC589889:HCC589890 GSG589889:GSG589890 GIK589889:GIK589890 FYO589889:FYO589890 FOS589889:FOS589890 FEW589889:FEW589890 EVA589889:EVA589890 ELE589889:ELE589890 EBI589889:EBI589890 DRM589889:DRM589890 DHQ589889:DHQ589890 CXU589889:CXU589890 CNY589889:CNY589890 CEC589889:CEC589890 BUG589889:BUG589890 BKK589889:BKK589890 BAO589889:BAO589890 AQS589889:AQS589890 AGW589889:AGW589890 XA589889:XA589890 NE589889:NE589890 X589889:X589890 WZQ524353:WZQ524354 WPU524353:WPU524354 WFY524353:WFY524354 VWC524353:VWC524354 VMG524353:VMG524354 VCK524353:VCK524354 USO524353:USO524354 UIS524353:UIS524354 TYW524353:TYW524354 TPA524353:TPA524354 TFE524353:TFE524354 SVI524353:SVI524354 SLM524353:SLM524354 SBQ524353:SBQ524354 RRU524353:RRU524354 RHY524353:RHY524354 QYC524353:QYC524354 QOG524353:QOG524354 QEK524353:QEK524354 PUO524353:PUO524354 PKS524353:PKS524354 PAW524353:PAW524354 ORA524353:ORA524354 OHE524353:OHE524354 NXI524353:NXI524354 NNM524353:NNM524354 NDQ524353:NDQ524354 MTU524353:MTU524354 MJY524353:MJY524354 MAC524353:MAC524354 LQG524353:LQG524354 LGK524353:LGK524354 KWO524353:KWO524354 KMS524353:KMS524354 KCW524353:KCW524354 JTA524353:JTA524354 JJE524353:JJE524354 IZI524353:IZI524354 IPM524353:IPM524354 IFQ524353:IFQ524354 HVU524353:HVU524354 HLY524353:HLY524354 HCC524353:HCC524354 GSG524353:GSG524354 GIK524353:GIK524354 FYO524353:FYO524354 FOS524353:FOS524354 FEW524353:FEW524354 EVA524353:EVA524354 ELE524353:ELE524354 EBI524353:EBI524354 DRM524353:DRM524354 DHQ524353:DHQ524354 CXU524353:CXU524354 CNY524353:CNY524354 CEC524353:CEC524354 BUG524353:BUG524354 BKK524353:BKK524354 BAO524353:BAO524354 AQS524353:AQS524354 AGW524353:AGW524354 XA524353:XA524354 NE524353:NE524354 X524353:X524354 WZQ458817:WZQ458818 WPU458817:WPU458818 WFY458817:WFY458818 VWC458817:VWC458818 VMG458817:VMG458818 VCK458817:VCK458818 USO458817:USO458818 UIS458817:UIS458818 TYW458817:TYW458818 TPA458817:TPA458818 TFE458817:TFE458818 SVI458817:SVI458818 SLM458817:SLM458818 SBQ458817:SBQ458818 RRU458817:RRU458818 RHY458817:RHY458818 QYC458817:QYC458818 QOG458817:QOG458818 QEK458817:QEK458818 PUO458817:PUO458818 PKS458817:PKS458818 PAW458817:PAW458818 ORA458817:ORA458818 OHE458817:OHE458818 NXI458817:NXI458818 NNM458817:NNM458818 NDQ458817:NDQ458818 MTU458817:MTU458818 MJY458817:MJY458818 MAC458817:MAC458818 LQG458817:LQG458818 LGK458817:LGK458818 KWO458817:KWO458818 KMS458817:KMS458818 KCW458817:KCW458818 JTA458817:JTA458818 JJE458817:JJE458818 IZI458817:IZI458818 IPM458817:IPM458818 IFQ458817:IFQ458818 HVU458817:HVU458818 HLY458817:HLY458818 HCC458817:HCC458818 GSG458817:GSG458818 GIK458817:GIK458818 FYO458817:FYO458818 FOS458817:FOS458818 FEW458817:FEW458818 EVA458817:EVA458818 ELE458817:ELE458818 EBI458817:EBI458818 DRM458817:DRM458818 DHQ458817:DHQ458818 CXU458817:CXU458818 CNY458817:CNY458818 CEC458817:CEC458818 BUG458817:BUG458818 BKK458817:BKK458818 BAO458817:BAO458818 AQS458817:AQS458818 AGW458817:AGW458818 XA458817:XA458818 NE458817:NE458818 X458817:X458818 WZQ393281:WZQ393282 WPU393281:WPU393282 WFY393281:WFY393282 VWC393281:VWC393282 VMG393281:VMG393282 VCK393281:VCK393282 USO393281:USO393282 UIS393281:UIS393282 TYW393281:TYW393282 TPA393281:TPA393282 TFE393281:TFE393282 SVI393281:SVI393282 SLM393281:SLM393282 SBQ393281:SBQ393282 RRU393281:RRU393282 RHY393281:RHY393282 QYC393281:QYC393282 QOG393281:QOG393282 QEK393281:QEK393282 PUO393281:PUO393282 PKS393281:PKS393282 PAW393281:PAW393282 ORA393281:ORA393282 OHE393281:OHE393282 NXI393281:NXI393282 NNM393281:NNM393282 NDQ393281:NDQ393282 MTU393281:MTU393282 MJY393281:MJY393282 MAC393281:MAC393282 LQG393281:LQG393282 LGK393281:LGK393282 KWO393281:KWO393282 KMS393281:KMS393282 KCW393281:KCW393282 JTA393281:JTA393282 JJE393281:JJE393282 IZI393281:IZI393282 IPM393281:IPM393282 IFQ393281:IFQ393282 HVU393281:HVU393282 HLY393281:HLY393282 HCC393281:HCC393282 GSG393281:GSG393282 GIK393281:GIK393282 FYO393281:FYO393282 FOS393281:FOS393282 FEW393281:FEW393282 EVA393281:EVA393282 ELE393281:ELE393282 EBI393281:EBI393282 DRM393281:DRM393282 DHQ393281:DHQ393282 CXU393281:CXU393282 CNY393281:CNY393282 CEC393281:CEC393282 BUG393281:BUG393282 BKK393281:BKK393282 BAO393281:BAO393282 AQS393281:AQS393282 AGW393281:AGW393282 XA393281:XA393282 NE393281:NE393282 X393281:X393282 WZQ327745:WZQ327746 WPU327745:WPU327746 WFY327745:WFY327746 VWC327745:VWC327746 VMG327745:VMG327746 VCK327745:VCK327746 USO327745:USO327746 UIS327745:UIS327746 TYW327745:TYW327746 TPA327745:TPA327746 TFE327745:TFE327746 SVI327745:SVI327746 SLM327745:SLM327746 SBQ327745:SBQ327746 RRU327745:RRU327746 RHY327745:RHY327746 QYC327745:QYC327746 QOG327745:QOG327746 QEK327745:QEK327746 PUO327745:PUO327746 PKS327745:PKS327746 PAW327745:PAW327746 ORA327745:ORA327746 OHE327745:OHE327746 NXI327745:NXI327746 NNM327745:NNM327746 NDQ327745:NDQ327746 MTU327745:MTU327746 MJY327745:MJY327746 MAC327745:MAC327746 LQG327745:LQG327746 LGK327745:LGK327746 KWO327745:KWO327746 KMS327745:KMS327746 KCW327745:KCW327746 JTA327745:JTA327746 JJE327745:JJE327746 IZI327745:IZI327746 IPM327745:IPM327746 IFQ327745:IFQ327746 HVU327745:HVU327746 HLY327745:HLY327746 HCC327745:HCC327746 GSG327745:GSG327746 GIK327745:GIK327746 FYO327745:FYO327746 FOS327745:FOS327746 FEW327745:FEW327746 EVA327745:EVA327746 ELE327745:ELE327746 EBI327745:EBI327746 DRM327745:DRM327746 DHQ327745:DHQ327746 CXU327745:CXU327746 CNY327745:CNY327746 CEC327745:CEC327746 BUG327745:BUG327746 BKK327745:BKK327746 BAO327745:BAO327746 AQS327745:AQS327746 AGW327745:AGW327746 XA327745:XA327746 NE327745:NE327746 X327745:X327746 WZQ262209:WZQ262210 WPU262209:WPU262210 WFY262209:WFY262210 VWC262209:VWC262210 VMG262209:VMG262210 VCK262209:VCK262210 USO262209:USO262210 UIS262209:UIS262210 TYW262209:TYW262210 TPA262209:TPA262210 TFE262209:TFE262210 SVI262209:SVI262210 SLM262209:SLM262210 SBQ262209:SBQ262210 RRU262209:RRU262210 RHY262209:RHY262210 QYC262209:QYC262210 QOG262209:QOG262210 QEK262209:QEK262210 PUO262209:PUO262210 PKS262209:PKS262210 PAW262209:PAW262210 ORA262209:ORA262210 OHE262209:OHE262210 NXI262209:NXI262210 NNM262209:NNM262210 NDQ262209:NDQ262210 MTU262209:MTU262210 MJY262209:MJY262210 MAC262209:MAC262210 LQG262209:LQG262210 LGK262209:LGK262210 KWO262209:KWO262210 KMS262209:KMS262210 KCW262209:KCW262210 JTA262209:JTA262210 JJE262209:JJE262210 IZI262209:IZI262210 IPM262209:IPM262210 IFQ262209:IFQ262210 HVU262209:HVU262210 HLY262209:HLY262210 HCC262209:HCC262210 GSG262209:GSG262210 GIK262209:GIK262210 FYO262209:FYO262210 FOS262209:FOS262210 FEW262209:FEW262210 EVA262209:EVA262210 ELE262209:ELE262210 EBI262209:EBI262210 DRM262209:DRM262210 DHQ262209:DHQ262210 CXU262209:CXU262210 CNY262209:CNY262210 CEC262209:CEC262210 BUG262209:BUG262210 BKK262209:BKK262210 BAO262209:BAO262210 AQS262209:AQS262210 AGW262209:AGW262210 XA262209:XA262210 NE262209:NE262210 X262209:X262210 WZQ196673:WZQ196674 WPU196673:WPU196674 WFY196673:WFY196674 VWC196673:VWC196674 VMG196673:VMG196674 VCK196673:VCK196674 USO196673:USO196674 UIS196673:UIS196674 TYW196673:TYW196674 TPA196673:TPA196674 TFE196673:TFE196674 SVI196673:SVI196674 SLM196673:SLM196674 SBQ196673:SBQ196674 RRU196673:RRU196674 RHY196673:RHY196674 QYC196673:QYC196674 QOG196673:QOG196674 QEK196673:QEK196674 PUO196673:PUO196674 PKS196673:PKS196674 PAW196673:PAW196674 ORA196673:ORA196674 OHE196673:OHE196674 NXI196673:NXI196674 NNM196673:NNM196674 NDQ196673:NDQ196674 MTU196673:MTU196674 MJY196673:MJY196674 MAC196673:MAC196674 LQG196673:LQG196674 LGK196673:LGK196674 KWO196673:KWO196674 KMS196673:KMS196674 KCW196673:KCW196674 JTA196673:JTA196674 JJE196673:JJE196674 IZI196673:IZI196674 IPM196673:IPM196674 IFQ196673:IFQ196674 HVU196673:HVU196674 HLY196673:HLY196674 HCC196673:HCC196674 GSG196673:GSG196674 GIK196673:GIK196674 FYO196673:FYO196674 FOS196673:FOS196674 FEW196673:FEW196674 EVA196673:EVA196674 ELE196673:ELE196674 EBI196673:EBI196674 DRM196673:DRM196674 DHQ196673:DHQ196674 CXU196673:CXU196674 CNY196673:CNY196674 CEC196673:CEC196674 BUG196673:BUG196674 BKK196673:BKK196674 BAO196673:BAO196674 AQS196673:AQS196674 AGW196673:AGW196674 XA196673:XA196674 NE196673:NE196674 X196673:X196674 WZQ131137:WZQ131138 WPU131137:WPU131138 WFY131137:WFY131138 VWC131137:VWC131138 VMG131137:VMG131138 VCK131137:VCK131138 USO131137:USO131138 UIS131137:UIS131138 TYW131137:TYW131138 TPA131137:TPA131138 TFE131137:TFE131138 SVI131137:SVI131138 SLM131137:SLM131138 SBQ131137:SBQ131138 RRU131137:RRU131138 RHY131137:RHY131138 QYC131137:QYC131138 QOG131137:QOG131138 QEK131137:QEK131138 PUO131137:PUO131138 PKS131137:PKS131138 PAW131137:PAW131138 ORA131137:ORA131138 OHE131137:OHE131138 NXI131137:NXI131138 NNM131137:NNM131138 NDQ131137:NDQ131138 MTU131137:MTU131138 MJY131137:MJY131138 MAC131137:MAC131138 LQG131137:LQG131138 LGK131137:LGK131138 KWO131137:KWO131138 KMS131137:KMS131138 KCW131137:KCW131138 JTA131137:JTA131138 JJE131137:JJE131138 IZI131137:IZI131138 IPM131137:IPM131138 IFQ131137:IFQ131138 HVU131137:HVU131138 HLY131137:HLY131138 HCC131137:HCC131138 GSG131137:GSG131138 GIK131137:GIK131138 FYO131137:FYO131138 FOS131137:FOS131138 FEW131137:FEW131138 EVA131137:EVA131138 ELE131137:ELE131138 EBI131137:EBI131138 DRM131137:DRM131138 DHQ131137:DHQ131138 CXU131137:CXU131138 CNY131137:CNY131138 CEC131137:CEC131138 BUG131137:BUG131138 BKK131137:BKK131138 BAO131137:BAO131138 AQS131137:AQS131138 AGW131137:AGW131138 XA131137:XA131138 NE131137:NE131138 X131137:X131138 WZQ65601:WZQ65602 WPU65601:WPU65602 WFY65601:WFY65602 VWC65601:VWC65602 VMG65601:VMG65602 VCK65601:VCK65602 USO65601:USO65602 UIS65601:UIS65602 TYW65601:TYW65602 TPA65601:TPA65602 TFE65601:TFE65602 SVI65601:SVI65602 SLM65601:SLM65602 SBQ65601:SBQ65602 RRU65601:RRU65602 RHY65601:RHY65602 QYC65601:QYC65602 QOG65601:QOG65602 QEK65601:QEK65602 PUO65601:PUO65602 PKS65601:PKS65602 PAW65601:PAW65602 ORA65601:ORA65602 OHE65601:OHE65602 NXI65601:NXI65602 NNM65601:NNM65602 NDQ65601:NDQ65602 MTU65601:MTU65602 MJY65601:MJY65602 MAC65601:MAC65602 LQG65601:LQG65602 LGK65601:LGK65602 KWO65601:KWO65602 KMS65601:KMS65602 KCW65601:KCW65602 JTA65601:JTA65602 JJE65601:JJE65602 IZI65601:IZI65602 IPM65601:IPM65602 IFQ65601:IFQ65602 HVU65601:HVU65602 HLY65601:HLY65602 HCC65601:HCC65602 GSG65601:GSG65602 GIK65601:GIK65602 FYO65601:FYO65602 FOS65601:FOS65602 FEW65601:FEW65602 EVA65601:EVA65602 ELE65601:ELE65602 EBI65601:EBI65602 DRM65601:DRM65602 DHQ65601:DHQ65602 CXU65601:CXU65602 CNY65601:CNY65602 CEC65601:CEC65602 BUG65601:BUG65602 BKK65601:BKK65602 BAO65601:BAO65602 AQS65601:AQS65602 AGW65601:AGW65602 XA65601:XA65602 NE65601:NE65602 X65601:X65602 WZQ983141:WZQ983150 WPU983141:WPU983150 WFY983141:WFY983150 VWC983141:VWC983150 VMG983141:VMG983150 VCK983141:VCK983150 USO983141:USO983150 UIS983141:UIS983150 TYW983141:TYW983150 TPA983141:TPA983150 TFE983141:TFE983150 SVI983141:SVI983150 SLM983141:SLM983150 SBQ983141:SBQ983150 RRU983141:RRU983150 RHY983141:RHY983150 QYC983141:QYC983150 QOG983141:QOG983150 QEK983141:QEK983150 PUO983141:PUO983150 PKS983141:PKS983150 PAW983141:PAW983150 ORA983141:ORA983150 OHE983141:OHE983150 NXI983141:NXI983150 NNM983141:NNM983150 NDQ983141:NDQ983150 MTU983141:MTU983150 MJY983141:MJY983150 MAC983141:MAC983150 LQG983141:LQG983150 LGK983141:LGK983150 KWO983141:KWO983150 KMS983141:KMS983150 KCW983141:KCW983150 JTA983141:JTA983150 JJE983141:JJE983150 IZI983141:IZI983150 IPM983141:IPM983150 IFQ983141:IFQ983150 HVU983141:HVU983150 HLY983141:HLY983150 HCC983141:HCC983150 GSG983141:GSG983150 GIK983141:GIK983150 FYO983141:FYO983150 FOS983141:FOS983150 FEW983141:FEW983150 EVA983141:EVA983150 ELE983141:ELE983150 EBI983141:EBI983150 DRM983141:DRM983150 DHQ983141:DHQ983150 CXU983141:CXU983150 CNY983141:CNY983150 CEC983141:CEC983150 BUG983141:BUG983150 BKK983141:BKK983150 BAO983141:BAO983150 AQS983141:AQS983150 AGW983141:AGW983150 XA983141:XA983150 NE983141:NE983150 X983141:X983150 WZQ917605:WZQ917614 WPU917605:WPU917614 WFY917605:WFY917614 VWC917605:VWC917614 VMG917605:VMG917614 VCK917605:VCK917614 USO917605:USO917614 UIS917605:UIS917614 TYW917605:TYW917614 TPA917605:TPA917614 TFE917605:TFE917614 SVI917605:SVI917614 SLM917605:SLM917614 SBQ917605:SBQ917614 RRU917605:RRU917614 RHY917605:RHY917614 QYC917605:QYC917614 QOG917605:QOG917614 QEK917605:QEK917614 PUO917605:PUO917614 PKS917605:PKS917614 PAW917605:PAW917614 ORA917605:ORA917614 OHE917605:OHE917614 NXI917605:NXI917614 NNM917605:NNM917614 NDQ917605:NDQ917614 MTU917605:MTU917614 MJY917605:MJY917614 MAC917605:MAC917614 LQG917605:LQG917614 LGK917605:LGK917614 KWO917605:KWO917614 KMS917605:KMS917614 KCW917605:KCW917614 JTA917605:JTA917614 JJE917605:JJE917614 IZI917605:IZI917614 IPM917605:IPM917614 IFQ917605:IFQ917614 HVU917605:HVU917614 HLY917605:HLY917614 HCC917605:HCC917614 GSG917605:GSG917614 GIK917605:GIK917614 FYO917605:FYO917614 FOS917605:FOS917614 FEW917605:FEW917614 EVA917605:EVA917614 ELE917605:ELE917614 EBI917605:EBI917614 DRM917605:DRM917614 DHQ917605:DHQ917614 CXU917605:CXU917614 CNY917605:CNY917614 CEC917605:CEC917614 BUG917605:BUG917614 BKK917605:BKK917614 BAO917605:BAO917614 AQS917605:AQS917614 AGW917605:AGW917614 XA917605:XA917614 NE917605:NE917614 X917605:X917614 WZQ852069:WZQ852078 WPU852069:WPU852078 WFY852069:WFY852078 VWC852069:VWC852078 VMG852069:VMG852078 VCK852069:VCK852078 USO852069:USO852078 UIS852069:UIS852078 TYW852069:TYW852078 TPA852069:TPA852078 TFE852069:TFE852078 SVI852069:SVI852078 SLM852069:SLM852078 SBQ852069:SBQ852078 RRU852069:RRU852078 RHY852069:RHY852078 QYC852069:QYC852078 QOG852069:QOG852078 QEK852069:QEK852078 PUO852069:PUO852078 PKS852069:PKS852078 PAW852069:PAW852078 ORA852069:ORA852078 OHE852069:OHE852078 NXI852069:NXI852078 NNM852069:NNM852078 NDQ852069:NDQ852078 MTU852069:MTU852078 MJY852069:MJY852078 MAC852069:MAC852078 LQG852069:LQG852078 LGK852069:LGK852078 KWO852069:KWO852078 KMS852069:KMS852078 KCW852069:KCW852078 JTA852069:JTA852078 JJE852069:JJE852078 IZI852069:IZI852078 IPM852069:IPM852078 IFQ852069:IFQ852078 HVU852069:HVU852078 HLY852069:HLY852078 HCC852069:HCC852078 GSG852069:GSG852078 GIK852069:GIK852078 FYO852069:FYO852078 FOS852069:FOS852078 FEW852069:FEW852078 EVA852069:EVA852078 ELE852069:ELE852078 EBI852069:EBI852078 DRM852069:DRM852078 DHQ852069:DHQ852078 CXU852069:CXU852078 CNY852069:CNY852078 CEC852069:CEC852078 BUG852069:BUG852078 BKK852069:BKK852078 BAO852069:BAO852078 AQS852069:AQS852078 AGW852069:AGW852078 XA852069:XA852078 NE852069:NE852078 X852069:X852078 WZQ786533:WZQ786542 WPU786533:WPU786542 WFY786533:WFY786542 VWC786533:VWC786542 VMG786533:VMG786542 VCK786533:VCK786542 USO786533:USO786542 UIS786533:UIS786542 TYW786533:TYW786542 TPA786533:TPA786542 TFE786533:TFE786542 SVI786533:SVI786542 SLM786533:SLM786542 SBQ786533:SBQ786542 RRU786533:RRU786542 RHY786533:RHY786542 QYC786533:QYC786542 QOG786533:QOG786542 QEK786533:QEK786542 PUO786533:PUO786542 PKS786533:PKS786542 PAW786533:PAW786542 ORA786533:ORA786542 OHE786533:OHE786542 NXI786533:NXI786542 NNM786533:NNM786542 NDQ786533:NDQ786542 MTU786533:MTU786542 MJY786533:MJY786542 MAC786533:MAC786542 LQG786533:LQG786542 LGK786533:LGK786542 KWO786533:KWO786542 KMS786533:KMS786542 KCW786533:KCW786542 JTA786533:JTA786542 JJE786533:JJE786542 IZI786533:IZI786542 IPM786533:IPM786542 IFQ786533:IFQ786542 HVU786533:HVU786542 HLY786533:HLY786542 HCC786533:HCC786542 GSG786533:GSG786542 GIK786533:GIK786542 FYO786533:FYO786542 FOS786533:FOS786542 FEW786533:FEW786542 EVA786533:EVA786542 ELE786533:ELE786542 EBI786533:EBI786542 DRM786533:DRM786542 DHQ786533:DHQ786542 CXU786533:CXU786542 CNY786533:CNY786542 CEC786533:CEC786542 BUG786533:BUG786542 BKK786533:BKK786542 BAO786533:BAO786542 AQS786533:AQS786542 AGW786533:AGW786542 XA786533:XA786542 NE786533:NE786542 X786533:X786542 WZQ720997:WZQ721006 WPU720997:WPU721006 WFY720997:WFY721006 VWC720997:VWC721006 VMG720997:VMG721006 VCK720997:VCK721006 USO720997:USO721006 UIS720997:UIS721006 TYW720997:TYW721006 TPA720997:TPA721006 TFE720997:TFE721006 SVI720997:SVI721006 SLM720997:SLM721006 SBQ720997:SBQ721006 RRU720997:RRU721006 RHY720997:RHY721006 QYC720997:QYC721006 QOG720997:QOG721006 QEK720997:QEK721006 PUO720997:PUO721006 PKS720997:PKS721006 PAW720997:PAW721006 ORA720997:ORA721006 OHE720997:OHE721006 NXI720997:NXI721006 NNM720997:NNM721006 NDQ720997:NDQ721006 MTU720997:MTU721006 MJY720997:MJY721006 MAC720997:MAC721006 LQG720997:LQG721006 LGK720997:LGK721006 KWO720997:KWO721006 KMS720997:KMS721006 KCW720997:KCW721006 JTA720997:JTA721006 JJE720997:JJE721006 IZI720997:IZI721006 IPM720997:IPM721006 IFQ720997:IFQ721006 HVU720997:HVU721006 HLY720997:HLY721006 HCC720997:HCC721006 GSG720997:GSG721006 GIK720997:GIK721006 FYO720997:FYO721006 FOS720997:FOS721006 FEW720997:FEW721006 EVA720997:EVA721006 ELE720997:ELE721006 EBI720997:EBI721006 DRM720997:DRM721006 DHQ720997:DHQ721006 CXU720997:CXU721006 CNY720997:CNY721006 CEC720997:CEC721006 BUG720997:BUG721006 BKK720997:BKK721006 BAO720997:BAO721006 AQS720997:AQS721006 AGW720997:AGW721006 XA720997:XA721006 NE720997:NE721006 X720997:X721006 WZQ655461:WZQ655470 WPU655461:WPU655470 WFY655461:WFY655470 VWC655461:VWC655470 VMG655461:VMG655470 VCK655461:VCK655470 USO655461:USO655470 UIS655461:UIS655470 TYW655461:TYW655470 TPA655461:TPA655470 TFE655461:TFE655470 SVI655461:SVI655470 SLM655461:SLM655470 SBQ655461:SBQ655470 RRU655461:RRU655470 RHY655461:RHY655470 QYC655461:QYC655470 QOG655461:QOG655470 QEK655461:QEK655470 PUO655461:PUO655470 PKS655461:PKS655470 PAW655461:PAW655470 ORA655461:ORA655470 OHE655461:OHE655470 NXI655461:NXI655470 NNM655461:NNM655470 NDQ655461:NDQ655470 MTU655461:MTU655470 MJY655461:MJY655470 MAC655461:MAC655470 LQG655461:LQG655470 LGK655461:LGK655470 KWO655461:KWO655470 KMS655461:KMS655470 KCW655461:KCW655470 JTA655461:JTA655470 JJE655461:JJE655470 IZI655461:IZI655470 IPM655461:IPM655470 IFQ655461:IFQ655470 HVU655461:HVU655470 HLY655461:HLY655470 HCC655461:HCC655470 GSG655461:GSG655470 GIK655461:GIK655470 FYO655461:FYO655470 FOS655461:FOS655470 FEW655461:FEW655470 EVA655461:EVA655470 ELE655461:ELE655470 EBI655461:EBI655470 DRM655461:DRM655470 DHQ655461:DHQ655470 CXU655461:CXU655470 CNY655461:CNY655470 CEC655461:CEC655470 BUG655461:BUG655470 BKK655461:BKK655470 BAO655461:BAO655470 AQS655461:AQS655470 AGW655461:AGW655470 XA655461:XA655470 NE655461:NE655470 X655461:X655470 WZQ589925:WZQ589934 WPU589925:WPU589934 WFY589925:WFY589934 VWC589925:VWC589934 VMG589925:VMG589934 VCK589925:VCK589934 USO589925:USO589934 UIS589925:UIS589934 TYW589925:TYW589934 TPA589925:TPA589934 TFE589925:TFE589934 SVI589925:SVI589934 SLM589925:SLM589934 SBQ589925:SBQ589934 RRU589925:RRU589934 RHY589925:RHY589934 QYC589925:QYC589934 QOG589925:QOG589934 QEK589925:QEK589934 PUO589925:PUO589934 PKS589925:PKS589934 PAW589925:PAW589934 ORA589925:ORA589934 OHE589925:OHE589934 NXI589925:NXI589934 NNM589925:NNM589934 NDQ589925:NDQ589934 MTU589925:MTU589934 MJY589925:MJY589934 MAC589925:MAC589934 LQG589925:LQG589934 LGK589925:LGK589934 KWO589925:KWO589934 KMS589925:KMS589934 KCW589925:KCW589934 JTA589925:JTA589934 JJE589925:JJE589934 IZI589925:IZI589934 IPM589925:IPM589934 IFQ589925:IFQ589934 HVU589925:HVU589934 HLY589925:HLY589934 HCC589925:HCC589934 GSG589925:GSG589934 GIK589925:GIK589934 FYO589925:FYO589934 FOS589925:FOS589934 FEW589925:FEW589934 EVA589925:EVA589934 ELE589925:ELE589934 EBI589925:EBI589934 DRM589925:DRM589934 DHQ589925:DHQ589934 CXU589925:CXU589934 CNY589925:CNY589934 CEC589925:CEC589934 BUG589925:BUG589934 BKK589925:BKK589934 BAO589925:BAO589934 AQS589925:AQS589934 AGW589925:AGW589934 XA589925:XA589934 NE589925:NE589934 X589925:X589934 WZQ524389:WZQ524398 WPU524389:WPU524398 WFY524389:WFY524398 VWC524389:VWC524398 VMG524389:VMG524398 VCK524389:VCK524398 USO524389:USO524398 UIS524389:UIS524398 TYW524389:TYW524398 TPA524389:TPA524398 TFE524389:TFE524398 SVI524389:SVI524398 SLM524389:SLM524398 SBQ524389:SBQ524398 RRU524389:RRU524398 RHY524389:RHY524398 QYC524389:QYC524398 QOG524389:QOG524398 QEK524389:QEK524398 PUO524389:PUO524398 PKS524389:PKS524398 PAW524389:PAW524398 ORA524389:ORA524398 OHE524389:OHE524398 NXI524389:NXI524398 NNM524389:NNM524398 NDQ524389:NDQ524398 MTU524389:MTU524398 MJY524389:MJY524398 MAC524389:MAC524398 LQG524389:LQG524398 LGK524389:LGK524398 KWO524389:KWO524398 KMS524389:KMS524398 KCW524389:KCW524398 JTA524389:JTA524398 JJE524389:JJE524398 IZI524389:IZI524398 IPM524389:IPM524398 IFQ524389:IFQ524398 HVU524389:HVU524398 HLY524389:HLY524398 HCC524389:HCC524398 GSG524389:GSG524398 GIK524389:GIK524398 FYO524389:FYO524398 FOS524389:FOS524398 FEW524389:FEW524398 EVA524389:EVA524398 ELE524389:ELE524398 EBI524389:EBI524398 DRM524389:DRM524398 DHQ524389:DHQ524398 CXU524389:CXU524398 CNY524389:CNY524398 CEC524389:CEC524398 BUG524389:BUG524398 BKK524389:BKK524398 BAO524389:BAO524398 AQS524389:AQS524398 AGW524389:AGW524398 XA524389:XA524398 NE524389:NE524398 X524389:X524398 WZQ458853:WZQ458862 WPU458853:WPU458862 WFY458853:WFY458862 VWC458853:VWC458862 VMG458853:VMG458862 VCK458853:VCK458862 USO458853:USO458862 UIS458853:UIS458862 TYW458853:TYW458862 TPA458853:TPA458862 TFE458853:TFE458862 SVI458853:SVI458862 SLM458853:SLM458862 SBQ458853:SBQ458862 RRU458853:RRU458862 RHY458853:RHY458862 QYC458853:QYC458862 QOG458853:QOG458862 QEK458853:QEK458862 PUO458853:PUO458862 PKS458853:PKS458862 PAW458853:PAW458862 ORA458853:ORA458862 OHE458853:OHE458862 NXI458853:NXI458862 NNM458853:NNM458862 NDQ458853:NDQ458862 MTU458853:MTU458862 MJY458853:MJY458862 MAC458853:MAC458862 LQG458853:LQG458862 LGK458853:LGK458862 KWO458853:KWO458862 KMS458853:KMS458862 KCW458853:KCW458862 JTA458853:JTA458862 JJE458853:JJE458862 IZI458853:IZI458862 IPM458853:IPM458862 IFQ458853:IFQ458862 HVU458853:HVU458862 HLY458853:HLY458862 HCC458853:HCC458862 GSG458853:GSG458862 GIK458853:GIK458862 FYO458853:FYO458862 FOS458853:FOS458862 FEW458853:FEW458862 EVA458853:EVA458862 ELE458853:ELE458862 EBI458853:EBI458862 DRM458853:DRM458862 DHQ458853:DHQ458862 CXU458853:CXU458862 CNY458853:CNY458862 CEC458853:CEC458862 BUG458853:BUG458862 BKK458853:BKK458862 BAO458853:BAO458862 AQS458853:AQS458862 AGW458853:AGW458862 XA458853:XA458862 NE458853:NE458862 X458853:X458862 WZQ393317:WZQ393326 WPU393317:WPU393326 WFY393317:WFY393326 VWC393317:VWC393326 VMG393317:VMG393326 VCK393317:VCK393326 USO393317:USO393326 UIS393317:UIS393326 TYW393317:TYW393326 TPA393317:TPA393326 TFE393317:TFE393326 SVI393317:SVI393326 SLM393317:SLM393326 SBQ393317:SBQ393326 RRU393317:RRU393326 RHY393317:RHY393326 QYC393317:QYC393326 QOG393317:QOG393326 QEK393317:QEK393326 PUO393317:PUO393326 PKS393317:PKS393326 PAW393317:PAW393326 ORA393317:ORA393326 OHE393317:OHE393326 NXI393317:NXI393326 NNM393317:NNM393326 NDQ393317:NDQ393326 MTU393317:MTU393326 MJY393317:MJY393326 MAC393317:MAC393326 LQG393317:LQG393326 LGK393317:LGK393326 KWO393317:KWO393326 KMS393317:KMS393326 KCW393317:KCW393326 JTA393317:JTA393326 JJE393317:JJE393326 IZI393317:IZI393326 IPM393317:IPM393326 IFQ393317:IFQ393326 HVU393317:HVU393326 HLY393317:HLY393326 HCC393317:HCC393326 GSG393317:GSG393326 GIK393317:GIK393326 FYO393317:FYO393326 FOS393317:FOS393326 FEW393317:FEW393326 EVA393317:EVA393326 ELE393317:ELE393326 EBI393317:EBI393326 DRM393317:DRM393326 DHQ393317:DHQ393326 CXU393317:CXU393326 CNY393317:CNY393326 CEC393317:CEC393326 BUG393317:BUG393326 BKK393317:BKK393326 BAO393317:BAO393326 AQS393317:AQS393326 AGW393317:AGW393326 XA393317:XA393326 NE393317:NE393326 X393317:X393326 WZQ327781:WZQ327790 WPU327781:WPU327790 WFY327781:WFY327790 VWC327781:VWC327790 VMG327781:VMG327790 VCK327781:VCK327790 USO327781:USO327790 UIS327781:UIS327790 TYW327781:TYW327790 TPA327781:TPA327790 TFE327781:TFE327790 SVI327781:SVI327790 SLM327781:SLM327790 SBQ327781:SBQ327790 RRU327781:RRU327790 RHY327781:RHY327790 QYC327781:QYC327790 QOG327781:QOG327790 QEK327781:QEK327790 PUO327781:PUO327790 PKS327781:PKS327790 PAW327781:PAW327790 ORA327781:ORA327790 OHE327781:OHE327790 NXI327781:NXI327790 NNM327781:NNM327790 NDQ327781:NDQ327790 MTU327781:MTU327790 MJY327781:MJY327790 MAC327781:MAC327790 LQG327781:LQG327790 LGK327781:LGK327790 KWO327781:KWO327790 KMS327781:KMS327790 KCW327781:KCW327790 JTA327781:JTA327790 JJE327781:JJE327790 IZI327781:IZI327790 IPM327781:IPM327790 IFQ327781:IFQ327790 HVU327781:HVU327790 HLY327781:HLY327790 HCC327781:HCC327790 GSG327781:GSG327790 GIK327781:GIK327790 FYO327781:FYO327790 FOS327781:FOS327790 FEW327781:FEW327790 EVA327781:EVA327790 ELE327781:ELE327790 EBI327781:EBI327790 DRM327781:DRM327790 DHQ327781:DHQ327790 CXU327781:CXU327790 CNY327781:CNY327790 CEC327781:CEC327790 BUG327781:BUG327790 BKK327781:BKK327790 BAO327781:BAO327790 AQS327781:AQS327790 AGW327781:AGW327790 XA327781:XA327790 NE327781:NE327790 X327781:X327790 WZQ262245:WZQ262254 WPU262245:WPU262254 WFY262245:WFY262254 VWC262245:VWC262254 VMG262245:VMG262254 VCK262245:VCK262254 USO262245:USO262254 UIS262245:UIS262254 TYW262245:TYW262254 TPA262245:TPA262254 TFE262245:TFE262254 SVI262245:SVI262254 SLM262245:SLM262254 SBQ262245:SBQ262254 RRU262245:RRU262254 RHY262245:RHY262254 QYC262245:QYC262254 QOG262245:QOG262254 QEK262245:QEK262254 PUO262245:PUO262254 PKS262245:PKS262254 PAW262245:PAW262254 ORA262245:ORA262254 OHE262245:OHE262254 NXI262245:NXI262254 NNM262245:NNM262254 NDQ262245:NDQ262254 MTU262245:MTU262254 MJY262245:MJY262254 MAC262245:MAC262254 LQG262245:LQG262254 LGK262245:LGK262254 KWO262245:KWO262254 KMS262245:KMS262254 KCW262245:KCW262254 JTA262245:JTA262254 JJE262245:JJE262254 IZI262245:IZI262254 IPM262245:IPM262254 IFQ262245:IFQ262254 HVU262245:HVU262254 HLY262245:HLY262254 HCC262245:HCC262254 GSG262245:GSG262254 GIK262245:GIK262254 FYO262245:FYO262254 FOS262245:FOS262254 FEW262245:FEW262254 EVA262245:EVA262254 ELE262245:ELE262254 EBI262245:EBI262254 DRM262245:DRM262254 DHQ262245:DHQ262254 CXU262245:CXU262254 CNY262245:CNY262254 CEC262245:CEC262254 BUG262245:BUG262254 BKK262245:BKK262254 BAO262245:BAO262254 AQS262245:AQS262254 AGW262245:AGW262254 XA262245:XA262254 NE262245:NE262254 X262245:X262254 WZQ196709:WZQ196718 WPU196709:WPU196718 WFY196709:WFY196718 VWC196709:VWC196718 VMG196709:VMG196718 VCK196709:VCK196718 USO196709:USO196718 UIS196709:UIS196718 TYW196709:TYW196718 TPA196709:TPA196718 TFE196709:TFE196718 SVI196709:SVI196718 SLM196709:SLM196718 SBQ196709:SBQ196718 RRU196709:RRU196718 RHY196709:RHY196718 QYC196709:QYC196718 QOG196709:QOG196718 QEK196709:QEK196718 PUO196709:PUO196718 PKS196709:PKS196718 PAW196709:PAW196718 ORA196709:ORA196718 OHE196709:OHE196718 NXI196709:NXI196718 NNM196709:NNM196718 NDQ196709:NDQ196718 MTU196709:MTU196718 MJY196709:MJY196718 MAC196709:MAC196718 LQG196709:LQG196718 LGK196709:LGK196718 KWO196709:KWO196718 KMS196709:KMS196718 KCW196709:KCW196718 JTA196709:JTA196718 JJE196709:JJE196718 IZI196709:IZI196718 IPM196709:IPM196718 IFQ196709:IFQ196718 HVU196709:HVU196718 HLY196709:HLY196718 HCC196709:HCC196718 GSG196709:GSG196718 GIK196709:GIK196718 FYO196709:FYO196718 FOS196709:FOS196718 FEW196709:FEW196718 EVA196709:EVA196718 ELE196709:ELE196718 EBI196709:EBI196718 DRM196709:DRM196718 DHQ196709:DHQ196718 CXU196709:CXU196718 CNY196709:CNY196718 CEC196709:CEC196718 BUG196709:BUG196718 BKK196709:BKK196718 BAO196709:BAO196718 AQS196709:AQS196718 AGW196709:AGW196718 XA196709:XA196718 NE196709:NE196718 X196709:X196718 WZQ131173:WZQ131182 WPU131173:WPU131182 WFY131173:WFY131182 VWC131173:VWC131182 VMG131173:VMG131182 VCK131173:VCK131182 USO131173:USO131182 UIS131173:UIS131182 TYW131173:TYW131182 TPA131173:TPA131182 TFE131173:TFE131182 SVI131173:SVI131182 SLM131173:SLM131182 SBQ131173:SBQ131182 RRU131173:RRU131182 RHY131173:RHY131182 QYC131173:QYC131182 QOG131173:QOG131182 QEK131173:QEK131182 PUO131173:PUO131182 PKS131173:PKS131182 PAW131173:PAW131182 ORA131173:ORA131182 OHE131173:OHE131182 NXI131173:NXI131182 NNM131173:NNM131182 NDQ131173:NDQ131182 MTU131173:MTU131182 MJY131173:MJY131182 MAC131173:MAC131182 LQG131173:LQG131182 LGK131173:LGK131182 KWO131173:KWO131182 KMS131173:KMS131182 KCW131173:KCW131182 JTA131173:JTA131182 JJE131173:JJE131182 IZI131173:IZI131182 IPM131173:IPM131182 IFQ131173:IFQ131182 HVU131173:HVU131182 HLY131173:HLY131182 HCC131173:HCC131182 GSG131173:GSG131182 GIK131173:GIK131182 FYO131173:FYO131182 FOS131173:FOS131182 FEW131173:FEW131182 EVA131173:EVA131182 ELE131173:ELE131182 EBI131173:EBI131182 DRM131173:DRM131182 DHQ131173:DHQ131182 CXU131173:CXU131182 CNY131173:CNY131182 CEC131173:CEC131182 BUG131173:BUG131182 BKK131173:BKK131182 BAO131173:BAO131182 AQS131173:AQS131182 AGW131173:AGW131182 XA131173:XA131182 NE131173:NE131182 X131173:X131182 WZQ65637:WZQ65646 WPU65637:WPU65646 WFY65637:WFY65646 VWC65637:VWC65646 VMG65637:VMG65646 VCK65637:VCK65646 USO65637:USO65646 UIS65637:UIS65646 TYW65637:TYW65646 TPA65637:TPA65646 TFE65637:TFE65646 SVI65637:SVI65646 SLM65637:SLM65646 SBQ65637:SBQ65646 RRU65637:RRU65646 RHY65637:RHY65646 QYC65637:QYC65646 QOG65637:QOG65646 QEK65637:QEK65646 PUO65637:PUO65646 PKS65637:PKS65646 PAW65637:PAW65646 ORA65637:ORA65646 OHE65637:OHE65646 NXI65637:NXI65646 NNM65637:NNM65646 NDQ65637:NDQ65646 MTU65637:MTU65646 MJY65637:MJY65646 MAC65637:MAC65646 LQG65637:LQG65646 LGK65637:LGK65646 KWO65637:KWO65646 KMS65637:KMS65646 KCW65637:KCW65646 JTA65637:JTA65646 JJE65637:JJE65646 IZI65637:IZI65646 IPM65637:IPM65646 IFQ65637:IFQ65646 HVU65637:HVU65646 HLY65637:HLY65646 HCC65637:HCC65646 GSG65637:GSG65646 GIK65637:GIK65646 FYO65637:FYO65646 FOS65637:FOS65646 FEW65637:FEW65646 EVA65637:EVA65646 ELE65637:ELE65646 EBI65637:EBI65646 DRM65637:DRM65646 DHQ65637:DHQ65646 CXU65637:CXU65646 CNY65637:CNY65646 CEC65637:CEC65646 BUG65637:BUG65646 BKK65637:BKK65646 BAO65637:BAO65646 AQS65637:AQS65646 AGW65637:AGW65646 XA65637:XA65646 NE65637:NE65646 X65637:X65646 WZA86:WZA95 WPE86:WPE95 WFI86:WFI95 VVM86:VVM95 VLQ86:VLQ95 VBU86:VBU95 URY86:URY95 UIC86:UIC95 TYG86:TYG95 TOK86:TOK95 TEO86:TEO95 SUS86:SUS95 SKW86:SKW95 SBA86:SBA95 RRE86:RRE95 RHI86:RHI95 QXM86:QXM95 QNQ86:QNQ95 QDU86:QDU95 PTY86:PTY95 PKC86:PKC95 PAG86:PAG95 OQK86:OQK95 OGO86:OGO95 NWS86:NWS95 NMW86:NMW95 NDA86:NDA95 MTE86:MTE95 MJI86:MJI95 LZM86:LZM95 LPQ86:LPQ95 LFU86:LFU95 KVY86:KVY95 KMC86:KMC95 KCG86:KCG95 JSK86:JSK95 JIO86:JIO95 IYS86:IYS95 IOW86:IOW95 IFA86:IFA95 HVE86:HVE95 HLI86:HLI95 HBM86:HBM95 GRQ86:GRQ95 GHU86:GHU95 FXY86:FXY95 FOC86:FOC95 FEG86:FEG95 EUK86:EUK95 EKO86:EKO95 EAS86:EAS95 DQW86:DQW95 DHA86:DHA95 CXE86:CXE95 CNI86:CNI95 CDM86:CDM95 BTQ86:BTQ95 BJU86:BJU95 AZY86:AZY95 AQC86:AQC95 AGG86:AGG95 WK86:WK95 MO86:MO95 X86:X95 WZQ983108:WZQ983131 WPU983108:WPU983131 WFY983108:WFY983131 VWC983108:VWC983131 VMG983108:VMG983131 VCK983108:VCK983131 USO983108:USO983131 UIS983108:UIS983131 TYW983108:TYW983131 TPA983108:TPA983131 TFE983108:TFE983131 SVI983108:SVI983131 SLM983108:SLM983131 SBQ983108:SBQ983131 RRU983108:RRU983131 RHY983108:RHY983131 QYC983108:QYC983131 QOG983108:QOG983131 QEK983108:QEK983131 PUO983108:PUO983131 PKS983108:PKS983131 PAW983108:PAW983131 ORA983108:ORA983131 OHE983108:OHE983131 NXI983108:NXI983131 NNM983108:NNM983131 NDQ983108:NDQ983131 MTU983108:MTU983131 MJY983108:MJY983131 MAC983108:MAC983131 LQG983108:LQG983131 LGK983108:LGK983131 KWO983108:KWO983131 KMS983108:KMS983131 KCW983108:KCW983131 JTA983108:JTA983131 JJE983108:JJE983131 IZI983108:IZI983131 IPM983108:IPM983131 IFQ983108:IFQ983131 HVU983108:HVU983131 HLY983108:HLY983131 HCC983108:HCC983131 GSG983108:GSG983131 GIK983108:GIK983131 FYO983108:FYO983131 FOS983108:FOS983131 FEW983108:FEW983131 EVA983108:EVA983131 ELE983108:ELE983131 EBI983108:EBI983131 DRM983108:DRM983131 DHQ983108:DHQ983131 CXU983108:CXU983131 CNY983108:CNY983131 CEC983108:CEC983131 BUG983108:BUG983131 BKK983108:BKK983131 BAO983108:BAO983131 AQS983108:AQS983131 AGW983108:AGW983131 XA983108:XA983131 NE983108:NE983131 X983108:X983131 WZQ917572:WZQ917595 WPU917572:WPU917595 WFY917572:WFY917595 VWC917572:VWC917595 VMG917572:VMG917595 VCK917572:VCK917595 USO917572:USO917595 UIS917572:UIS917595 TYW917572:TYW917595 TPA917572:TPA917595 TFE917572:TFE917595 SVI917572:SVI917595 SLM917572:SLM917595 SBQ917572:SBQ917595 RRU917572:RRU917595 RHY917572:RHY917595 QYC917572:QYC917595 QOG917572:QOG917595 QEK917572:QEK917595 PUO917572:PUO917595 PKS917572:PKS917595 PAW917572:PAW917595 ORA917572:ORA917595 OHE917572:OHE917595 NXI917572:NXI917595 NNM917572:NNM917595 NDQ917572:NDQ917595 MTU917572:MTU917595 MJY917572:MJY917595 MAC917572:MAC917595 LQG917572:LQG917595 LGK917572:LGK917595 KWO917572:KWO917595 KMS917572:KMS917595 KCW917572:KCW917595 JTA917572:JTA917595 JJE917572:JJE917595 IZI917572:IZI917595 IPM917572:IPM917595 IFQ917572:IFQ917595 HVU917572:HVU917595 HLY917572:HLY917595 HCC917572:HCC917595 GSG917572:GSG917595 GIK917572:GIK917595 FYO917572:FYO917595 FOS917572:FOS917595 FEW917572:FEW917595 EVA917572:EVA917595 ELE917572:ELE917595 EBI917572:EBI917595 DRM917572:DRM917595 DHQ917572:DHQ917595 CXU917572:CXU917595 CNY917572:CNY917595 CEC917572:CEC917595 BUG917572:BUG917595 BKK917572:BKK917595 BAO917572:BAO917595 AQS917572:AQS917595 AGW917572:AGW917595 XA917572:XA917595 NE917572:NE917595 X917572:X917595 WZQ852036:WZQ852059 WPU852036:WPU852059 WFY852036:WFY852059 VWC852036:VWC852059 VMG852036:VMG852059 VCK852036:VCK852059 USO852036:USO852059 UIS852036:UIS852059 TYW852036:TYW852059 TPA852036:TPA852059 TFE852036:TFE852059 SVI852036:SVI852059 SLM852036:SLM852059 SBQ852036:SBQ852059 RRU852036:RRU852059 RHY852036:RHY852059 QYC852036:QYC852059 QOG852036:QOG852059 QEK852036:QEK852059 PUO852036:PUO852059 PKS852036:PKS852059 PAW852036:PAW852059 ORA852036:ORA852059 OHE852036:OHE852059 NXI852036:NXI852059 NNM852036:NNM852059 NDQ852036:NDQ852059 MTU852036:MTU852059 MJY852036:MJY852059 MAC852036:MAC852059 LQG852036:LQG852059 LGK852036:LGK852059 KWO852036:KWO852059 KMS852036:KMS852059 KCW852036:KCW852059 JTA852036:JTA852059 JJE852036:JJE852059 IZI852036:IZI852059 IPM852036:IPM852059 IFQ852036:IFQ852059 HVU852036:HVU852059 HLY852036:HLY852059 HCC852036:HCC852059 GSG852036:GSG852059 GIK852036:GIK852059 FYO852036:FYO852059 FOS852036:FOS852059 FEW852036:FEW852059 EVA852036:EVA852059 ELE852036:ELE852059 EBI852036:EBI852059 DRM852036:DRM852059 DHQ852036:DHQ852059 CXU852036:CXU852059 CNY852036:CNY852059 CEC852036:CEC852059 BUG852036:BUG852059 BKK852036:BKK852059 BAO852036:BAO852059 AQS852036:AQS852059 AGW852036:AGW852059 XA852036:XA852059 NE852036:NE852059 X852036:X852059 WZQ786500:WZQ786523 WPU786500:WPU786523 WFY786500:WFY786523 VWC786500:VWC786523 VMG786500:VMG786523 VCK786500:VCK786523 USO786500:USO786523 UIS786500:UIS786523 TYW786500:TYW786523 TPA786500:TPA786523 TFE786500:TFE786523 SVI786500:SVI786523 SLM786500:SLM786523 SBQ786500:SBQ786523 RRU786500:RRU786523 RHY786500:RHY786523 QYC786500:QYC786523 QOG786500:QOG786523 QEK786500:QEK786523 PUO786500:PUO786523 PKS786500:PKS786523 PAW786500:PAW786523 ORA786500:ORA786523 OHE786500:OHE786523 NXI786500:NXI786523 NNM786500:NNM786523 NDQ786500:NDQ786523 MTU786500:MTU786523 MJY786500:MJY786523 MAC786500:MAC786523 LQG786500:LQG786523 LGK786500:LGK786523 KWO786500:KWO786523 KMS786500:KMS786523 KCW786500:KCW786523 JTA786500:JTA786523 JJE786500:JJE786523 IZI786500:IZI786523 IPM786500:IPM786523 IFQ786500:IFQ786523 HVU786500:HVU786523 HLY786500:HLY786523 HCC786500:HCC786523 GSG786500:GSG786523 GIK786500:GIK786523 FYO786500:FYO786523 FOS786500:FOS786523 FEW786500:FEW786523 EVA786500:EVA786523 ELE786500:ELE786523 EBI786500:EBI786523 DRM786500:DRM786523 DHQ786500:DHQ786523 CXU786500:CXU786523 CNY786500:CNY786523 CEC786500:CEC786523 BUG786500:BUG786523 BKK786500:BKK786523 BAO786500:BAO786523 AQS786500:AQS786523 AGW786500:AGW786523 XA786500:XA786523 NE786500:NE786523 X786500:X786523 WZQ720964:WZQ720987 WPU720964:WPU720987 WFY720964:WFY720987 VWC720964:VWC720987 VMG720964:VMG720987 VCK720964:VCK720987 USO720964:USO720987 UIS720964:UIS720987 TYW720964:TYW720987 TPA720964:TPA720987 TFE720964:TFE720987 SVI720964:SVI720987 SLM720964:SLM720987 SBQ720964:SBQ720987 RRU720964:RRU720987 RHY720964:RHY720987 QYC720964:QYC720987 QOG720964:QOG720987 QEK720964:QEK720987 PUO720964:PUO720987 PKS720964:PKS720987 PAW720964:PAW720987 ORA720964:ORA720987 OHE720964:OHE720987 NXI720964:NXI720987 NNM720964:NNM720987 NDQ720964:NDQ720987 MTU720964:MTU720987 MJY720964:MJY720987 MAC720964:MAC720987 LQG720964:LQG720987 LGK720964:LGK720987 KWO720964:KWO720987 KMS720964:KMS720987 KCW720964:KCW720987 JTA720964:JTA720987 JJE720964:JJE720987 IZI720964:IZI720987 IPM720964:IPM720987 IFQ720964:IFQ720987 HVU720964:HVU720987 HLY720964:HLY720987 HCC720964:HCC720987 GSG720964:GSG720987 GIK720964:GIK720987 FYO720964:FYO720987 FOS720964:FOS720987 FEW720964:FEW720987 EVA720964:EVA720987 ELE720964:ELE720987 EBI720964:EBI720987 DRM720964:DRM720987 DHQ720964:DHQ720987 CXU720964:CXU720987 CNY720964:CNY720987 CEC720964:CEC720987 BUG720964:BUG720987 BKK720964:BKK720987 BAO720964:BAO720987 AQS720964:AQS720987 AGW720964:AGW720987 XA720964:XA720987 NE720964:NE720987 X720964:X720987 WZQ655428:WZQ655451 WPU655428:WPU655451 WFY655428:WFY655451 VWC655428:VWC655451 VMG655428:VMG655451 VCK655428:VCK655451 USO655428:USO655451 UIS655428:UIS655451 TYW655428:TYW655451 TPA655428:TPA655451 TFE655428:TFE655451 SVI655428:SVI655451 SLM655428:SLM655451 SBQ655428:SBQ655451 RRU655428:RRU655451 RHY655428:RHY655451 QYC655428:QYC655451 QOG655428:QOG655451 QEK655428:QEK655451 PUO655428:PUO655451 PKS655428:PKS655451 PAW655428:PAW655451 ORA655428:ORA655451 OHE655428:OHE655451 NXI655428:NXI655451 NNM655428:NNM655451 NDQ655428:NDQ655451 MTU655428:MTU655451 MJY655428:MJY655451 MAC655428:MAC655451 LQG655428:LQG655451 LGK655428:LGK655451 KWO655428:KWO655451 KMS655428:KMS655451 KCW655428:KCW655451 JTA655428:JTA655451 JJE655428:JJE655451 IZI655428:IZI655451 IPM655428:IPM655451 IFQ655428:IFQ655451 HVU655428:HVU655451 HLY655428:HLY655451 HCC655428:HCC655451 GSG655428:GSG655451 GIK655428:GIK655451 FYO655428:FYO655451 FOS655428:FOS655451 FEW655428:FEW655451 EVA655428:EVA655451 ELE655428:ELE655451 EBI655428:EBI655451 DRM655428:DRM655451 DHQ655428:DHQ655451 CXU655428:CXU655451 CNY655428:CNY655451 CEC655428:CEC655451 BUG655428:BUG655451 BKK655428:BKK655451 BAO655428:BAO655451 AQS655428:AQS655451 AGW655428:AGW655451 XA655428:XA655451 NE655428:NE655451 X655428:X655451 WZQ589892:WZQ589915 WPU589892:WPU589915 WFY589892:WFY589915 VWC589892:VWC589915 VMG589892:VMG589915 VCK589892:VCK589915 USO589892:USO589915 UIS589892:UIS589915 TYW589892:TYW589915 TPA589892:TPA589915 TFE589892:TFE589915 SVI589892:SVI589915 SLM589892:SLM589915 SBQ589892:SBQ589915 RRU589892:RRU589915 RHY589892:RHY589915 QYC589892:QYC589915 QOG589892:QOG589915 QEK589892:QEK589915 PUO589892:PUO589915 PKS589892:PKS589915 PAW589892:PAW589915 ORA589892:ORA589915 OHE589892:OHE589915 NXI589892:NXI589915 NNM589892:NNM589915 NDQ589892:NDQ589915 MTU589892:MTU589915 MJY589892:MJY589915 MAC589892:MAC589915 LQG589892:LQG589915 LGK589892:LGK589915 KWO589892:KWO589915 KMS589892:KMS589915 KCW589892:KCW589915 JTA589892:JTA589915 JJE589892:JJE589915 IZI589892:IZI589915 IPM589892:IPM589915 IFQ589892:IFQ589915 HVU589892:HVU589915 HLY589892:HLY589915 HCC589892:HCC589915 GSG589892:GSG589915 GIK589892:GIK589915 FYO589892:FYO589915 FOS589892:FOS589915 FEW589892:FEW589915 EVA589892:EVA589915 ELE589892:ELE589915 EBI589892:EBI589915 DRM589892:DRM589915 DHQ589892:DHQ589915 CXU589892:CXU589915 CNY589892:CNY589915 CEC589892:CEC589915 BUG589892:BUG589915 BKK589892:BKK589915 BAO589892:BAO589915 AQS589892:AQS589915 AGW589892:AGW589915 XA589892:XA589915 NE589892:NE589915 X589892:X589915 WZQ524356:WZQ524379 WPU524356:WPU524379 WFY524356:WFY524379 VWC524356:VWC524379 VMG524356:VMG524379 VCK524356:VCK524379 USO524356:USO524379 UIS524356:UIS524379 TYW524356:TYW524379 TPA524356:TPA524379 TFE524356:TFE524379 SVI524356:SVI524379 SLM524356:SLM524379 SBQ524356:SBQ524379 RRU524356:RRU524379 RHY524356:RHY524379 QYC524356:QYC524379 QOG524356:QOG524379 QEK524356:QEK524379 PUO524356:PUO524379 PKS524356:PKS524379 PAW524356:PAW524379 ORA524356:ORA524379 OHE524356:OHE524379 NXI524356:NXI524379 NNM524356:NNM524379 NDQ524356:NDQ524379 MTU524356:MTU524379 MJY524356:MJY524379 MAC524356:MAC524379 LQG524356:LQG524379 LGK524356:LGK524379 KWO524356:KWO524379 KMS524356:KMS524379 KCW524356:KCW524379 JTA524356:JTA524379 JJE524356:JJE524379 IZI524356:IZI524379 IPM524356:IPM524379 IFQ524356:IFQ524379 HVU524356:HVU524379 HLY524356:HLY524379 HCC524356:HCC524379 GSG524356:GSG524379 GIK524356:GIK524379 FYO524356:FYO524379 FOS524356:FOS524379 FEW524356:FEW524379 EVA524356:EVA524379 ELE524356:ELE524379 EBI524356:EBI524379 DRM524356:DRM524379 DHQ524356:DHQ524379 CXU524356:CXU524379 CNY524356:CNY524379 CEC524356:CEC524379 BUG524356:BUG524379 BKK524356:BKK524379 BAO524356:BAO524379 AQS524356:AQS524379 AGW524356:AGW524379 XA524356:XA524379 NE524356:NE524379 X524356:X524379 WZQ458820:WZQ458843 WPU458820:WPU458843 WFY458820:WFY458843 VWC458820:VWC458843 VMG458820:VMG458843 VCK458820:VCK458843 USO458820:USO458843 UIS458820:UIS458843 TYW458820:TYW458843 TPA458820:TPA458843 TFE458820:TFE458843 SVI458820:SVI458843 SLM458820:SLM458843 SBQ458820:SBQ458843 RRU458820:RRU458843 RHY458820:RHY458843 QYC458820:QYC458843 QOG458820:QOG458843 QEK458820:QEK458843 PUO458820:PUO458843 PKS458820:PKS458843 PAW458820:PAW458843 ORA458820:ORA458843 OHE458820:OHE458843 NXI458820:NXI458843 NNM458820:NNM458843 NDQ458820:NDQ458843 MTU458820:MTU458843 MJY458820:MJY458843 MAC458820:MAC458843 LQG458820:LQG458843 LGK458820:LGK458843 KWO458820:KWO458843 KMS458820:KMS458843 KCW458820:KCW458843 JTA458820:JTA458843 JJE458820:JJE458843 IZI458820:IZI458843 IPM458820:IPM458843 IFQ458820:IFQ458843 HVU458820:HVU458843 HLY458820:HLY458843 HCC458820:HCC458843 GSG458820:GSG458843 GIK458820:GIK458843 FYO458820:FYO458843 FOS458820:FOS458843 FEW458820:FEW458843 EVA458820:EVA458843 ELE458820:ELE458843 EBI458820:EBI458843 DRM458820:DRM458843 DHQ458820:DHQ458843 CXU458820:CXU458843 CNY458820:CNY458843 CEC458820:CEC458843 BUG458820:BUG458843 BKK458820:BKK458843 BAO458820:BAO458843 AQS458820:AQS458843 AGW458820:AGW458843 XA458820:XA458843 NE458820:NE458843 X458820:X458843 WZQ393284:WZQ393307 WPU393284:WPU393307 WFY393284:WFY393307 VWC393284:VWC393307 VMG393284:VMG393307 VCK393284:VCK393307 USO393284:USO393307 UIS393284:UIS393307 TYW393284:TYW393307 TPA393284:TPA393307 TFE393284:TFE393307 SVI393284:SVI393307 SLM393284:SLM393307 SBQ393284:SBQ393307 RRU393284:RRU393307 RHY393284:RHY393307 QYC393284:QYC393307 QOG393284:QOG393307 QEK393284:QEK393307 PUO393284:PUO393307 PKS393284:PKS393307 PAW393284:PAW393307 ORA393284:ORA393307 OHE393284:OHE393307 NXI393284:NXI393307 NNM393284:NNM393307 NDQ393284:NDQ393307 MTU393284:MTU393307 MJY393284:MJY393307 MAC393284:MAC393307 LQG393284:LQG393307 LGK393284:LGK393307 KWO393284:KWO393307 KMS393284:KMS393307 KCW393284:KCW393307 JTA393284:JTA393307 JJE393284:JJE393307 IZI393284:IZI393307 IPM393284:IPM393307 IFQ393284:IFQ393307 HVU393284:HVU393307 HLY393284:HLY393307 HCC393284:HCC393307 GSG393284:GSG393307 GIK393284:GIK393307 FYO393284:FYO393307 FOS393284:FOS393307 FEW393284:FEW393307 EVA393284:EVA393307 ELE393284:ELE393307 EBI393284:EBI393307 DRM393284:DRM393307 DHQ393284:DHQ393307 CXU393284:CXU393307 CNY393284:CNY393307 CEC393284:CEC393307 BUG393284:BUG393307 BKK393284:BKK393307 BAO393284:BAO393307 AQS393284:AQS393307 AGW393284:AGW393307 XA393284:XA393307 NE393284:NE393307 X393284:X393307 WZQ327748:WZQ327771 WPU327748:WPU327771 WFY327748:WFY327771 VWC327748:VWC327771 VMG327748:VMG327771 VCK327748:VCK327771 USO327748:USO327771 UIS327748:UIS327771 TYW327748:TYW327771 TPA327748:TPA327771 TFE327748:TFE327771 SVI327748:SVI327771 SLM327748:SLM327771 SBQ327748:SBQ327771 RRU327748:RRU327771 RHY327748:RHY327771 QYC327748:QYC327771 QOG327748:QOG327771 QEK327748:QEK327771 PUO327748:PUO327771 PKS327748:PKS327771 PAW327748:PAW327771 ORA327748:ORA327771 OHE327748:OHE327771 NXI327748:NXI327771 NNM327748:NNM327771 NDQ327748:NDQ327771 MTU327748:MTU327771 MJY327748:MJY327771 MAC327748:MAC327771 LQG327748:LQG327771 LGK327748:LGK327771 KWO327748:KWO327771 KMS327748:KMS327771 KCW327748:KCW327771 JTA327748:JTA327771 JJE327748:JJE327771 IZI327748:IZI327771 IPM327748:IPM327771 IFQ327748:IFQ327771 HVU327748:HVU327771 HLY327748:HLY327771 HCC327748:HCC327771 GSG327748:GSG327771 GIK327748:GIK327771 FYO327748:FYO327771 FOS327748:FOS327771 FEW327748:FEW327771 EVA327748:EVA327771 ELE327748:ELE327771 EBI327748:EBI327771 DRM327748:DRM327771 DHQ327748:DHQ327771 CXU327748:CXU327771 CNY327748:CNY327771 CEC327748:CEC327771 BUG327748:BUG327771 BKK327748:BKK327771 BAO327748:BAO327771 AQS327748:AQS327771 AGW327748:AGW327771 XA327748:XA327771 NE327748:NE327771 X327748:X327771 WZQ262212:WZQ262235 WPU262212:WPU262235 WFY262212:WFY262235 VWC262212:VWC262235 VMG262212:VMG262235 VCK262212:VCK262235 USO262212:USO262235 UIS262212:UIS262235 TYW262212:TYW262235 TPA262212:TPA262235 TFE262212:TFE262235 SVI262212:SVI262235 SLM262212:SLM262235 SBQ262212:SBQ262235 RRU262212:RRU262235 RHY262212:RHY262235 QYC262212:QYC262235 QOG262212:QOG262235 QEK262212:QEK262235 PUO262212:PUO262235 PKS262212:PKS262235 PAW262212:PAW262235 ORA262212:ORA262235 OHE262212:OHE262235 NXI262212:NXI262235 NNM262212:NNM262235 NDQ262212:NDQ262235 MTU262212:MTU262235 MJY262212:MJY262235 MAC262212:MAC262235 LQG262212:LQG262235 LGK262212:LGK262235 KWO262212:KWO262235 KMS262212:KMS262235 KCW262212:KCW262235 JTA262212:JTA262235 JJE262212:JJE262235 IZI262212:IZI262235 IPM262212:IPM262235 IFQ262212:IFQ262235 HVU262212:HVU262235 HLY262212:HLY262235 HCC262212:HCC262235 GSG262212:GSG262235 GIK262212:GIK262235 FYO262212:FYO262235 FOS262212:FOS262235 FEW262212:FEW262235 EVA262212:EVA262235 ELE262212:ELE262235 EBI262212:EBI262235 DRM262212:DRM262235 DHQ262212:DHQ262235 CXU262212:CXU262235 CNY262212:CNY262235 CEC262212:CEC262235 BUG262212:BUG262235 BKK262212:BKK262235 BAO262212:BAO262235 AQS262212:AQS262235 AGW262212:AGW262235 XA262212:XA262235 NE262212:NE262235 X262212:X262235 WZQ196676:WZQ196699 WPU196676:WPU196699 WFY196676:WFY196699 VWC196676:VWC196699 VMG196676:VMG196699 VCK196676:VCK196699 USO196676:USO196699 UIS196676:UIS196699 TYW196676:TYW196699 TPA196676:TPA196699 TFE196676:TFE196699 SVI196676:SVI196699 SLM196676:SLM196699 SBQ196676:SBQ196699 RRU196676:RRU196699 RHY196676:RHY196699 QYC196676:QYC196699 QOG196676:QOG196699 QEK196676:QEK196699 PUO196676:PUO196699 PKS196676:PKS196699 PAW196676:PAW196699 ORA196676:ORA196699 OHE196676:OHE196699 NXI196676:NXI196699 NNM196676:NNM196699 NDQ196676:NDQ196699 MTU196676:MTU196699 MJY196676:MJY196699 MAC196676:MAC196699 LQG196676:LQG196699 LGK196676:LGK196699 KWO196676:KWO196699 KMS196676:KMS196699 KCW196676:KCW196699 JTA196676:JTA196699 JJE196676:JJE196699 IZI196676:IZI196699 IPM196676:IPM196699 IFQ196676:IFQ196699 HVU196676:HVU196699 HLY196676:HLY196699 HCC196676:HCC196699 GSG196676:GSG196699 GIK196676:GIK196699 FYO196676:FYO196699 FOS196676:FOS196699 FEW196676:FEW196699 EVA196676:EVA196699 ELE196676:ELE196699 EBI196676:EBI196699 DRM196676:DRM196699 DHQ196676:DHQ196699 CXU196676:CXU196699 CNY196676:CNY196699 CEC196676:CEC196699 BUG196676:BUG196699 BKK196676:BKK196699 BAO196676:BAO196699 AQS196676:AQS196699 AGW196676:AGW196699 XA196676:XA196699 NE196676:NE196699 X196676:X196699 WZQ131140:WZQ131163 WPU131140:WPU131163 WFY131140:WFY131163 VWC131140:VWC131163 VMG131140:VMG131163 VCK131140:VCK131163 USO131140:USO131163 UIS131140:UIS131163 TYW131140:TYW131163 TPA131140:TPA131163 TFE131140:TFE131163 SVI131140:SVI131163 SLM131140:SLM131163 SBQ131140:SBQ131163 RRU131140:RRU131163 RHY131140:RHY131163 QYC131140:QYC131163 QOG131140:QOG131163 QEK131140:QEK131163 PUO131140:PUO131163 PKS131140:PKS131163 PAW131140:PAW131163 ORA131140:ORA131163 OHE131140:OHE131163 NXI131140:NXI131163 NNM131140:NNM131163 NDQ131140:NDQ131163 MTU131140:MTU131163 MJY131140:MJY131163 MAC131140:MAC131163 LQG131140:LQG131163 LGK131140:LGK131163 KWO131140:KWO131163 KMS131140:KMS131163 KCW131140:KCW131163 JTA131140:JTA131163 JJE131140:JJE131163 IZI131140:IZI131163 IPM131140:IPM131163 IFQ131140:IFQ131163 HVU131140:HVU131163 HLY131140:HLY131163 HCC131140:HCC131163 GSG131140:GSG131163 GIK131140:GIK131163 FYO131140:FYO131163 FOS131140:FOS131163 FEW131140:FEW131163 EVA131140:EVA131163 ELE131140:ELE131163 EBI131140:EBI131163 DRM131140:DRM131163 DHQ131140:DHQ131163 CXU131140:CXU131163 CNY131140:CNY131163 CEC131140:CEC131163 BUG131140:BUG131163 BKK131140:BKK131163 BAO131140:BAO131163 AQS131140:AQS131163 AGW131140:AGW131163 XA131140:XA131163 NE131140:NE131163 X131140:X131163 WZQ65604:WZQ65627 WPU65604:WPU65627 WFY65604:WFY65627 VWC65604:VWC65627 VMG65604:VMG65627 VCK65604:VCK65627 USO65604:USO65627 UIS65604:UIS65627 TYW65604:TYW65627 TPA65604:TPA65627 TFE65604:TFE65627 SVI65604:SVI65627 SLM65604:SLM65627 SBQ65604:SBQ65627 RRU65604:RRU65627 RHY65604:RHY65627 QYC65604:QYC65627 QOG65604:QOG65627 QEK65604:QEK65627 PUO65604:PUO65627 PKS65604:PKS65627 PAW65604:PAW65627 ORA65604:ORA65627 OHE65604:OHE65627 NXI65604:NXI65627 NNM65604:NNM65627 NDQ65604:NDQ65627 MTU65604:MTU65627 MJY65604:MJY65627 MAC65604:MAC65627 LQG65604:LQG65627 LGK65604:LGK65627 KWO65604:KWO65627 KMS65604:KMS65627 KCW65604:KCW65627 JTA65604:JTA65627 JJE65604:JJE65627 IZI65604:IZI65627 IPM65604:IPM65627 IFQ65604:IFQ65627 HVU65604:HVU65627 HLY65604:HLY65627 HCC65604:HCC65627 GSG65604:GSG65627 GIK65604:GIK65627 FYO65604:FYO65627 FOS65604:FOS65627 FEW65604:FEW65627 EVA65604:EVA65627 ELE65604:ELE65627 EBI65604:EBI65627 DRM65604:DRM65627 DHQ65604:DHQ65627 CXU65604:CXU65627 CNY65604:CNY65627 CEC65604:CEC65627 BUG65604:BUG65627 BKK65604:BKK65627 BAO65604:BAO65627 AQS65604:AQS65627 AGW65604:AGW65627 XA65604:XA65627 NE65604:NE65627 X65604:X65627 WZQ983071:WZQ983074 WPU983071:WPU983074 WFY983071:WFY983074 VWC983071:VWC983074 VMG983071:VMG983074 VCK983071:VCK983074 USO983071:USO983074 UIS983071:UIS983074 TYW983071:TYW983074 TPA983071:TPA983074 TFE983071:TFE983074 SVI983071:SVI983074 SLM983071:SLM983074 SBQ983071:SBQ983074 RRU983071:RRU983074 RHY983071:RHY983074 QYC983071:QYC983074 QOG983071:QOG983074 QEK983071:QEK983074 PUO983071:PUO983074 PKS983071:PKS983074 PAW983071:PAW983074 ORA983071:ORA983074 OHE983071:OHE983074 NXI983071:NXI983074 NNM983071:NNM983074 NDQ983071:NDQ983074 MTU983071:MTU983074 MJY983071:MJY983074 MAC983071:MAC983074 LQG983071:LQG983074 LGK983071:LGK983074 KWO983071:KWO983074 KMS983071:KMS983074 KCW983071:KCW983074 JTA983071:JTA983074 JJE983071:JJE983074 IZI983071:IZI983074 IPM983071:IPM983074 IFQ983071:IFQ983074 HVU983071:HVU983074 HLY983071:HLY983074 HCC983071:HCC983074 GSG983071:GSG983074 GIK983071:GIK983074 FYO983071:FYO983074 FOS983071:FOS983074 FEW983071:FEW983074 EVA983071:EVA983074 ELE983071:ELE983074 EBI983071:EBI983074 DRM983071:DRM983074 DHQ983071:DHQ983074 CXU983071:CXU983074 CNY983071:CNY983074 CEC983071:CEC983074 BUG983071:BUG983074 BKK983071:BKK983074 BAO983071:BAO983074 AQS983071:AQS983074 AGW983071:AGW983074 XA983071:XA983074 NE983071:NE983074 X983071:X983074 WZQ917535:WZQ917538 WPU917535:WPU917538 WFY917535:WFY917538 VWC917535:VWC917538 VMG917535:VMG917538 VCK917535:VCK917538 USO917535:USO917538 UIS917535:UIS917538 TYW917535:TYW917538 TPA917535:TPA917538 TFE917535:TFE917538 SVI917535:SVI917538 SLM917535:SLM917538 SBQ917535:SBQ917538 RRU917535:RRU917538 RHY917535:RHY917538 QYC917535:QYC917538 QOG917535:QOG917538 QEK917535:QEK917538 PUO917535:PUO917538 PKS917535:PKS917538 PAW917535:PAW917538 ORA917535:ORA917538 OHE917535:OHE917538 NXI917535:NXI917538 NNM917535:NNM917538 NDQ917535:NDQ917538 MTU917535:MTU917538 MJY917535:MJY917538 MAC917535:MAC917538 LQG917535:LQG917538 LGK917535:LGK917538 KWO917535:KWO917538 KMS917535:KMS917538 KCW917535:KCW917538 JTA917535:JTA917538 JJE917535:JJE917538 IZI917535:IZI917538 IPM917535:IPM917538 IFQ917535:IFQ917538 HVU917535:HVU917538 HLY917535:HLY917538 HCC917535:HCC917538 GSG917535:GSG917538 GIK917535:GIK917538 FYO917535:FYO917538 FOS917535:FOS917538 FEW917535:FEW917538 EVA917535:EVA917538 ELE917535:ELE917538 EBI917535:EBI917538 DRM917535:DRM917538 DHQ917535:DHQ917538 CXU917535:CXU917538 CNY917535:CNY917538 CEC917535:CEC917538 BUG917535:BUG917538 BKK917535:BKK917538 BAO917535:BAO917538 AQS917535:AQS917538 AGW917535:AGW917538 XA917535:XA917538 NE917535:NE917538 X917535:X917538 WZQ851999:WZQ852002 WPU851999:WPU852002 WFY851999:WFY852002 VWC851999:VWC852002 VMG851999:VMG852002 VCK851999:VCK852002 USO851999:USO852002 UIS851999:UIS852002 TYW851999:TYW852002 TPA851999:TPA852002 TFE851999:TFE852002 SVI851999:SVI852002 SLM851999:SLM852002 SBQ851999:SBQ852002 RRU851999:RRU852002 RHY851999:RHY852002 QYC851999:QYC852002 QOG851999:QOG852002 QEK851999:QEK852002 PUO851999:PUO852002 PKS851999:PKS852002 PAW851999:PAW852002 ORA851999:ORA852002 OHE851999:OHE852002 NXI851999:NXI852002 NNM851999:NNM852002 NDQ851999:NDQ852002 MTU851999:MTU852002 MJY851999:MJY852002 MAC851999:MAC852002 LQG851999:LQG852002 LGK851999:LGK852002 KWO851999:KWO852002 KMS851999:KMS852002 KCW851999:KCW852002 JTA851999:JTA852002 JJE851999:JJE852002 IZI851999:IZI852002 IPM851999:IPM852002 IFQ851999:IFQ852002 HVU851999:HVU852002 HLY851999:HLY852002 HCC851999:HCC852002 GSG851999:GSG852002 GIK851999:GIK852002 FYO851999:FYO852002 FOS851999:FOS852002 FEW851999:FEW852002 EVA851999:EVA852002 ELE851999:ELE852002 EBI851999:EBI852002 DRM851999:DRM852002 DHQ851999:DHQ852002 CXU851999:CXU852002 CNY851999:CNY852002 CEC851999:CEC852002 BUG851999:BUG852002 BKK851999:BKK852002 BAO851999:BAO852002 AQS851999:AQS852002 AGW851999:AGW852002 XA851999:XA852002 NE851999:NE852002 X851999:X852002 WZQ786463:WZQ786466 WPU786463:WPU786466 WFY786463:WFY786466 VWC786463:VWC786466 VMG786463:VMG786466 VCK786463:VCK786466 USO786463:USO786466 UIS786463:UIS786466 TYW786463:TYW786466 TPA786463:TPA786466 TFE786463:TFE786466 SVI786463:SVI786466 SLM786463:SLM786466 SBQ786463:SBQ786466 RRU786463:RRU786466 RHY786463:RHY786466 QYC786463:QYC786466 QOG786463:QOG786466 QEK786463:QEK786466 PUO786463:PUO786466 PKS786463:PKS786466 PAW786463:PAW786466 ORA786463:ORA786466 OHE786463:OHE786466 NXI786463:NXI786466 NNM786463:NNM786466 NDQ786463:NDQ786466 MTU786463:MTU786466 MJY786463:MJY786466 MAC786463:MAC786466 LQG786463:LQG786466 LGK786463:LGK786466 KWO786463:KWO786466 KMS786463:KMS786466 KCW786463:KCW786466 JTA786463:JTA786466 JJE786463:JJE786466 IZI786463:IZI786466 IPM786463:IPM786466 IFQ786463:IFQ786466 HVU786463:HVU786466 HLY786463:HLY786466 HCC786463:HCC786466 GSG786463:GSG786466 GIK786463:GIK786466 FYO786463:FYO786466 FOS786463:FOS786466 FEW786463:FEW786466 EVA786463:EVA786466 ELE786463:ELE786466 EBI786463:EBI786466 DRM786463:DRM786466 DHQ786463:DHQ786466 CXU786463:CXU786466 CNY786463:CNY786466 CEC786463:CEC786466 BUG786463:BUG786466 BKK786463:BKK786466 BAO786463:BAO786466 AQS786463:AQS786466 AGW786463:AGW786466 XA786463:XA786466 NE786463:NE786466 X786463:X786466 WZQ720927:WZQ720930 WPU720927:WPU720930 WFY720927:WFY720930 VWC720927:VWC720930 VMG720927:VMG720930 VCK720927:VCK720930 USO720927:USO720930 UIS720927:UIS720930 TYW720927:TYW720930 TPA720927:TPA720930 TFE720927:TFE720930 SVI720927:SVI720930 SLM720927:SLM720930 SBQ720927:SBQ720930 RRU720927:RRU720930 RHY720927:RHY720930 QYC720927:QYC720930 QOG720927:QOG720930 QEK720927:QEK720930 PUO720927:PUO720930 PKS720927:PKS720930 PAW720927:PAW720930 ORA720927:ORA720930 OHE720927:OHE720930 NXI720927:NXI720930 NNM720927:NNM720930 NDQ720927:NDQ720930 MTU720927:MTU720930 MJY720927:MJY720930 MAC720927:MAC720930 LQG720927:LQG720930 LGK720927:LGK720930 KWO720927:KWO720930 KMS720927:KMS720930 KCW720927:KCW720930 JTA720927:JTA720930 JJE720927:JJE720930 IZI720927:IZI720930 IPM720927:IPM720930 IFQ720927:IFQ720930 HVU720927:HVU720930 HLY720927:HLY720930 HCC720927:HCC720930 GSG720927:GSG720930 GIK720927:GIK720930 FYO720927:FYO720930 FOS720927:FOS720930 FEW720927:FEW720930 EVA720927:EVA720930 ELE720927:ELE720930 EBI720927:EBI720930 DRM720927:DRM720930 DHQ720927:DHQ720930 CXU720927:CXU720930 CNY720927:CNY720930 CEC720927:CEC720930 BUG720927:BUG720930 BKK720927:BKK720930 BAO720927:BAO720930 AQS720927:AQS720930 AGW720927:AGW720930 XA720927:XA720930 NE720927:NE720930 X720927:X720930 WZQ655391:WZQ655394 WPU655391:WPU655394 WFY655391:WFY655394 VWC655391:VWC655394 VMG655391:VMG655394 VCK655391:VCK655394 USO655391:USO655394 UIS655391:UIS655394 TYW655391:TYW655394 TPA655391:TPA655394 TFE655391:TFE655394 SVI655391:SVI655394 SLM655391:SLM655394 SBQ655391:SBQ655394 RRU655391:RRU655394 RHY655391:RHY655394 QYC655391:QYC655394 QOG655391:QOG655394 QEK655391:QEK655394 PUO655391:PUO655394 PKS655391:PKS655394 PAW655391:PAW655394 ORA655391:ORA655394 OHE655391:OHE655394 NXI655391:NXI655394 NNM655391:NNM655394 NDQ655391:NDQ655394 MTU655391:MTU655394 MJY655391:MJY655394 MAC655391:MAC655394 LQG655391:LQG655394 LGK655391:LGK655394 KWO655391:KWO655394 KMS655391:KMS655394 KCW655391:KCW655394 JTA655391:JTA655394 JJE655391:JJE655394 IZI655391:IZI655394 IPM655391:IPM655394 IFQ655391:IFQ655394 HVU655391:HVU655394 HLY655391:HLY655394 HCC655391:HCC655394 GSG655391:GSG655394 GIK655391:GIK655394 FYO655391:FYO655394 FOS655391:FOS655394 FEW655391:FEW655394 EVA655391:EVA655394 ELE655391:ELE655394 EBI655391:EBI655394 DRM655391:DRM655394 DHQ655391:DHQ655394 CXU655391:CXU655394 CNY655391:CNY655394 CEC655391:CEC655394 BUG655391:BUG655394 BKK655391:BKK655394 BAO655391:BAO655394 AQS655391:AQS655394 AGW655391:AGW655394 XA655391:XA655394 NE655391:NE655394 X655391:X655394 WZQ589855:WZQ589858 WPU589855:WPU589858 WFY589855:WFY589858 VWC589855:VWC589858 VMG589855:VMG589858 VCK589855:VCK589858 USO589855:USO589858 UIS589855:UIS589858 TYW589855:TYW589858 TPA589855:TPA589858 TFE589855:TFE589858 SVI589855:SVI589858 SLM589855:SLM589858 SBQ589855:SBQ589858 RRU589855:RRU589858 RHY589855:RHY589858 QYC589855:QYC589858 QOG589855:QOG589858 QEK589855:QEK589858 PUO589855:PUO589858 PKS589855:PKS589858 PAW589855:PAW589858 ORA589855:ORA589858 OHE589855:OHE589858 NXI589855:NXI589858 NNM589855:NNM589858 NDQ589855:NDQ589858 MTU589855:MTU589858 MJY589855:MJY589858 MAC589855:MAC589858 LQG589855:LQG589858 LGK589855:LGK589858 KWO589855:KWO589858 KMS589855:KMS589858 KCW589855:KCW589858 JTA589855:JTA589858 JJE589855:JJE589858 IZI589855:IZI589858 IPM589855:IPM589858 IFQ589855:IFQ589858 HVU589855:HVU589858 HLY589855:HLY589858 HCC589855:HCC589858 GSG589855:GSG589858 GIK589855:GIK589858 FYO589855:FYO589858 FOS589855:FOS589858 FEW589855:FEW589858 EVA589855:EVA589858 ELE589855:ELE589858 EBI589855:EBI589858 DRM589855:DRM589858 DHQ589855:DHQ589858 CXU589855:CXU589858 CNY589855:CNY589858 CEC589855:CEC589858 BUG589855:BUG589858 BKK589855:BKK589858 BAO589855:BAO589858 AQS589855:AQS589858 AGW589855:AGW589858 XA589855:XA589858 NE589855:NE589858 X589855:X589858 WZQ524319:WZQ524322 WPU524319:WPU524322 WFY524319:WFY524322 VWC524319:VWC524322 VMG524319:VMG524322 VCK524319:VCK524322 USO524319:USO524322 UIS524319:UIS524322 TYW524319:TYW524322 TPA524319:TPA524322 TFE524319:TFE524322 SVI524319:SVI524322 SLM524319:SLM524322 SBQ524319:SBQ524322 RRU524319:RRU524322 RHY524319:RHY524322 QYC524319:QYC524322 QOG524319:QOG524322 QEK524319:QEK524322 PUO524319:PUO524322 PKS524319:PKS524322 PAW524319:PAW524322 ORA524319:ORA524322 OHE524319:OHE524322 NXI524319:NXI524322 NNM524319:NNM524322 NDQ524319:NDQ524322 MTU524319:MTU524322 MJY524319:MJY524322 MAC524319:MAC524322 LQG524319:LQG524322 LGK524319:LGK524322 KWO524319:KWO524322 KMS524319:KMS524322 KCW524319:KCW524322 JTA524319:JTA524322 JJE524319:JJE524322 IZI524319:IZI524322 IPM524319:IPM524322 IFQ524319:IFQ524322 HVU524319:HVU524322 HLY524319:HLY524322 HCC524319:HCC524322 GSG524319:GSG524322 GIK524319:GIK524322 FYO524319:FYO524322 FOS524319:FOS524322 FEW524319:FEW524322 EVA524319:EVA524322 ELE524319:ELE524322 EBI524319:EBI524322 DRM524319:DRM524322 DHQ524319:DHQ524322 CXU524319:CXU524322 CNY524319:CNY524322 CEC524319:CEC524322 BUG524319:BUG524322 BKK524319:BKK524322 BAO524319:BAO524322 AQS524319:AQS524322 AGW524319:AGW524322 XA524319:XA524322 NE524319:NE524322 X524319:X524322 WZQ458783:WZQ458786 WPU458783:WPU458786 WFY458783:WFY458786 VWC458783:VWC458786 VMG458783:VMG458786 VCK458783:VCK458786 USO458783:USO458786 UIS458783:UIS458786 TYW458783:TYW458786 TPA458783:TPA458786 TFE458783:TFE458786 SVI458783:SVI458786 SLM458783:SLM458786 SBQ458783:SBQ458786 RRU458783:RRU458786 RHY458783:RHY458786 QYC458783:QYC458786 QOG458783:QOG458786 QEK458783:QEK458786 PUO458783:PUO458786 PKS458783:PKS458786 PAW458783:PAW458786 ORA458783:ORA458786 OHE458783:OHE458786 NXI458783:NXI458786 NNM458783:NNM458786 NDQ458783:NDQ458786 MTU458783:MTU458786 MJY458783:MJY458786 MAC458783:MAC458786 LQG458783:LQG458786 LGK458783:LGK458786 KWO458783:KWO458786 KMS458783:KMS458786 KCW458783:KCW458786 JTA458783:JTA458786 JJE458783:JJE458786 IZI458783:IZI458786 IPM458783:IPM458786 IFQ458783:IFQ458786 HVU458783:HVU458786 HLY458783:HLY458786 HCC458783:HCC458786 GSG458783:GSG458786 GIK458783:GIK458786 FYO458783:FYO458786 FOS458783:FOS458786 FEW458783:FEW458786 EVA458783:EVA458786 ELE458783:ELE458786 EBI458783:EBI458786 DRM458783:DRM458786 DHQ458783:DHQ458786 CXU458783:CXU458786 CNY458783:CNY458786 CEC458783:CEC458786 BUG458783:BUG458786 BKK458783:BKK458786 BAO458783:BAO458786 AQS458783:AQS458786 AGW458783:AGW458786 XA458783:XA458786 NE458783:NE458786 X458783:X458786 WZQ393247:WZQ393250 WPU393247:WPU393250 WFY393247:WFY393250 VWC393247:VWC393250 VMG393247:VMG393250 VCK393247:VCK393250 USO393247:USO393250 UIS393247:UIS393250 TYW393247:TYW393250 TPA393247:TPA393250 TFE393247:TFE393250 SVI393247:SVI393250 SLM393247:SLM393250 SBQ393247:SBQ393250 RRU393247:RRU393250 RHY393247:RHY393250 QYC393247:QYC393250 QOG393247:QOG393250 QEK393247:QEK393250 PUO393247:PUO393250 PKS393247:PKS393250 PAW393247:PAW393250 ORA393247:ORA393250 OHE393247:OHE393250 NXI393247:NXI393250 NNM393247:NNM393250 NDQ393247:NDQ393250 MTU393247:MTU393250 MJY393247:MJY393250 MAC393247:MAC393250 LQG393247:LQG393250 LGK393247:LGK393250 KWO393247:KWO393250 KMS393247:KMS393250 KCW393247:KCW393250 JTA393247:JTA393250 JJE393247:JJE393250 IZI393247:IZI393250 IPM393247:IPM393250 IFQ393247:IFQ393250 HVU393247:HVU393250 HLY393247:HLY393250 HCC393247:HCC393250 GSG393247:GSG393250 GIK393247:GIK393250 FYO393247:FYO393250 FOS393247:FOS393250 FEW393247:FEW393250 EVA393247:EVA393250 ELE393247:ELE393250 EBI393247:EBI393250 DRM393247:DRM393250 DHQ393247:DHQ393250 CXU393247:CXU393250 CNY393247:CNY393250 CEC393247:CEC393250 BUG393247:BUG393250 BKK393247:BKK393250 BAO393247:BAO393250 AQS393247:AQS393250 AGW393247:AGW393250 XA393247:XA393250 NE393247:NE393250 X393247:X393250 WZQ327711:WZQ327714 WPU327711:WPU327714 WFY327711:WFY327714 VWC327711:VWC327714 VMG327711:VMG327714 VCK327711:VCK327714 USO327711:USO327714 UIS327711:UIS327714 TYW327711:TYW327714 TPA327711:TPA327714 TFE327711:TFE327714 SVI327711:SVI327714 SLM327711:SLM327714 SBQ327711:SBQ327714 RRU327711:RRU327714 RHY327711:RHY327714 QYC327711:QYC327714 QOG327711:QOG327714 QEK327711:QEK327714 PUO327711:PUO327714 PKS327711:PKS327714 PAW327711:PAW327714 ORA327711:ORA327714 OHE327711:OHE327714 NXI327711:NXI327714 NNM327711:NNM327714 NDQ327711:NDQ327714 MTU327711:MTU327714 MJY327711:MJY327714 MAC327711:MAC327714 LQG327711:LQG327714 LGK327711:LGK327714 KWO327711:KWO327714 KMS327711:KMS327714 KCW327711:KCW327714 JTA327711:JTA327714 JJE327711:JJE327714 IZI327711:IZI327714 IPM327711:IPM327714 IFQ327711:IFQ327714 HVU327711:HVU327714 HLY327711:HLY327714 HCC327711:HCC327714 GSG327711:GSG327714 GIK327711:GIK327714 FYO327711:FYO327714 FOS327711:FOS327714 FEW327711:FEW327714 EVA327711:EVA327714 ELE327711:ELE327714 EBI327711:EBI327714 DRM327711:DRM327714 DHQ327711:DHQ327714 CXU327711:CXU327714 CNY327711:CNY327714 CEC327711:CEC327714 BUG327711:BUG327714 BKK327711:BKK327714 BAO327711:BAO327714 AQS327711:AQS327714 AGW327711:AGW327714 XA327711:XA327714 NE327711:NE327714 X327711:X327714 WZQ262175:WZQ262178 WPU262175:WPU262178 WFY262175:WFY262178 VWC262175:VWC262178 VMG262175:VMG262178 VCK262175:VCK262178 USO262175:USO262178 UIS262175:UIS262178 TYW262175:TYW262178 TPA262175:TPA262178 TFE262175:TFE262178 SVI262175:SVI262178 SLM262175:SLM262178 SBQ262175:SBQ262178 RRU262175:RRU262178 RHY262175:RHY262178 QYC262175:QYC262178 QOG262175:QOG262178 QEK262175:QEK262178 PUO262175:PUO262178 PKS262175:PKS262178 PAW262175:PAW262178 ORA262175:ORA262178 OHE262175:OHE262178 NXI262175:NXI262178 NNM262175:NNM262178 NDQ262175:NDQ262178 MTU262175:MTU262178 MJY262175:MJY262178 MAC262175:MAC262178 LQG262175:LQG262178 LGK262175:LGK262178 KWO262175:KWO262178 KMS262175:KMS262178 KCW262175:KCW262178 JTA262175:JTA262178 JJE262175:JJE262178 IZI262175:IZI262178 IPM262175:IPM262178 IFQ262175:IFQ262178 HVU262175:HVU262178 HLY262175:HLY262178 HCC262175:HCC262178 GSG262175:GSG262178 GIK262175:GIK262178 FYO262175:FYO262178 FOS262175:FOS262178 FEW262175:FEW262178 EVA262175:EVA262178 ELE262175:ELE262178 EBI262175:EBI262178 DRM262175:DRM262178 DHQ262175:DHQ262178 CXU262175:CXU262178 CNY262175:CNY262178 CEC262175:CEC262178 BUG262175:BUG262178 BKK262175:BKK262178 BAO262175:BAO262178 AQS262175:AQS262178 AGW262175:AGW262178 XA262175:XA262178 NE262175:NE262178 X262175:X262178 WZQ196639:WZQ196642 WPU196639:WPU196642 WFY196639:WFY196642 VWC196639:VWC196642 VMG196639:VMG196642 VCK196639:VCK196642 USO196639:USO196642 UIS196639:UIS196642 TYW196639:TYW196642 TPA196639:TPA196642 TFE196639:TFE196642 SVI196639:SVI196642 SLM196639:SLM196642 SBQ196639:SBQ196642 RRU196639:RRU196642 RHY196639:RHY196642 QYC196639:QYC196642 QOG196639:QOG196642 QEK196639:QEK196642 PUO196639:PUO196642 PKS196639:PKS196642 PAW196639:PAW196642 ORA196639:ORA196642 OHE196639:OHE196642 NXI196639:NXI196642 NNM196639:NNM196642 NDQ196639:NDQ196642 MTU196639:MTU196642 MJY196639:MJY196642 MAC196639:MAC196642 LQG196639:LQG196642 LGK196639:LGK196642 KWO196639:KWO196642 KMS196639:KMS196642 KCW196639:KCW196642 JTA196639:JTA196642 JJE196639:JJE196642 IZI196639:IZI196642 IPM196639:IPM196642 IFQ196639:IFQ196642 HVU196639:HVU196642 HLY196639:HLY196642 HCC196639:HCC196642 GSG196639:GSG196642 GIK196639:GIK196642 FYO196639:FYO196642 FOS196639:FOS196642 FEW196639:FEW196642 EVA196639:EVA196642 ELE196639:ELE196642 EBI196639:EBI196642 DRM196639:DRM196642 DHQ196639:DHQ196642 CXU196639:CXU196642 CNY196639:CNY196642 CEC196639:CEC196642 BUG196639:BUG196642 BKK196639:BKK196642 BAO196639:BAO196642 AQS196639:AQS196642 AGW196639:AGW196642 XA196639:XA196642 NE196639:NE196642 X196639:X196642 WZQ131103:WZQ131106 WPU131103:WPU131106 WFY131103:WFY131106 VWC131103:VWC131106 VMG131103:VMG131106 VCK131103:VCK131106 USO131103:USO131106 UIS131103:UIS131106 TYW131103:TYW131106 TPA131103:TPA131106 TFE131103:TFE131106 SVI131103:SVI131106 SLM131103:SLM131106 SBQ131103:SBQ131106 RRU131103:RRU131106 RHY131103:RHY131106 QYC131103:QYC131106 QOG131103:QOG131106 QEK131103:QEK131106 PUO131103:PUO131106 PKS131103:PKS131106 PAW131103:PAW131106 ORA131103:ORA131106 OHE131103:OHE131106 NXI131103:NXI131106 NNM131103:NNM131106 NDQ131103:NDQ131106 MTU131103:MTU131106 MJY131103:MJY131106 MAC131103:MAC131106 LQG131103:LQG131106 LGK131103:LGK131106 KWO131103:KWO131106 KMS131103:KMS131106 KCW131103:KCW131106 JTA131103:JTA131106 JJE131103:JJE131106 IZI131103:IZI131106 IPM131103:IPM131106 IFQ131103:IFQ131106 HVU131103:HVU131106 HLY131103:HLY131106 HCC131103:HCC131106 GSG131103:GSG131106 GIK131103:GIK131106 FYO131103:FYO131106 FOS131103:FOS131106 FEW131103:FEW131106 EVA131103:EVA131106 ELE131103:ELE131106 EBI131103:EBI131106 DRM131103:DRM131106 DHQ131103:DHQ131106 CXU131103:CXU131106 CNY131103:CNY131106 CEC131103:CEC131106 BUG131103:BUG131106 BKK131103:BKK131106 BAO131103:BAO131106 AQS131103:AQS131106 AGW131103:AGW131106 XA131103:XA131106 NE131103:NE131106 X131103:X131106 WZQ65567:WZQ65570 WPU65567:WPU65570 WFY65567:WFY65570 VWC65567:VWC65570 VMG65567:VMG65570 VCK65567:VCK65570 USO65567:USO65570 UIS65567:UIS65570 TYW65567:TYW65570 TPA65567:TPA65570 TFE65567:TFE65570 SVI65567:SVI65570 SLM65567:SLM65570 SBQ65567:SBQ65570 RRU65567:RRU65570 RHY65567:RHY65570 QYC65567:QYC65570 QOG65567:QOG65570 QEK65567:QEK65570 PUO65567:PUO65570 PKS65567:PKS65570 PAW65567:PAW65570 ORA65567:ORA65570 OHE65567:OHE65570 NXI65567:NXI65570 NNM65567:NNM65570 NDQ65567:NDQ65570 MTU65567:MTU65570 MJY65567:MJY65570 MAC65567:MAC65570 LQG65567:LQG65570 LGK65567:LGK65570 KWO65567:KWO65570 KMS65567:KMS65570 KCW65567:KCW65570 JTA65567:JTA65570 JJE65567:JJE65570 IZI65567:IZI65570 IPM65567:IPM65570 IFQ65567:IFQ65570 HVU65567:HVU65570 HLY65567:HLY65570 HCC65567:HCC65570 GSG65567:GSG65570 GIK65567:GIK65570 FYO65567:FYO65570 FOS65567:FOS65570 FEW65567:FEW65570 EVA65567:EVA65570 ELE65567:ELE65570 EBI65567:EBI65570 DRM65567:DRM65570 DHQ65567:DHQ65570 CXU65567:CXU65570 CNY65567:CNY65570 CEC65567:CEC65570 BUG65567:BUG65570 BKK65567:BKK65570 BAO65567:BAO65570 AQS65567:AQS65570 AGW65567:AGW65570 XA65567:XA65570 NE65567:NE65570 X65567:X65570 WZA30:WZA33 WPE30:WPE33 WFI30:WFI33 VVM30:VVM33 VLQ30:VLQ33 VBU30:VBU33 URY30:URY33 UIC30:UIC33 TYG30:TYG33 TOK30:TOK33 TEO30:TEO33 SUS30:SUS33 SKW30:SKW33 SBA30:SBA33 RRE30:RRE33 RHI30:RHI33 QXM30:QXM33 QNQ30:QNQ33 QDU30:QDU33 PTY30:PTY33 PKC30:PKC33 PAG30:PAG33 OQK30:OQK33 OGO30:OGO33 NWS30:NWS33 NMW30:NMW33 NDA30:NDA33 MTE30:MTE33 MJI30:MJI33 LZM30:LZM33 LPQ30:LPQ33 LFU30:LFU33 KVY30:KVY33 KMC30:KMC33 KCG30:KCG33 JSK30:JSK33 JIO30:JIO33 IYS30:IYS33 IOW30:IOW33 IFA30:IFA33 HVE30:HVE33 HLI30:HLI33 HBM30:HBM33 GRQ30:GRQ33 GHU30:GHU33 FXY30:FXY33 FOC30:FOC33 FEG30:FEG33 EUK30:EUK33 EKO30:EKO33 EAS30:EAS33 DQW30:DQW33 DHA30:DHA33 CXE30:CXE33 CNI30:CNI33 CDM30:CDM33 BTQ30:BTQ33 BJU30:BJU33 AZY30:AZY33 AQC30:AQC33 AGG30:AGG33 WK30:WK33 MO30:MO33 MO120:MO162 NE163:NE188 WK120:WK162 XA163:XA188 AGG120:AGG162 AGW163:AGW188 AQC120:AQC162 AQS163:AQS188 AZY120:AZY162 BAO163:BAO188 BJU120:BJU162 BKK163:BKK188 BTQ120:BTQ162 BUG163:BUG188 CDM120:CDM162 CEC163:CEC188 CNI120:CNI162 CNY163:CNY188 CXE120:CXE162 CXU163:CXU188 DHA120:DHA162 DHQ163:DHQ188 DQW120:DQW162 DRM163:DRM188 EAS120:EAS162 EBI163:EBI188 EKO120:EKO162 ELE163:ELE188 EUK120:EUK162 EVA163:EVA188 FEG120:FEG162 FEW163:FEW188 FOC120:FOC162 FOS163:FOS188 FXY120:FXY162 FYO163:FYO188 GHU120:GHU162 GIK163:GIK188 GRQ120:GRQ162 GSG163:GSG188 HBM120:HBM162 HCC163:HCC188 HLI120:HLI162 HLY163:HLY188 HVE120:HVE162 HVU163:HVU188 IFA120:IFA162 IFQ163:IFQ188 IOW120:IOW162 IPM163:IPM188 IYS120:IYS162 IZI163:IZI188 JIO120:JIO162 JJE163:JJE188 JSK120:JSK162 JTA163:JTA188 KCG120:KCG162 KCW163:KCW188 KMC120:KMC162 KMS163:KMS188 KVY120:KVY162 KWO163:KWO188 LFU120:LFU162 LGK163:LGK188 LPQ120:LPQ162 LQG163:LQG188 LZM120:LZM162 MAC163:MAC188 MJI120:MJI162 MJY163:MJY188 MTE120:MTE162 MTU163:MTU188 NDA120:NDA162 NDQ163:NDQ188 NMW120:NMW162 NNM163:NNM188 NWS120:NWS162 NXI163:NXI188 OGO120:OGO162 OHE163:OHE188 OQK120:OQK162 ORA163:ORA188 PAG120:PAG162 PAW163:PAW188 PKC120:PKC162 PKS163:PKS188 PTY120:PTY162 PUO163:PUO188 QDU120:QDU162 QEK163:QEK188 QNQ120:QNQ162 QOG163:QOG188 QXM120:QXM162 QYC163:QYC188 RHI120:RHI162 RHY163:RHY188 RRE120:RRE162 RRU163:RRU188 SBA120:SBA162 SBQ163:SBQ188 SKW120:SKW162 SLM163:SLM188 SUS120:SUS162 SVI163:SVI188 TEO120:TEO162 TFE163:TFE188 TOK120:TOK162 TPA163:TPA188 TYG120:TYG162 TYW163:TYW188 UIC120:UIC162 UIS163:UIS188 URY120:URY162 USO163:USO188 VBU120:VBU162 VCK163:VCK188 VLQ120:VLQ162 VMG163:VMG188 VVM120:VVM162 VWC163:VWC188 WFI120:WFI162 WFY163:WFY188 WPE120:WPE162 WPU163:WPU188 WZA120:WZA162 WZQ163:WZQ188" xr:uid="{EF17A774-E98D-4487-BF16-12FA867DA187}">
      <formula1>$EA$5:$EA$7</formula1>
    </dataValidation>
  </dataValidations>
  <pageMargins left="0.25" right="0.25" top="0.75" bottom="0.75" header="0.3" footer="0.3"/>
  <pageSetup paperSize="9" scale="23" fitToHeight="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7FBD-ED90-4D82-99C3-83F2A655D0A1}">
  <sheetPr>
    <tabColor theme="5" tint="0.79998168889431442"/>
  </sheetPr>
  <dimension ref="A1:AF689"/>
  <sheetViews>
    <sheetView topLeftCell="C126" zoomScaleNormal="100" workbookViewId="0">
      <selection activeCell="H148" sqref="H148"/>
    </sheetView>
  </sheetViews>
  <sheetFormatPr baseColWidth="10" defaultRowHeight="15" x14ac:dyDescent="0.25"/>
  <cols>
    <col min="1" max="1" width="6.42578125" style="221" customWidth="1"/>
    <col min="2" max="2" width="93.85546875" customWidth="1"/>
    <col min="3" max="3" width="15.5703125" customWidth="1"/>
    <col min="4" max="4" width="21.42578125" customWidth="1"/>
    <col min="5" max="5" width="11.42578125" style="221"/>
    <col min="6" max="6" width="23" customWidth="1"/>
    <col min="8" max="8" width="20.5703125" customWidth="1"/>
    <col min="9" max="9" width="11.42578125" style="223"/>
    <col min="10" max="10" width="11.42578125" style="238"/>
    <col min="12" max="12" width="11.42578125" style="221"/>
    <col min="15" max="20" width="0" hidden="1" customWidth="1"/>
  </cols>
  <sheetData>
    <row r="1" spans="1:32" ht="60" x14ac:dyDescent="0.25">
      <c r="A1" s="210" t="s">
        <v>32</v>
      </c>
      <c r="B1" s="210" t="str">
        <f>+'POA 2026'!N10</f>
        <v>ACTIVIDAD ESPECIFICA</v>
      </c>
      <c r="C1" s="210" t="s">
        <v>38</v>
      </c>
      <c r="D1" s="210" t="str">
        <f>+'POA 2026'!M10</f>
        <v>UNIDAD RESPONSABLE N2</v>
      </c>
      <c r="E1" s="210" t="s">
        <v>475</v>
      </c>
      <c r="F1" s="211" t="s">
        <v>476</v>
      </c>
      <c r="G1" s="212" t="s">
        <v>477</v>
      </c>
      <c r="H1" s="211" t="s">
        <v>478</v>
      </c>
      <c r="I1" s="213" t="s">
        <v>479</v>
      </c>
      <c r="J1" s="214" t="s">
        <v>475</v>
      </c>
      <c r="K1" s="214" t="s">
        <v>480</v>
      </c>
      <c r="L1" s="210" t="s">
        <v>481</v>
      </c>
      <c r="M1" s="210" t="s">
        <v>482</v>
      </c>
      <c r="N1" s="210" t="s">
        <v>49</v>
      </c>
      <c r="O1" s="210" t="s">
        <v>483</v>
      </c>
      <c r="P1" s="210" t="s">
        <v>484</v>
      </c>
      <c r="Q1" s="210" t="s">
        <v>482</v>
      </c>
      <c r="R1" s="214" t="s">
        <v>479</v>
      </c>
      <c r="S1" s="214" t="s">
        <v>485</v>
      </c>
      <c r="T1" s="214" t="s">
        <v>486</v>
      </c>
      <c r="U1" s="214" t="s">
        <v>487</v>
      </c>
      <c r="AF1" s="239" t="s">
        <v>503</v>
      </c>
    </row>
    <row r="2" spans="1:32" x14ac:dyDescent="0.25">
      <c r="A2" s="235">
        <v>24</v>
      </c>
      <c r="B2" s="219" t="str">
        <f>+VLOOKUP(A2,'POA 2026'!$A$11:$AU$163,14,FALSE)</f>
        <v>Viáticos al interior</v>
      </c>
      <c r="C2" s="219" t="str">
        <f>+VLOOKUP(A2,'POA 2026'!$A$11:$AU$163,8,FALSE)</f>
        <v>01-Administración Central</v>
      </c>
      <c r="D2" s="219" t="str">
        <f>+VLOOKUP(A2,'POA 2026'!$A$11:$AU$163,13,FALSE)</f>
        <v>Dirección Administrativa</v>
      </c>
      <c r="E2" s="220" t="str">
        <f>+VLOOKUP(A2,'POA 2026'!$A$11:$AU$163,15,FALSE)</f>
        <v>NUEVO</v>
      </c>
      <c r="F2" s="195" t="s">
        <v>501</v>
      </c>
      <c r="G2" s="233">
        <v>46037</v>
      </c>
      <c r="H2" s="195" t="s">
        <v>502</v>
      </c>
      <c r="I2" s="249">
        <v>5000</v>
      </c>
      <c r="J2" s="195" t="s">
        <v>503</v>
      </c>
      <c r="K2" s="220" t="str">
        <f>+MID(L2,1,2)</f>
        <v>53</v>
      </c>
      <c r="L2" s="220">
        <f>+VLOOKUP(A2,'POA 2026'!$A$11:$AU$163,17,FALSE)</f>
        <v>530303</v>
      </c>
      <c r="M2" s="220">
        <f>+VLOOKUP(A2,'POA 2026'!$A$11:$AU$163,19,FALSE)</f>
        <v>1701</v>
      </c>
      <c r="N2" s="220">
        <f>+VLOOKUP(A2,'POA 2026'!$A$11:$AU$163,20,FALSE)</f>
        <v>1</v>
      </c>
      <c r="O2" s="145"/>
      <c r="P2" s="145"/>
      <c r="Q2" s="145"/>
      <c r="R2" s="145"/>
      <c r="S2" s="145"/>
      <c r="T2" s="145"/>
      <c r="U2" s="145" t="s">
        <v>506</v>
      </c>
      <c r="AF2" s="239" t="s">
        <v>504</v>
      </c>
    </row>
    <row r="3" spans="1:32" x14ac:dyDescent="0.25">
      <c r="A3" s="235">
        <v>47</v>
      </c>
      <c r="B3" s="219" t="str">
        <f>+VLOOKUP(A3,'POA 2026'!$A$11:$AU$163,14,FALSE)</f>
        <v>Reembolso de peajes para el parque automotor de la Universidad Intercultural de las Nacionalidades y Pueblos Indígenas Amawtay Wasi.</v>
      </c>
      <c r="C3" s="219" t="str">
        <f>+VLOOKUP(A3,'POA 2026'!$A$11:$AU$163,8,FALSE)</f>
        <v>01-Administración Central</v>
      </c>
      <c r="D3" s="219" t="str">
        <f>+VLOOKUP(A3,'POA 2026'!$A$11:$AU$163,13,FALSE)</f>
        <v>Dirección Administrativa</v>
      </c>
      <c r="E3" s="220" t="str">
        <f>+VLOOKUP(A3,'POA 2026'!$A$11:$AU$163,15,FALSE)</f>
        <v>NUEVO</v>
      </c>
      <c r="F3" s="195" t="s">
        <v>501</v>
      </c>
      <c r="G3" s="233">
        <v>46037</v>
      </c>
      <c r="H3" s="195" t="s">
        <v>502</v>
      </c>
      <c r="I3" s="249">
        <v>300</v>
      </c>
      <c r="J3" s="195" t="s">
        <v>503</v>
      </c>
      <c r="K3" s="220" t="str">
        <f t="shared" ref="K3:K60" si="0">+MID(L3,1,2)</f>
        <v>57</v>
      </c>
      <c r="L3" s="220">
        <f>+VLOOKUP(A3,'POA 2026'!$A$11:$AU$163,17,FALSE)</f>
        <v>570102</v>
      </c>
      <c r="M3" s="220">
        <f>+VLOOKUP(A3,'POA 2026'!$A$11:$AU$163,19,FALSE)</f>
        <v>1701</v>
      </c>
      <c r="N3" s="220">
        <f>+VLOOKUP(A3,'POA 2026'!$A$11:$AU$163,20,FALSE)</f>
        <v>1</v>
      </c>
      <c r="O3" s="145"/>
      <c r="P3" s="145"/>
      <c r="Q3" s="145"/>
      <c r="R3" s="145"/>
      <c r="S3" s="145"/>
      <c r="T3" s="145"/>
      <c r="U3" s="145" t="s">
        <v>506</v>
      </c>
      <c r="AF3" s="239" t="s">
        <v>505</v>
      </c>
    </row>
    <row r="4" spans="1:32" x14ac:dyDescent="0.25">
      <c r="A4" s="235">
        <v>16</v>
      </c>
      <c r="B4" s="219" t="str">
        <f>+VLOOKUP(A4,'POA 2026'!$A$11:$AU$163,14,FALSE)</f>
        <v>Reembolso de provisión de combustible para el parque automotor de la Universidad Intercultural de las Nacionalidades y Pueblos Indígenas Amawtay Wasi.</v>
      </c>
      <c r="C4" s="219" t="str">
        <f>+VLOOKUP(A4,'POA 2026'!$A$11:$AU$163,8,FALSE)</f>
        <v>01-Administración Central</v>
      </c>
      <c r="D4" s="219" t="str">
        <f>+VLOOKUP(A4,'POA 2026'!$A$11:$AU$163,13,FALSE)</f>
        <v>Dirección Administrativa</v>
      </c>
      <c r="E4" s="220" t="str">
        <f>+VLOOKUP(A4,'POA 2026'!$A$11:$AU$163,15,FALSE)</f>
        <v>NUEVO</v>
      </c>
      <c r="F4" s="195" t="s">
        <v>501</v>
      </c>
      <c r="G4" s="233">
        <v>46037</v>
      </c>
      <c r="H4" s="195" t="s">
        <v>502</v>
      </c>
      <c r="I4" s="249">
        <v>500</v>
      </c>
      <c r="J4" s="195" t="s">
        <v>503</v>
      </c>
      <c r="K4" s="220" t="str">
        <f t="shared" si="0"/>
        <v>53</v>
      </c>
      <c r="L4" s="220">
        <f>+VLOOKUP(A4,'POA 2026'!$A$11:$AU$163,17,FALSE)</f>
        <v>530255</v>
      </c>
      <c r="M4" s="220">
        <f>+VLOOKUP(A4,'POA 2026'!$A$11:$AU$163,19,FALSE)</f>
        <v>1701</v>
      </c>
      <c r="N4" s="220">
        <f>+VLOOKUP(A4,'POA 2026'!$A$11:$AU$163,20,FALSE)</f>
        <v>1</v>
      </c>
      <c r="O4" s="145"/>
      <c r="P4" s="145"/>
      <c r="Q4" s="145"/>
      <c r="R4" s="145"/>
      <c r="S4" s="145"/>
      <c r="T4" s="145"/>
      <c r="U4" s="145" t="s">
        <v>506</v>
      </c>
    </row>
    <row r="5" spans="1:32" x14ac:dyDescent="0.25">
      <c r="A5" s="235">
        <v>1</v>
      </c>
      <c r="B5" s="219" t="str">
        <f>+VLOOKUP(A5,'POA 2026'!$A$11:$AU$163,14,FALSE)</f>
        <v>Pago del servicio de agua potable de la Universidad Intercultural de las Nacionalidades y Pueblos Indigenas Amawtay Wasi. (2025)</v>
      </c>
      <c r="C5" s="219" t="str">
        <f>+VLOOKUP(A5,'POA 2026'!$A$11:$AU$163,8,FALSE)</f>
        <v>01-Administración Central</v>
      </c>
      <c r="D5" s="219" t="str">
        <f>+VLOOKUP(A5,'POA 2026'!$A$11:$AU$163,13,FALSE)</f>
        <v>Dirección Administrativa</v>
      </c>
      <c r="E5" s="220" t="str">
        <f>+VLOOKUP(A5,'POA 2026'!$A$11:$AU$163,15,FALSE)</f>
        <v>ARRASTRE</v>
      </c>
      <c r="F5" s="195" t="s">
        <v>515</v>
      </c>
      <c r="G5" s="233">
        <v>46038</v>
      </c>
      <c r="H5" s="195" t="s">
        <v>516</v>
      </c>
      <c r="I5" s="202">
        <v>500</v>
      </c>
      <c r="J5" s="195" t="s">
        <v>503</v>
      </c>
      <c r="K5" s="220" t="str">
        <f t="shared" si="0"/>
        <v>53</v>
      </c>
      <c r="L5" s="220">
        <f>+VLOOKUP(A5,'POA 2026'!$A$11:$AU$163,17,FALSE)</f>
        <v>530101</v>
      </c>
      <c r="M5" s="220">
        <f>+VLOOKUP(A5,'POA 2026'!$A$11:$AU$163,19,FALSE)</f>
        <v>1701</v>
      </c>
      <c r="N5" s="220">
        <f>+VLOOKUP(A5,'POA 2026'!$A$11:$AU$163,20,FALSE)</f>
        <v>1</v>
      </c>
      <c r="O5" s="145"/>
      <c r="P5" s="145"/>
      <c r="Q5" s="145"/>
      <c r="R5" s="145"/>
      <c r="S5" s="145"/>
      <c r="T5" s="145"/>
      <c r="U5" s="145" t="s">
        <v>518</v>
      </c>
    </row>
    <row r="6" spans="1:32" x14ac:dyDescent="0.25">
      <c r="A6" s="235">
        <v>4</v>
      </c>
      <c r="B6" s="219" t="str">
        <f>+VLOOKUP(A6,'POA 2026'!$A$11:$AU$163,14,FALSE)</f>
        <v>Servicio de energía eléctrica para la Universidad Intercultural de las Nacionalidades y Pueblos Indígenas Amawtay Wasi (2025)</v>
      </c>
      <c r="C6" s="219" t="str">
        <f>+VLOOKUP(A6,'POA 2026'!$A$11:$AU$163,8,FALSE)</f>
        <v>01-Administración Central</v>
      </c>
      <c r="D6" s="219" t="str">
        <f>+VLOOKUP(A6,'POA 2026'!$A$11:$AU$163,13,FALSE)</f>
        <v>Dirección Administrativa</v>
      </c>
      <c r="E6" s="220" t="str">
        <f>+VLOOKUP(A6,'POA 2026'!$A$11:$AU$163,15,FALSE)</f>
        <v>ARRASTRE</v>
      </c>
      <c r="F6" s="195" t="s">
        <v>517</v>
      </c>
      <c r="G6" s="233">
        <v>46038</v>
      </c>
      <c r="H6" s="195" t="s">
        <v>520</v>
      </c>
      <c r="I6" s="202">
        <v>1000</v>
      </c>
      <c r="J6" s="195" t="s">
        <v>503</v>
      </c>
      <c r="K6" s="220" t="str">
        <f t="shared" si="0"/>
        <v>53</v>
      </c>
      <c r="L6" s="220">
        <f>+VLOOKUP(A6,'POA 2026'!$A$11:$AU$163,17,FALSE)</f>
        <v>530104</v>
      </c>
      <c r="M6" s="220">
        <f>+VLOOKUP(A6,'POA 2026'!$A$11:$AU$163,19,FALSE)</f>
        <v>1701</v>
      </c>
      <c r="N6" s="220">
        <f>+VLOOKUP(A6,'POA 2026'!$A$11:$AU$163,20,FALSE)</f>
        <v>1</v>
      </c>
      <c r="O6" s="145"/>
      <c r="P6" s="145"/>
      <c r="Q6" s="145"/>
      <c r="R6" s="145"/>
      <c r="S6" s="145"/>
      <c r="T6" s="145"/>
      <c r="U6" s="145" t="s">
        <v>519</v>
      </c>
    </row>
    <row r="7" spans="1:32" x14ac:dyDescent="0.25">
      <c r="A7" s="235">
        <v>5</v>
      </c>
      <c r="B7" s="219" t="str">
        <f>+VLOOKUP(A7,'POA 2026'!$A$11:$AU$163,14,FALSE)</f>
        <v>Servicio telefónico de la Universidad Intercultural de las Nacionalidades y Pueblos Indigenas Amawtay Wasi (2025)</v>
      </c>
      <c r="C7" s="219" t="str">
        <f>+VLOOKUP(A7,'POA 2026'!$A$11:$AU$163,8,FALSE)</f>
        <v>01-Administración Central</v>
      </c>
      <c r="D7" s="219" t="str">
        <f>+VLOOKUP(A7,'POA 2026'!$A$11:$AU$163,13,FALSE)</f>
        <v>Dirección Administrativa</v>
      </c>
      <c r="E7" s="220" t="str">
        <f>+VLOOKUP(A7,'POA 2026'!$A$11:$AU$163,15,FALSE)</f>
        <v>ARRASTRE</v>
      </c>
      <c r="F7" s="195" t="s">
        <v>521</v>
      </c>
      <c r="G7" s="233">
        <v>46038</v>
      </c>
      <c r="H7" s="195" t="s">
        <v>526</v>
      </c>
      <c r="I7" s="202">
        <v>60</v>
      </c>
      <c r="J7" s="195" t="s">
        <v>503</v>
      </c>
      <c r="K7" s="220" t="str">
        <f t="shared" si="0"/>
        <v>53</v>
      </c>
      <c r="L7" s="220">
        <f>+VLOOKUP(A7,'POA 2026'!$A$11:$AU$163,17,FALSE)</f>
        <v>530105</v>
      </c>
      <c r="M7" s="220">
        <f>+VLOOKUP(A7,'POA 2026'!$A$11:$AU$163,19,FALSE)</f>
        <v>1701</v>
      </c>
      <c r="N7" s="220">
        <f>+VLOOKUP(A7,'POA 2026'!$A$11:$AU$163,20,FALSE)</f>
        <v>1</v>
      </c>
      <c r="O7" s="145"/>
      <c r="P7" s="145"/>
      <c r="Q7" s="145"/>
      <c r="R7" s="145"/>
      <c r="S7" s="145"/>
      <c r="T7" s="145"/>
      <c r="U7" s="145" t="s">
        <v>522</v>
      </c>
    </row>
    <row r="8" spans="1:32" x14ac:dyDescent="0.25">
      <c r="A8" s="235">
        <v>13</v>
      </c>
      <c r="B8" s="219" t="str">
        <f>+VLOOKUP(A8,'POA 2026'!$A$11:$AU$163,14,FALSE)</f>
        <v>Contratación del servicio de aseo y limpieza para el edificio Ave María de la Universidad Intercultural de las Nacionalidades y Pueblos Indígenas Amawtay Wasi.</v>
      </c>
      <c r="C8" s="219" t="str">
        <f>+VLOOKUP(A8,'POA 2026'!$A$11:$AU$163,8,FALSE)</f>
        <v>82-Formación y gestión académica</v>
      </c>
      <c r="D8" s="219" t="str">
        <f>+VLOOKUP(A8,'POA 2026'!$A$11:$AU$163,13,FALSE)</f>
        <v>Dirección Administrativa</v>
      </c>
      <c r="E8" s="220" t="str">
        <f>+VLOOKUP(A8,'POA 2026'!$A$11:$AU$163,15,FALSE)</f>
        <v>ARRASTRE</v>
      </c>
      <c r="F8" s="195" t="s">
        <v>524</v>
      </c>
      <c r="G8" s="233">
        <v>46038</v>
      </c>
      <c r="H8" s="195" t="s">
        <v>527</v>
      </c>
      <c r="I8" s="202">
        <v>1777.49</v>
      </c>
      <c r="J8" s="195" t="s">
        <v>503</v>
      </c>
      <c r="K8" s="220" t="str">
        <f t="shared" si="0"/>
        <v>53</v>
      </c>
      <c r="L8" s="220">
        <f>+VLOOKUP(A8,'POA 2026'!$A$11:$AU$163,17,FALSE)</f>
        <v>530209</v>
      </c>
      <c r="M8" s="220">
        <f>+VLOOKUP(A8,'POA 2026'!$A$11:$AU$163,19,FALSE)</f>
        <v>1701</v>
      </c>
      <c r="N8" s="220">
        <f>+VLOOKUP(A8,'POA 2026'!$A$11:$AU$163,20,FALSE)</f>
        <v>1</v>
      </c>
      <c r="O8" s="145"/>
      <c r="P8" s="145"/>
      <c r="Q8" s="145"/>
      <c r="R8" s="145"/>
      <c r="S8" s="145"/>
      <c r="T8" s="145"/>
      <c r="U8" s="145" t="s">
        <v>523</v>
      </c>
    </row>
    <row r="9" spans="1:32" x14ac:dyDescent="0.25">
      <c r="A9" s="235">
        <v>31</v>
      </c>
      <c r="B9" s="219" t="str">
        <f>+VLOOKUP(A9,'POA 2026'!$A$11:$AU$163,14,FALSE)</f>
        <v>Adquisición de suministros, materiales y accesorios de oficina catalogados para la Universidad Intercultural de las Nacionalidades y Pueblos Indígenas Amawtay Wasi</v>
      </c>
      <c r="C9" s="219" t="str">
        <f>+VLOOKUP(A9,'POA 2026'!$A$11:$AU$163,8,FALSE)</f>
        <v>01-Administración Central</v>
      </c>
      <c r="D9" s="219" t="str">
        <f>+VLOOKUP(A9,'POA 2026'!$A$11:$AU$163,13,FALSE)</f>
        <v>Dirección Administrativa</v>
      </c>
      <c r="E9" s="220" t="str">
        <f>+VLOOKUP(A9,'POA 2026'!$A$11:$AU$163,15,FALSE)</f>
        <v>ARRASTRE</v>
      </c>
      <c r="F9" s="195" t="s">
        <v>529</v>
      </c>
      <c r="G9" s="233">
        <v>46038</v>
      </c>
      <c r="H9" s="195" t="s">
        <v>528</v>
      </c>
      <c r="I9" s="202">
        <v>667.7</v>
      </c>
      <c r="J9" s="195" t="s">
        <v>503</v>
      </c>
      <c r="K9" s="220" t="str">
        <f t="shared" si="0"/>
        <v>53</v>
      </c>
      <c r="L9" s="220">
        <f>+VLOOKUP(A9,'POA 2026'!$A$11:$AU$163,17,FALSE)</f>
        <v>530804</v>
      </c>
      <c r="M9" s="220">
        <f>+VLOOKUP(A9,'POA 2026'!$A$11:$AU$163,19,FALSE)</f>
        <v>1701</v>
      </c>
      <c r="N9" s="220">
        <f>+VLOOKUP(A9,'POA 2026'!$A$11:$AU$163,20,FALSE)</f>
        <v>1</v>
      </c>
      <c r="O9" s="145"/>
      <c r="P9" s="145"/>
      <c r="Q9" s="145"/>
      <c r="R9" s="145"/>
      <c r="S9" s="145"/>
      <c r="T9" s="145"/>
      <c r="U9" s="145" t="s">
        <v>525</v>
      </c>
    </row>
    <row r="10" spans="1:32" x14ac:dyDescent="0.25">
      <c r="A10" s="235">
        <v>27</v>
      </c>
      <c r="B10" s="219" t="str">
        <f>+VLOOKUP(A10,'POA 2026'!$A$11:$AU$163,14,FALSE)</f>
        <v>Adquisición e instalación de paneles piso-techo y puertas para el Consultorio Juridico Lázaro Condo y Planta Baja de la Universidad Intercultural de las Nacionalidades y Pueblos Indígenas Amawtay Wasi</v>
      </c>
      <c r="C10" s="219" t="str">
        <f>+VLOOKUP(A10,'POA 2026'!$A$11:$AU$163,8,FALSE)</f>
        <v>82-Formación y gestión académica</v>
      </c>
      <c r="D10" s="219" t="str">
        <f>+VLOOKUP(A10,'POA 2026'!$A$11:$AU$163,13,FALSE)</f>
        <v>Dirección Administrativa</v>
      </c>
      <c r="E10" s="220" t="str">
        <f>+VLOOKUP(A10,'POA 2026'!$A$11:$AU$163,15,FALSE)</f>
        <v>ARRASTRE</v>
      </c>
      <c r="F10" s="195" t="s">
        <v>530</v>
      </c>
      <c r="G10" s="233">
        <v>46041</v>
      </c>
      <c r="H10" s="195" t="s">
        <v>565</v>
      </c>
      <c r="I10" s="202">
        <v>7182</v>
      </c>
      <c r="J10" s="195" t="s">
        <v>503</v>
      </c>
      <c r="K10" s="220" t="str">
        <f t="shared" si="0"/>
        <v>84</v>
      </c>
      <c r="L10" s="220">
        <f>+VLOOKUP(A10,'POA 2026'!$A$11:$AU$163,17,FALSE)</f>
        <v>840103</v>
      </c>
      <c r="M10" s="220">
        <f>+VLOOKUP(A10,'POA 2026'!$A$11:$AU$163,19,FALSE)</f>
        <v>1701</v>
      </c>
      <c r="N10" s="220">
        <f>+VLOOKUP(A10,'POA 2026'!$A$11:$AU$163,20,FALSE)</f>
        <v>1</v>
      </c>
      <c r="O10" s="145"/>
      <c r="P10" s="145"/>
      <c r="Q10" s="145"/>
      <c r="R10" s="145"/>
      <c r="S10" s="145"/>
      <c r="T10" s="145"/>
      <c r="U10" s="145" t="s">
        <v>531</v>
      </c>
    </row>
    <row r="11" spans="1:32" x14ac:dyDescent="0.25">
      <c r="A11" s="235">
        <v>28</v>
      </c>
      <c r="B11" s="219" t="str">
        <f>+VLOOKUP(A11,'POA 2026'!$A$11:$AU$163,14,FALSE)</f>
        <v>Adquisición e instalación de paneles piso-techo y puertas para el Consultorio Juridico Lázaro Condo y Planta Baja de la Universidad Intercultural de las Nacionalidades y Pueblos Indígenas Amawtay Wasi</v>
      </c>
      <c r="C11" s="219" t="str">
        <f>+VLOOKUP(A11,'POA 2026'!$A$11:$AU$163,8,FALSE)</f>
        <v>82-Formación y gestión académica</v>
      </c>
      <c r="D11" s="219" t="str">
        <f>+VLOOKUP(A11,'POA 2026'!$A$11:$AU$163,13,FALSE)</f>
        <v>Dirección Administrativa</v>
      </c>
      <c r="E11" s="220" t="str">
        <f>+VLOOKUP(A11,'POA 2026'!$A$11:$AU$163,15,FALSE)</f>
        <v>ARRASTRE</v>
      </c>
      <c r="F11" s="195" t="s">
        <v>530</v>
      </c>
      <c r="G11" s="233">
        <v>46041</v>
      </c>
      <c r="H11" s="195" t="s">
        <v>565</v>
      </c>
      <c r="I11" s="202">
        <v>1595</v>
      </c>
      <c r="J11" s="195" t="s">
        <v>503</v>
      </c>
      <c r="K11" s="220" t="str">
        <f t="shared" si="0"/>
        <v>53</v>
      </c>
      <c r="L11" s="220">
        <f>+VLOOKUP(A11,'POA 2026'!$A$11:$AU$163,17,FALSE)</f>
        <v>530402</v>
      </c>
      <c r="M11" s="220">
        <f>+VLOOKUP(A11,'POA 2026'!$A$11:$AU$163,19,FALSE)</f>
        <v>1701</v>
      </c>
      <c r="N11" s="220">
        <f>+VLOOKUP(A11,'POA 2026'!$A$11:$AU$163,20,FALSE)</f>
        <v>1</v>
      </c>
      <c r="O11" s="145"/>
      <c r="P11" s="145"/>
      <c r="Q11" s="145"/>
      <c r="R11" s="145"/>
      <c r="S11" s="145"/>
      <c r="T11" s="145"/>
      <c r="U11" s="145" t="s">
        <v>531</v>
      </c>
    </row>
    <row r="12" spans="1:32" x14ac:dyDescent="0.25">
      <c r="A12" s="235">
        <v>2</v>
      </c>
      <c r="B12" s="219" t="str">
        <f>+VLOOKUP(A12,'POA 2026'!$A$11:$AU$163,14,FALSE)</f>
        <v>Pago del servicio de agua potable de la Universidad Intercultural de las Nacionalidades y Pueblos Indigenas Amawtay Wasi.</v>
      </c>
      <c r="C12" s="219" t="str">
        <f>+VLOOKUP(A12,'POA 2026'!$A$11:$AU$163,8,FALSE)</f>
        <v>01-Administración Central</v>
      </c>
      <c r="D12" s="219" t="str">
        <f>+VLOOKUP(A12,'POA 2026'!$A$11:$AU$163,13,FALSE)</f>
        <v>Dirección Administrativa</v>
      </c>
      <c r="E12" s="220" t="str">
        <f>+VLOOKUP(A12,'POA 2026'!$A$11:$AU$163,15,FALSE)</f>
        <v>NUEVO</v>
      </c>
      <c r="F12" s="195"/>
      <c r="G12" s="233">
        <v>46042</v>
      </c>
      <c r="H12" s="195" t="s">
        <v>608</v>
      </c>
      <c r="I12" s="202">
        <v>3181.82</v>
      </c>
      <c r="J12" s="195" t="s">
        <v>503</v>
      </c>
      <c r="K12" s="220" t="str">
        <f t="shared" si="0"/>
        <v>53</v>
      </c>
      <c r="L12" s="220">
        <f>+VLOOKUP(A12,'POA 2026'!$A$11:$AU$163,17,FALSE)</f>
        <v>530101</v>
      </c>
      <c r="M12" s="220">
        <f>+VLOOKUP(A12,'POA 2026'!$A$11:$AU$163,19,FALSE)</f>
        <v>1701</v>
      </c>
      <c r="N12" s="220">
        <f>+VLOOKUP(A12,'POA 2026'!$A$11:$AU$163,20,FALSE)</f>
        <v>1</v>
      </c>
      <c r="O12" s="145"/>
      <c r="P12" s="145"/>
      <c r="Q12" s="145"/>
      <c r="R12" s="145"/>
      <c r="S12" s="145"/>
      <c r="T12" s="145"/>
      <c r="U12" s="145" t="s">
        <v>532</v>
      </c>
    </row>
    <row r="13" spans="1:32" x14ac:dyDescent="0.25">
      <c r="A13" s="235">
        <v>3</v>
      </c>
      <c r="B13" s="219" t="str">
        <f>+VLOOKUP(A13,'POA 2026'!$A$11:$AU$163,14,FALSE)</f>
        <v>Servicio de energía eléctrica para la Universidad Intercultural de las Nacionalidades y Pueblos Indígenas Amawtay Wasi</v>
      </c>
      <c r="C13" s="219" t="str">
        <f>+VLOOKUP(A13,'POA 2026'!$A$11:$AU$163,8,FALSE)</f>
        <v>01-Administración Central</v>
      </c>
      <c r="D13" s="219" t="str">
        <f>+VLOOKUP(A13,'POA 2026'!$A$11:$AU$163,13,FALSE)</f>
        <v>Dirección Administrativa</v>
      </c>
      <c r="E13" s="220" t="str">
        <f>+VLOOKUP(A13,'POA 2026'!$A$11:$AU$163,15,FALSE)</f>
        <v>NUEVO</v>
      </c>
      <c r="F13" s="195"/>
      <c r="G13" s="233">
        <v>46042</v>
      </c>
      <c r="H13" s="195" t="s">
        <v>608</v>
      </c>
      <c r="I13" s="202">
        <v>5913.6</v>
      </c>
      <c r="J13" s="195" t="s">
        <v>503</v>
      </c>
      <c r="K13" s="220" t="str">
        <f t="shared" si="0"/>
        <v>53</v>
      </c>
      <c r="L13" s="220">
        <f>+VLOOKUP(A13,'POA 2026'!$A$11:$AU$163,17,FALSE)</f>
        <v>530104</v>
      </c>
      <c r="M13" s="220">
        <f>+VLOOKUP(A13,'POA 2026'!$A$11:$AU$163,19,FALSE)</f>
        <v>1701</v>
      </c>
      <c r="N13" s="220">
        <f>+VLOOKUP(A13,'POA 2026'!$A$11:$AU$163,20,FALSE)</f>
        <v>1</v>
      </c>
      <c r="O13" s="145"/>
      <c r="P13" s="145"/>
      <c r="Q13" s="145"/>
      <c r="R13" s="145"/>
      <c r="S13" s="145"/>
      <c r="T13" s="145"/>
      <c r="U13" s="145" t="s">
        <v>533</v>
      </c>
    </row>
    <row r="14" spans="1:32" x14ac:dyDescent="0.25">
      <c r="A14" s="235">
        <v>6</v>
      </c>
      <c r="B14" s="219" t="str">
        <f>+VLOOKUP(A14,'POA 2026'!$A$11:$AU$163,14,FALSE)</f>
        <v>Servicio telefónico de la Universidad Intercultural de las Nacionalidades y Pueblos Indigenas Amawtay Wasi</v>
      </c>
      <c r="C14" s="219" t="str">
        <f>+VLOOKUP(A14,'POA 2026'!$A$11:$AU$163,8,FALSE)</f>
        <v>01-Administración Central</v>
      </c>
      <c r="D14" s="219" t="str">
        <f>+VLOOKUP(A14,'POA 2026'!$A$11:$AU$163,13,FALSE)</f>
        <v>Dirección Administrativa</v>
      </c>
      <c r="E14" s="220" t="str">
        <f>+VLOOKUP(A14,'POA 2026'!$A$11:$AU$163,15,FALSE)</f>
        <v>NUEVO</v>
      </c>
      <c r="F14" s="195"/>
      <c r="G14" s="233">
        <v>46042</v>
      </c>
      <c r="H14" s="195" t="s">
        <v>608</v>
      </c>
      <c r="I14" s="202">
        <v>500</v>
      </c>
      <c r="J14" s="195" t="s">
        <v>503</v>
      </c>
      <c r="K14" s="220" t="str">
        <f t="shared" si="0"/>
        <v>53</v>
      </c>
      <c r="L14" s="220">
        <f>+VLOOKUP(A14,'POA 2026'!$A$11:$AU$163,17,FALSE)</f>
        <v>530105</v>
      </c>
      <c r="M14" s="220">
        <f>+VLOOKUP(A14,'POA 2026'!$A$11:$AU$163,19,FALSE)</f>
        <v>1701</v>
      </c>
      <c r="N14" s="220">
        <f>+VLOOKUP(A14,'POA 2026'!$A$11:$AU$163,20,FALSE)</f>
        <v>1</v>
      </c>
      <c r="O14" s="145"/>
      <c r="P14" s="145"/>
      <c r="Q14" s="145"/>
      <c r="R14" s="145"/>
      <c r="S14" s="145"/>
      <c r="T14" s="145"/>
      <c r="U14" s="145" t="s">
        <v>534</v>
      </c>
    </row>
    <row r="15" spans="1:32" x14ac:dyDescent="0.25">
      <c r="A15" s="235">
        <v>7</v>
      </c>
      <c r="B15" s="219" t="str">
        <f>+VLOOKUP(A15,'POA 2026'!$A$11:$AU$163,14,FALSE)</f>
        <v>Contratación del servicio de rastreo satelital para el parque automotor de la Universidad Intercultural de las Nacionalidades y Pueblos Indígenas Amawtay Wasi</v>
      </c>
      <c r="C15" s="219" t="str">
        <f>+VLOOKUP(A15,'POA 2026'!$A$11:$AU$163,8,FALSE)</f>
        <v>01-Administración Central</v>
      </c>
      <c r="D15" s="219" t="str">
        <f>+VLOOKUP(A15,'POA 2026'!$A$11:$AU$163,13,FALSE)</f>
        <v>Dirección Administrativa</v>
      </c>
      <c r="E15" s="220" t="str">
        <f>+VLOOKUP(A15,'POA 2026'!$A$11:$AU$163,15,FALSE)</f>
        <v>NUEVO</v>
      </c>
      <c r="F15" s="195"/>
      <c r="G15" s="233">
        <v>46042</v>
      </c>
      <c r="H15" s="195" t="s">
        <v>608</v>
      </c>
      <c r="I15" s="202">
        <v>400</v>
      </c>
      <c r="J15" s="195" t="s">
        <v>503</v>
      </c>
      <c r="K15" s="220" t="str">
        <f t="shared" si="0"/>
        <v>53</v>
      </c>
      <c r="L15" s="220">
        <f>+VLOOKUP(A15,'POA 2026'!$A$11:$AU$163,17,FALSE)</f>
        <v>530105</v>
      </c>
      <c r="M15" s="220">
        <f>+VLOOKUP(A15,'POA 2026'!$A$11:$AU$163,19,FALSE)</f>
        <v>1701</v>
      </c>
      <c r="N15" s="220">
        <f>+VLOOKUP(A15,'POA 2026'!$A$11:$AU$163,20,FALSE)</f>
        <v>1</v>
      </c>
      <c r="O15" s="145"/>
      <c r="P15" s="145"/>
      <c r="Q15" s="145"/>
      <c r="R15" s="145"/>
      <c r="S15" s="145"/>
      <c r="T15" s="145"/>
      <c r="U15" s="145" t="s">
        <v>535</v>
      </c>
    </row>
    <row r="16" spans="1:32" x14ac:dyDescent="0.25">
      <c r="A16" s="235">
        <v>8</v>
      </c>
      <c r="B16" s="219" t="str">
        <f>+VLOOKUP(A16,'POA 2026'!$A$11:$AU$163,14,FALSE)</f>
        <v>Contratación del servicio de seguridad y vigilancia para el edificio Prometeo de la Universidad Intercultural de las Nacionalidades y Pueblos Indígenas Amawtay Wasi (CND)</v>
      </c>
      <c r="C16" s="219" t="str">
        <f>+VLOOKUP(A16,'POA 2026'!$A$11:$AU$163,8,FALSE)</f>
        <v>82-Formación y gestión académica</v>
      </c>
      <c r="D16" s="219" t="str">
        <f>+VLOOKUP(A16,'POA 2026'!$A$11:$AU$163,13,FALSE)</f>
        <v>Dirección Administrativa</v>
      </c>
      <c r="E16" s="220" t="str">
        <f>+VLOOKUP(A16,'POA 2026'!$A$11:$AU$163,15,FALSE)</f>
        <v>CND</v>
      </c>
      <c r="F16" s="195"/>
      <c r="G16" s="233">
        <v>46042</v>
      </c>
      <c r="H16" s="195" t="s">
        <v>608</v>
      </c>
      <c r="I16" s="202">
        <v>20792</v>
      </c>
      <c r="J16" s="195" t="s">
        <v>503</v>
      </c>
      <c r="K16" s="220" t="str">
        <f t="shared" si="0"/>
        <v>53</v>
      </c>
      <c r="L16" s="220">
        <f>+VLOOKUP(A16,'POA 2026'!$A$11:$AU$163,17,FALSE)</f>
        <v>530208</v>
      </c>
      <c r="M16" s="220">
        <f>+VLOOKUP(A16,'POA 2026'!$A$11:$AU$163,19,FALSE)</f>
        <v>1701</v>
      </c>
      <c r="N16" s="220">
        <f>+VLOOKUP(A16,'POA 2026'!$A$11:$AU$163,20,FALSE)</f>
        <v>1</v>
      </c>
      <c r="O16" s="145"/>
      <c r="P16" s="145"/>
      <c r="Q16" s="145"/>
      <c r="R16" s="145"/>
      <c r="S16" s="145"/>
      <c r="T16" s="145"/>
      <c r="U16" s="145" t="s">
        <v>536</v>
      </c>
    </row>
    <row r="17" spans="1:22" x14ac:dyDescent="0.25">
      <c r="A17" s="235">
        <v>10</v>
      </c>
      <c r="B17" s="219" t="str">
        <f>+VLOOKUP(A17,'POA 2026'!$A$11:$AU$163,14,FALSE)</f>
        <v>Contratación del servicio de aseo y limpieza para el edificio Prometeo de la Universidad Intercultural de las Nacionalidades y Pueblos Indígenas Amawtay Wasi</v>
      </c>
      <c r="C17" s="219" t="str">
        <f>+VLOOKUP(A17,'POA 2026'!$A$11:$AU$163,8,FALSE)</f>
        <v>82-Formación y gestión académica</v>
      </c>
      <c r="D17" s="219" t="str">
        <f>+VLOOKUP(A17,'POA 2026'!$A$11:$AU$163,13,FALSE)</f>
        <v>Dirección Administrativa</v>
      </c>
      <c r="E17" s="220" t="str">
        <f>+VLOOKUP(A17,'POA 2026'!$A$11:$AU$163,15,FALSE)</f>
        <v>CND</v>
      </c>
      <c r="F17" s="195"/>
      <c r="G17" s="233">
        <v>46042</v>
      </c>
      <c r="H17" s="195" t="s">
        <v>608</v>
      </c>
      <c r="I17" s="202">
        <v>27364.65</v>
      </c>
      <c r="J17" s="195" t="s">
        <v>503</v>
      </c>
      <c r="K17" s="220" t="str">
        <f t="shared" si="0"/>
        <v>53</v>
      </c>
      <c r="L17" s="220">
        <f>+VLOOKUP(A17,'POA 2026'!$A$11:$AU$163,17,FALSE)</f>
        <v>530209</v>
      </c>
      <c r="M17" s="220">
        <f>+VLOOKUP(A17,'POA 2026'!$A$11:$AU$163,19,FALSE)</f>
        <v>1701</v>
      </c>
      <c r="N17" s="220">
        <f>+VLOOKUP(A17,'POA 2026'!$A$11:$AU$163,20,FALSE)</f>
        <v>1</v>
      </c>
      <c r="O17" s="145"/>
      <c r="P17" s="145"/>
      <c r="Q17" s="145"/>
      <c r="R17" s="145"/>
      <c r="S17" s="145"/>
      <c r="T17" s="145"/>
      <c r="U17" s="145" t="s">
        <v>537</v>
      </c>
    </row>
    <row r="18" spans="1:22" x14ac:dyDescent="0.25">
      <c r="A18" s="235">
        <v>12</v>
      </c>
      <c r="B18" s="219" t="str">
        <f>+VLOOKUP(A18,'POA 2026'!$A$11:$AU$163,14,FALSE)</f>
        <v>Contratación del servicio de aseo y limpieza para el edificio Ave María de la Universidad Intercultural de las Nacionalidades y Pueblos Indígenas Amawtay Wasi.</v>
      </c>
      <c r="C18" s="219" t="str">
        <f>+VLOOKUP(A18,'POA 2026'!$A$11:$AU$163,8,FALSE)</f>
        <v>01-Administración Central</v>
      </c>
      <c r="D18" s="219" t="str">
        <f>+VLOOKUP(A18,'POA 2026'!$A$11:$AU$163,13,FALSE)</f>
        <v>Dirección Administrativa</v>
      </c>
      <c r="E18" s="220" t="str">
        <f>+VLOOKUP(A18,'POA 2026'!$A$11:$AU$163,15,FALSE)</f>
        <v>CND</v>
      </c>
      <c r="F18" s="195"/>
      <c r="G18" s="233">
        <v>46042</v>
      </c>
      <c r="H18" s="195" t="s">
        <v>608</v>
      </c>
      <c r="I18" s="202">
        <v>22740.12</v>
      </c>
      <c r="J18" s="195" t="s">
        <v>503</v>
      </c>
      <c r="K18" s="220" t="str">
        <f t="shared" si="0"/>
        <v>53</v>
      </c>
      <c r="L18" s="220">
        <f>+VLOOKUP(A18,'POA 2026'!$A$11:$AU$163,17,FALSE)</f>
        <v>530209</v>
      </c>
      <c r="M18" s="220">
        <f>+VLOOKUP(A18,'POA 2026'!$A$11:$AU$163,19,FALSE)</f>
        <v>1701</v>
      </c>
      <c r="N18" s="220">
        <f>+VLOOKUP(A18,'POA 2026'!$A$11:$AU$163,20,FALSE)</f>
        <v>1</v>
      </c>
      <c r="O18" s="145"/>
      <c r="P18" s="145"/>
      <c r="Q18" s="145"/>
      <c r="R18" s="145"/>
      <c r="S18" s="145"/>
      <c r="T18" s="145"/>
      <c r="U18" s="145" t="s">
        <v>538</v>
      </c>
    </row>
    <row r="19" spans="1:22" x14ac:dyDescent="0.25">
      <c r="A19" s="235">
        <v>17</v>
      </c>
      <c r="B19" s="219" t="str">
        <f>+VLOOKUP(A19,'POA 2026'!$A$11:$AU$163,14,FALSE)</f>
        <v xml:space="preserve">Reembolso de pasajes aéreos interior </v>
      </c>
      <c r="C19" s="219" t="str">
        <f>+VLOOKUP(A19,'POA 2026'!$A$11:$AU$163,8,FALSE)</f>
        <v>01-Administración Central</v>
      </c>
      <c r="D19" s="219" t="str">
        <f>+VLOOKUP(A19,'POA 2026'!$A$11:$AU$163,13,FALSE)</f>
        <v>Dirección Administrativa</v>
      </c>
      <c r="E19" s="220" t="str">
        <f>+VLOOKUP(A19,'POA 2026'!$A$11:$AU$163,15,FALSE)</f>
        <v>NUEVO</v>
      </c>
      <c r="F19" s="195"/>
      <c r="G19" s="233">
        <v>46042</v>
      </c>
      <c r="H19" s="195" t="s">
        <v>608</v>
      </c>
      <c r="I19" s="202">
        <v>500</v>
      </c>
      <c r="J19" s="195" t="s">
        <v>503</v>
      </c>
      <c r="K19" s="220" t="str">
        <f t="shared" si="0"/>
        <v>53</v>
      </c>
      <c r="L19" s="220">
        <f>+VLOOKUP(A19,'POA 2026'!$A$11:$AU$163,17,FALSE)</f>
        <v>530301</v>
      </c>
      <c r="M19" s="220">
        <f>+VLOOKUP(A19,'POA 2026'!$A$11:$AU$163,19,FALSE)</f>
        <v>1701</v>
      </c>
      <c r="N19" s="220">
        <f>+VLOOKUP(A19,'POA 2026'!$A$11:$AU$163,20,FALSE)</f>
        <v>1</v>
      </c>
      <c r="O19" s="145"/>
      <c r="P19" s="145"/>
      <c r="Q19" s="145"/>
      <c r="R19" s="145"/>
      <c r="S19" s="145"/>
      <c r="T19" s="145"/>
      <c r="U19" s="145" t="s">
        <v>539</v>
      </c>
    </row>
    <row r="20" spans="1:22" x14ac:dyDescent="0.25">
      <c r="A20" s="235">
        <v>18</v>
      </c>
      <c r="B20" s="219" t="str">
        <f>+VLOOKUP(A20,'POA 2026'!$A$11:$AU$163,14,FALSE)</f>
        <v>Contratación del servicio de pasajes aéreos nacionales e internacionales para la Universidad Intercultural de las Nacionalidades y Pueblos Indígenas Amawtay Wasi</v>
      </c>
      <c r="C20" s="219" t="str">
        <f>+VLOOKUP(A20,'POA 2026'!$A$11:$AU$163,8,FALSE)</f>
        <v>01-Administración Central</v>
      </c>
      <c r="D20" s="219" t="str">
        <f>+VLOOKUP(A20,'POA 2026'!$A$11:$AU$163,13,FALSE)</f>
        <v>Dirección Administrativa</v>
      </c>
      <c r="E20" s="220" t="str">
        <f>+VLOOKUP(A20,'POA 2026'!$A$11:$AU$163,15,FALSE)</f>
        <v>CND</v>
      </c>
      <c r="F20" s="195"/>
      <c r="G20" s="233">
        <v>46042</v>
      </c>
      <c r="H20" s="195" t="s">
        <v>608</v>
      </c>
      <c r="I20" s="267">
        <v>4938.72</v>
      </c>
      <c r="J20" s="195" t="s">
        <v>504</v>
      </c>
      <c r="K20" s="220" t="str">
        <f t="shared" si="0"/>
        <v>53</v>
      </c>
      <c r="L20" s="220">
        <f>+VLOOKUP(A20,'POA 2026'!$A$11:$AU$163,17,FALSE)</f>
        <v>530301</v>
      </c>
      <c r="M20" s="220">
        <f>+VLOOKUP(A20,'POA 2026'!$A$11:$AU$163,19,FALSE)</f>
        <v>1701</v>
      </c>
      <c r="N20" s="220">
        <f>+VLOOKUP(A20,'POA 2026'!$A$11:$AU$163,20,FALSE)</f>
        <v>1</v>
      </c>
      <c r="O20" s="145"/>
      <c r="P20" s="145"/>
      <c r="Q20" s="145"/>
      <c r="R20" s="145"/>
      <c r="S20" s="145"/>
      <c r="T20" s="145"/>
      <c r="U20" s="145" t="s">
        <v>540</v>
      </c>
      <c r="V20" t="s">
        <v>637</v>
      </c>
    </row>
    <row r="21" spans="1:22" x14ac:dyDescent="0.25">
      <c r="A21" s="235">
        <v>19</v>
      </c>
      <c r="B21" s="219" t="str">
        <f>+VLOOKUP(A21,'POA 2026'!$A$11:$AU$163,14,FALSE)</f>
        <v>Contratación del servicio de pasajes aéreos nacionales e internacionales para la Universidad Intercultural de las Nacionalidades y Pueblos Indígenas Amawtay Wasi</v>
      </c>
      <c r="C21" s="219" t="str">
        <f>+VLOOKUP(A21,'POA 2026'!$A$11:$AU$163,8,FALSE)</f>
        <v>01-Administración Central</v>
      </c>
      <c r="D21" s="219" t="str">
        <f>+VLOOKUP(A21,'POA 2026'!$A$11:$AU$163,13,FALSE)</f>
        <v>Dirección Administrativa</v>
      </c>
      <c r="E21" s="220" t="str">
        <f>+VLOOKUP(A21,'POA 2026'!$A$11:$AU$163,15,FALSE)</f>
        <v>CND</v>
      </c>
      <c r="F21" s="195"/>
      <c r="G21" s="233">
        <v>46042</v>
      </c>
      <c r="H21" s="195" t="s">
        <v>608</v>
      </c>
      <c r="I21" s="267">
        <v>293.95999999999998</v>
      </c>
      <c r="J21" s="195" t="s">
        <v>504</v>
      </c>
      <c r="K21" s="220" t="str">
        <f t="shared" si="0"/>
        <v>53</v>
      </c>
      <c r="L21" s="220">
        <f>+VLOOKUP(A21,'POA 2026'!$A$11:$AU$163,17,FALSE)</f>
        <v>530302</v>
      </c>
      <c r="M21" s="220">
        <f>+VLOOKUP(A21,'POA 2026'!$A$11:$AU$163,19,FALSE)</f>
        <v>1701</v>
      </c>
      <c r="N21" s="220">
        <f>+VLOOKUP(A21,'POA 2026'!$A$11:$AU$163,20,FALSE)</f>
        <v>1</v>
      </c>
      <c r="O21" s="145"/>
      <c r="P21" s="145"/>
      <c r="Q21" s="145"/>
      <c r="R21" s="145"/>
      <c r="S21" s="145"/>
      <c r="T21" s="145"/>
      <c r="U21" s="145" t="s">
        <v>540</v>
      </c>
      <c r="V21" t="s">
        <v>637</v>
      </c>
    </row>
    <row r="22" spans="1:22" x14ac:dyDescent="0.25">
      <c r="A22" s="235">
        <v>20</v>
      </c>
      <c r="B22" s="219" t="str">
        <f>+VLOOKUP(A22,'POA 2026'!$A$11:$AU$163,14,FALSE)</f>
        <v>Contratación del servicio de pasajes aéreos nacionales e internacionales para la Universidad Intercultural de las Nacionalidades y Pueblos Indígenas Amawtay Wasi</v>
      </c>
      <c r="C22" s="219" t="str">
        <f>+VLOOKUP(A22,'POA 2026'!$A$11:$AU$163,8,FALSE)</f>
        <v>01-Administración Central</v>
      </c>
      <c r="D22" s="219" t="str">
        <f>+VLOOKUP(A22,'POA 2026'!$A$11:$AU$163,13,FALSE)</f>
        <v>Dirección Administrativa</v>
      </c>
      <c r="E22" s="220" t="str">
        <f>+VLOOKUP(A22,'POA 2026'!$A$11:$AU$163,15,FALSE)</f>
        <v>NUEVO</v>
      </c>
      <c r="F22" s="195"/>
      <c r="G22" s="233">
        <v>46042</v>
      </c>
      <c r="H22" s="195" t="s">
        <v>608</v>
      </c>
      <c r="I22" s="202">
        <v>5061.28</v>
      </c>
      <c r="J22" s="195" t="s">
        <v>503</v>
      </c>
      <c r="K22" s="220" t="str">
        <f t="shared" si="0"/>
        <v>53</v>
      </c>
      <c r="L22" s="220">
        <f>+VLOOKUP(A22,'POA 2026'!$A$11:$AU$163,17,FALSE)</f>
        <v>530301</v>
      </c>
      <c r="M22" s="220">
        <f>+VLOOKUP(A22,'POA 2026'!$A$11:$AU$163,19,FALSE)</f>
        <v>1701</v>
      </c>
      <c r="N22" s="220">
        <f>+VLOOKUP(A22,'POA 2026'!$A$11:$AU$163,20,FALSE)</f>
        <v>1</v>
      </c>
      <c r="O22" s="145"/>
      <c r="P22" s="145"/>
      <c r="Q22" s="145"/>
      <c r="R22" s="145"/>
      <c r="S22" s="145"/>
      <c r="T22" s="145"/>
      <c r="U22" s="145" t="s">
        <v>541</v>
      </c>
    </row>
    <row r="23" spans="1:22" x14ac:dyDescent="0.25">
      <c r="A23" s="235">
        <v>21</v>
      </c>
      <c r="B23" s="219" t="str">
        <f>+VLOOKUP(A23,'POA 2026'!$A$11:$AU$163,14,FALSE)</f>
        <v>Contratación del servicio de pasajes aéreos nacionales e internacionales para la Universidad Intercultural de las Nacionalidades y Pueblos Indígenas Amawtay Wasi</v>
      </c>
      <c r="C23" s="219" t="str">
        <f>+VLOOKUP(A23,'POA 2026'!$A$11:$AU$163,8,FALSE)</f>
        <v>01-Administración Central</v>
      </c>
      <c r="D23" s="219" t="str">
        <f>+VLOOKUP(A23,'POA 2026'!$A$11:$AU$163,13,FALSE)</f>
        <v>Dirección Administrativa</v>
      </c>
      <c r="E23" s="220" t="str">
        <f>+VLOOKUP(A23,'POA 2026'!$A$11:$AU$163,15,FALSE)</f>
        <v>NUEVO</v>
      </c>
      <c r="F23" s="195"/>
      <c r="G23" s="233">
        <v>46042</v>
      </c>
      <c r="H23" s="195" t="s">
        <v>608</v>
      </c>
      <c r="I23" s="202">
        <v>10000</v>
      </c>
      <c r="J23" s="195" t="s">
        <v>503</v>
      </c>
      <c r="K23" s="220" t="str">
        <f t="shared" si="0"/>
        <v>53</v>
      </c>
      <c r="L23" s="220">
        <f>+VLOOKUP(A23,'POA 2026'!$A$11:$AU$163,17,FALSE)</f>
        <v>530302</v>
      </c>
      <c r="M23" s="220">
        <f>+VLOOKUP(A23,'POA 2026'!$A$11:$AU$163,19,FALSE)</f>
        <v>1701</v>
      </c>
      <c r="N23" s="220">
        <f>+VLOOKUP(A23,'POA 2026'!$A$11:$AU$163,20,FALSE)</f>
        <v>1</v>
      </c>
      <c r="O23" s="145"/>
      <c r="P23" s="145"/>
      <c r="Q23" s="145"/>
      <c r="R23" s="145"/>
      <c r="S23" s="145"/>
      <c r="T23" s="145"/>
      <c r="U23" s="145" t="s">
        <v>541</v>
      </c>
    </row>
    <row r="24" spans="1:22" x14ac:dyDescent="0.25">
      <c r="A24" s="235">
        <v>22</v>
      </c>
      <c r="B24" s="219" t="str">
        <f>+VLOOKUP(A24,'POA 2026'!$A$11:$AU$163,14,FALSE)</f>
        <v>Reembolso por Movilización y Transporte</v>
      </c>
      <c r="C24" s="219" t="str">
        <f>+VLOOKUP(A24,'POA 2026'!$A$11:$AU$163,8,FALSE)</f>
        <v>01-Administración Central</v>
      </c>
      <c r="D24" s="219" t="str">
        <f>+VLOOKUP(A24,'POA 2026'!$A$11:$AU$163,13,FALSE)</f>
        <v>Dirección Administrativa</v>
      </c>
      <c r="E24" s="220" t="str">
        <f>+VLOOKUP(A24,'POA 2026'!$A$11:$AU$163,15,FALSE)</f>
        <v>NUEVO</v>
      </c>
      <c r="F24" s="195"/>
      <c r="G24" s="233">
        <v>46042</v>
      </c>
      <c r="H24" s="195" t="s">
        <v>608</v>
      </c>
      <c r="I24" s="202">
        <v>160</v>
      </c>
      <c r="J24" s="195" t="s">
        <v>503</v>
      </c>
      <c r="K24" s="220" t="str">
        <f t="shared" si="0"/>
        <v>53</v>
      </c>
      <c r="L24" s="220">
        <f>+VLOOKUP(A24,'POA 2026'!$A$11:$AU$163,17,FALSE)</f>
        <v>530301</v>
      </c>
      <c r="M24" s="220">
        <f>+VLOOKUP(A24,'POA 2026'!$A$11:$AU$163,19,FALSE)</f>
        <v>1701</v>
      </c>
      <c r="N24" s="220">
        <f>+VLOOKUP(A24,'POA 2026'!$A$11:$AU$163,20,FALSE)</f>
        <v>1</v>
      </c>
      <c r="O24" s="145"/>
      <c r="P24" s="145"/>
      <c r="Q24" s="145"/>
      <c r="R24" s="145"/>
      <c r="S24" s="145"/>
      <c r="T24" s="145"/>
      <c r="U24" s="145" t="s">
        <v>542</v>
      </c>
    </row>
    <row r="25" spans="1:22" x14ac:dyDescent="0.25">
      <c r="A25" s="235">
        <v>23</v>
      </c>
      <c r="B25" s="219" t="str">
        <f>+VLOOKUP(A25,'POA 2026'!$A$11:$AU$163,14,FALSE)</f>
        <v xml:space="preserve">Reembolso de pasajes aéreos al exterior </v>
      </c>
      <c r="C25" s="219" t="str">
        <f>+VLOOKUP(A25,'POA 2026'!$A$11:$AU$163,8,FALSE)</f>
        <v>01-Administración Central</v>
      </c>
      <c r="D25" s="219" t="str">
        <f>+VLOOKUP(A25,'POA 2026'!$A$11:$AU$163,13,FALSE)</f>
        <v>Dirección Administrativa</v>
      </c>
      <c r="E25" s="220" t="str">
        <f>+VLOOKUP(A25,'POA 2026'!$A$11:$AU$163,15,FALSE)</f>
        <v>NUEVO</v>
      </c>
      <c r="F25" s="195"/>
      <c r="G25" s="233">
        <v>46042</v>
      </c>
      <c r="H25" s="195" t="s">
        <v>608</v>
      </c>
      <c r="I25" s="202">
        <v>500</v>
      </c>
      <c r="J25" s="195" t="s">
        <v>504</v>
      </c>
      <c r="K25" s="220" t="str">
        <f t="shared" si="0"/>
        <v>53</v>
      </c>
      <c r="L25" s="220">
        <f>+VLOOKUP(A25,'POA 2026'!$A$11:$AU$163,17,FALSE)</f>
        <v>530302</v>
      </c>
      <c r="M25" s="220">
        <f>+VLOOKUP(A25,'POA 2026'!$A$11:$AU$163,19,FALSE)</f>
        <v>1701</v>
      </c>
      <c r="N25" s="220">
        <f>+VLOOKUP(A25,'POA 2026'!$A$11:$AU$163,20,FALSE)</f>
        <v>1</v>
      </c>
      <c r="O25" s="145"/>
      <c r="P25" s="145"/>
      <c r="Q25" s="145"/>
      <c r="R25" s="145"/>
      <c r="S25" s="145"/>
      <c r="T25" s="145"/>
      <c r="U25" s="145" t="s">
        <v>543</v>
      </c>
    </row>
    <row r="26" spans="1:22" x14ac:dyDescent="0.25">
      <c r="A26" s="235">
        <v>25</v>
      </c>
      <c r="B26" s="219" t="str">
        <f>+VLOOKUP(A26,'POA 2026'!$A$11:$AU$163,14,FALSE)</f>
        <v>Viáticos al Exterior</v>
      </c>
      <c r="C26" s="219" t="str">
        <f>+VLOOKUP(A26,'POA 2026'!$A$11:$AU$163,8,FALSE)</f>
        <v>01-Administración Central</v>
      </c>
      <c r="D26" s="219" t="str">
        <f>+VLOOKUP(A26,'POA 2026'!$A$11:$AU$163,13,FALSE)</f>
        <v>Dirección Administrativa</v>
      </c>
      <c r="E26" s="220" t="str">
        <f>+VLOOKUP(A26,'POA 2026'!$A$11:$AU$163,15,FALSE)</f>
        <v>NUEVO</v>
      </c>
      <c r="F26" s="195"/>
      <c r="G26" s="233">
        <v>46042</v>
      </c>
      <c r="H26" s="195" t="s">
        <v>608</v>
      </c>
      <c r="I26" s="202">
        <v>500</v>
      </c>
      <c r="J26" s="195" t="s">
        <v>504</v>
      </c>
      <c r="K26" s="220" t="str">
        <f t="shared" si="0"/>
        <v>53</v>
      </c>
      <c r="L26" s="220">
        <f>+VLOOKUP(A26,'POA 2026'!$A$11:$AU$163,17,FALSE)</f>
        <v>530304</v>
      </c>
      <c r="M26" s="220">
        <f>+VLOOKUP(A26,'POA 2026'!$A$11:$AU$163,19,FALSE)</f>
        <v>1701</v>
      </c>
      <c r="N26" s="220">
        <f>+VLOOKUP(A26,'POA 2026'!$A$11:$AU$163,20,FALSE)</f>
        <v>1</v>
      </c>
      <c r="O26" s="145"/>
      <c r="P26" s="145"/>
      <c r="Q26" s="145"/>
      <c r="R26" s="145"/>
      <c r="S26" s="145"/>
      <c r="T26" s="145"/>
      <c r="U26" s="145" t="s">
        <v>544</v>
      </c>
    </row>
    <row r="27" spans="1:22" x14ac:dyDescent="0.25">
      <c r="A27" s="235">
        <v>26</v>
      </c>
      <c r="B27" s="219" t="str">
        <f>+VLOOKUP(A27,'POA 2026'!$A$11:$AU$163,14,FALSE)</f>
        <v xml:space="preserve">Pago de la alícuota del espacio de uso del edificio Ave María para la Universidad Intercultural de las Nacionalidades y Pueblos Indígenas Amawtay Wasi </v>
      </c>
      <c r="C27" s="219" t="str">
        <f>+VLOOKUP(A27,'POA 2026'!$A$11:$AU$163,8,FALSE)</f>
        <v>01-Administración Central</v>
      </c>
      <c r="D27" s="219" t="str">
        <f>+VLOOKUP(A27,'POA 2026'!$A$11:$AU$163,13,FALSE)</f>
        <v>Dirección Administrativa</v>
      </c>
      <c r="E27" s="220" t="str">
        <f>+VLOOKUP(A27,'POA 2026'!$A$11:$AU$163,15,FALSE)</f>
        <v>NUEVO</v>
      </c>
      <c r="F27" s="195"/>
      <c r="G27" s="233">
        <v>46042</v>
      </c>
      <c r="H27" s="195" t="s">
        <v>608</v>
      </c>
      <c r="I27" s="202">
        <v>28000</v>
      </c>
      <c r="J27" s="195" t="s">
        <v>503</v>
      </c>
      <c r="K27" s="220" t="str">
        <f t="shared" si="0"/>
        <v>53</v>
      </c>
      <c r="L27" s="220">
        <f>+VLOOKUP(A27,'POA 2026'!$A$11:$AU$163,17,FALSE)</f>
        <v>530402</v>
      </c>
      <c r="M27" s="220">
        <f>+VLOOKUP(A27,'POA 2026'!$A$11:$AU$163,19,FALSE)</f>
        <v>1701</v>
      </c>
      <c r="N27" s="220">
        <f>+VLOOKUP(A27,'POA 2026'!$A$11:$AU$163,20,FALSE)</f>
        <v>1</v>
      </c>
      <c r="O27" s="145"/>
      <c r="P27" s="145"/>
      <c r="Q27" s="145"/>
      <c r="R27" s="145"/>
      <c r="S27" s="145"/>
      <c r="T27" s="145"/>
      <c r="U27" s="145" t="s">
        <v>545</v>
      </c>
    </row>
    <row r="28" spans="1:22" x14ac:dyDescent="0.25">
      <c r="A28" s="235">
        <v>29</v>
      </c>
      <c r="B28" s="219" t="str">
        <f>+VLOOKUP(A28,'POA 2026'!$A$11:$AU$163,14,FALSE)</f>
        <v>Adquisición de suministros, materiales y accesorios de oficina no catalogados para la Universidad Intercultural de las Nacionalidades y Pueblos Indígenas Amawtay Wasi.</v>
      </c>
      <c r="C28" s="219" t="str">
        <f>+VLOOKUP(A28,'POA 2026'!$A$11:$AU$163,8,FALSE)</f>
        <v>01-Administración Central</v>
      </c>
      <c r="D28" s="219" t="str">
        <f>+VLOOKUP(A28,'POA 2026'!$A$11:$AU$163,13,FALSE)</f>
        <v>Dirección Administrativa</v>
      </c>
      <c r="E28" s="220" t="str">
        <f>+VLOOKUP(A28,'POA 2026'!$A$11:$AU$163,15,FALSE)</f>
        <v>NUEVO</v>
      </c>
      <c r="F28" s="195"/>
      <c r="G28" s="233">
        <v>46042</v>
      </c>
      <c r="H28" s="195" t="s">
        <v>608</v>
      </c>
      <c r="I28" s="202">
        <v>1000</v>
      </c>
      <c r="J28" s="195" t="s">
        <v>503</v>
      </c>
      <c r="K28" s="220" t="str">
        <f t="shared" si="0"/>
        <v>53</v>
      </c>
      <c r="L28" s="220">
        <f>+VLOOKUP(A28,'POA 2026'!$A$11:$AU$163,17,FALSE)</f>
        <v>530804</v>
      </c>
      <c r="M28" s="220">
        <f>+VLOOKUP(A28,'POA 2026'!$A$11:$AU$163,19,FALSE)</f>
        <v>1701</v>
      </c>
      <c r="N28" s="220">
        <f>+VLOOKUP(A28,'POA 2026'!$A$11:$AU$163,20,FALSE)</f>
        <v>1</v>
      </c>
      <c r="O28" s="145"/>
      <c r="P28" s="145"/>
      <c r="Q28" s="145"/>
      <c r="R28" s="145"/>
      <c r="S28" s="145"/>
      <c r="T28" s="145"/>
      <c r="U28" s="145" t="s">
        <v>546</v>
      </c>
    </row>
    <row r="29" spans="1:22" x14ac:dyDescent="0.25">
      <c r="A29" s="235">
        <v>30</v>
      </c>
      <c r="B29" s="219" t="str">
        <f>+VLOOKUP(A29,'POA 2026'!$A$11:$AU$163,14,FALSE)</f>
        <v>Adquisición de suministros, materiales y accesorios de oficina catalogados para la Universidad Intercultural de las Nacionalidades y Pueblos Indígenas Amawtay Wasi</v>
      </c>
      <c r="C29" s="219" t="str">
        <f>+VLOOKUP(A29,'POA 2026'!$A$11:$AU$163,8,FALSE)</f>
        <v>01-Administración Central</v>
      </c>
      <c r="D29" s="219" t="str">
        <f>+VLOOKUP(A29,'POA 2026'!$A$11:$AU$163,13,FALSE)</f>
        <v>Dirección Administrativa</v>
      </c>
      <c r="E29" s="220" t="str">
        <f>+VLOOKUP(A29,'POA 2026'!$A$11:$AU$163,15,FALSE)</f>
        <v>NUEVO</v>
      </c>
      <c r="F29" s="195"/>
      <c r="G29" s="233">
        <v>46042</v>
      </c>
      <c r="H29" s="195" t="s">
        <v>608</v>
      </c>
      <c r="I29" s="202">
        <v>8000</v>
      </c>
      <c r="J29" s="195" t="s">
        <v>503</v>
      </c>
      <c r="K29" s="220" t="str">
        <f t="shared" si="0"/>
        <v>53</v>
      </c>
      <c r="L29" s="220">
        <f>+VLOOKUP(A29,'POA 2026'!$A$11:$AU$163,17,FALSE)</f>
        <v>530804</v>
      </c>
      <c r="M29" s="220">
        <f>+VLOOKUP(A29,'POA 2026'!$A$11:$AU$163,19,FALSE)</f>
        <v>1701</v>
      </c>
      <c r="N29" s="220">
        <f>+VLOOKUP(A29,'POA 2026'!$A$11:$AU$163,20,FALSE)</f>
        <v>1</v>
      </c>
      <c r="O29" s="145"/>
      <c r="P29" s="145"/>
      <c r="Q29" s="145"/>
      <c r="R29" s="145"/>
      <c r="S29" s="145"/>
      <c r="T29" s="145"/>
      <c r="U29" s="145" t="s">
        <v>547</v>
      </c>
    </row>
    <row r="30" spans="1:22" x14ac:dyDescent="0.25">
      <c r="A30" s="235">
        <v>33</v>
      </c>
      <c r="B30" s="219" t="str">
        <f>+VLOOKUP(A30,'POA 2026'!$A$11:$AU$163,14,FALSE)</f>
        <v>Contratación del servicio de mantenimiento preventivo y correctivo parque automotor de la Universidad Intercultural de las Nacionalidades y Pueblos Indígenas Amawtay Wasi - Con convenio Marco (Marca Chevrolet)</v>
      </c>
      <c r="C30" s="219" t="str">
        <f>+VLOOKUP(A30,'POA 2026'!$A$11:$AU$163,8,FALSE)</f>
        <v>01-Administración Central</v>
      </c>
      <c r="D30" s="219" t="str">
        <f>+VLOOKUP(A30,'POA 2026'!$A$11:$AU$163,13,FALSE)</f>
        <v>Dirección Administrativa</v>
      </c>
      <c r="E30" s="220" t="str">
        <f>+VLOOKUP(A30,'POA 2026'!$A$11:$AU$163,15,FALSE)</f>
        <v>NUEVO</v>
      </c>
      <c r="F30" s="195"/>
      <c r="G30" s="233">
        <v>46042</v>
      </c>
      <c r="H30" s="195" t="s">
        <v>608</v>
      </c>
      <c r="I30" s="202">
        <v>4000</v>
      </c>
      <c r="J30" s="195" t="s">
        <v>503</v>
      </c>
      <c r="K30" s="220" t="str">
        <f t="shared" si="0"/>
        <v>53</v>
      </c>
      <c r="L30" s="220">
        <f>+VLOOKUP(A30,'POA 2026'!$A$11:$AU$163,17,FALSE)</f>
        <v>530405</v>
      </c>
      <c r="M30" s="220">
        <f>+VLOOKUP(A30,'POA 2026'!$A$11:$AU$163,19,FALSE)</f>
        <v>1701</v>
      </c>
      <c r="N30" s="220">
        <f>+VLOOKUP(A30,'POA 2026'!$A$11:$AU$163,20,FALSE)</f>
        <v>1</v>
      </c>
      <c r="O30" s="145"/>
      <c r="P30" s="145"/>
      <c r="Q30" s="145"/>
      <c r="R30" s="145"/>
      <c r="S30" s="145"/>
      <c r="T30" s="145"/>
      <c r="U30" s="145" t="s">
        <v>548</v>
      </c>
    </row>
    <row r="31" spans="1:22" x14ac:dyDescent="0.25">
      <c r="A31" s="235">
        <v>34</v>
      </c>
      <c r="B31" s="219" t="str">
        <f>+VLOOKUP(A31,'POA 2026'!$A$11:$AU$163,14,FALSE)</f>
        <v>Contratación del servicio de mantenimiento preventivo y correctivo del parque automotor de la Universidad Intercultural de las Nacionalidades y Pueblos Indígenas Amawtay Wasi - Con convenio Marco</v>
      </c>
      <c r="C31" s="219" t="str">
        <f>+VLOOKUP(A31,'POA 2026'!$A$11:$AU$163,8,FALSE)</f>
        <v>01-Administración Central</v>
      </c>
      <c r="D31" s="219" t="str">
        <f>+VLOOKUP(A31,'POA 2026'!$A$11:$AU$163,13,FALSE)</f>
        <v>Dirección Administrativa</v>
      </c>
      <c r="E31" s="220" t="str">
        <f>+VLOOKUP(A31,'POA 2026'!$A$11:$AU$163,15,FALSE)</f>
        <v>NUEVO</v>
      </c>
      <c r="F31" s="195"/>
      <c r="G31" s="233">
        <v>46042</v>
      </c>
      <c r="H31" s="195" t="s">
        <v>608</v>
      </c>
      <c r="I31" s="202">
        <v>4000</v>
      </c>
      <c r="J31" s="195" t="s">
        <v>503</v>
      </c>
      <c r="K31" s="220" t="str">
        <f t="shared" si="0"/>
        <v>53</v>
      </c>
      <c r="L31" s="220">
        <f>+VLOOKUP(A31,'POA 2026'!$A$11:$AU$163,17,FALSE)</f>
        <v>530405</v>
      </c>
      <c r="M31" s="220">
        <f>+VLOOKUP(A31,'POA 2026'!$A$11:$AU$163,19,FALSE)</f>
        <v>1701</v>
      </c>
      <c r="N31" s="220">
        <f>+VLOOKUP(A31,'POA 2026'!$A$11:$AU$163,20,FALSE)</f>
        <v>1</v>
      </c>
      <c r="O31" s="145"/>
      <c r="P31" s="145"/>
      <c r="Q31" s="145"/>
      <c r="R31" s="145"/>
      <c r="S31" s="145"/>
      <c r="T31" s="145"/>
      <c r="U31" s="145" t="s">
        <v>549</v>
      </c>
    </row>
    <row r="32" spans="1:22" x14ac:dyDescent="0.25">
      <c r="A32" s="235">
        <v>35</v>
      </c>
      <c r="B32" s="219" t="str">
        <f>+VLOOKUP(A32,'POA 2026'!$A$11:$AU$163,14,FALSE)</f>
        <v>Contratación del servicio de mantenimiento preventivo y correctivo del bus Institucional de la Universidad Interculturalde las Nacionalidades y PueblosIndígenas Amawtay Wasi - Con convenio Marco</v>
      </c>
      <c r="C32" s="219" t="str">
        <f>+VLOOKUP(A32,'POA 2026'!$A$11:$AU$163,8,FALSE)</f>
        <v>01-Administración Central</v>
      </c>
      <c r="D32" s="219" t="str">
        <f>+VLOOKUP(A32,'POA 2026'!$A$11:$AU$163,13,FALSE)</f>
        <v>Dirección Administrativa</v>
      </c>
      <c r="E32" s="220" t="str">
        <f>+VLOOKUP(A32,'POA 2026'!$A$11:$AU$163,15,FALSE)</f>
        <v>NUEVO</v>
      </c>
      <c r="F32" s="195"/>
      <c r="G32" s="233">
        <v>46042</v>
      </c>
      <c r="H32" s="195" t="s">
        <v>608</v>
      </c>
      <c r="I32" s="202">
        <v>5500</v>
      </c>
      <c r="J32" s="195" t="s">
        <v>503</v>
      </c>
      <c r="K32" s="220" t="str">
        <f t="shared" si="0"/>
        <v>53</v>
      </c>
      <c r="L32" s="220">
        <f>+VLOOKUP(A32,'POA 2026'!$A$11:$AU$163,17,FALSE)</f>
        <v>530405</v>
      </c>
      <c r="M32" s="220">
        <f>+VLOOKUP(A32,'POA 2026'!$A$11:$AU$163,19,FALSE)</f>
        <v>1701</v>
      </c>
      <c r="N32" s="220">
        <f>+VLOOKUP(A32,'POA 2026'!$A$11:$AU$163,20,FALSE)</f>
        <v>1</v>
      </c>
      <c r="O32" s="145"/>
      <c r="P32" s="145"/>
      <c r="Q32" s="145"/>
      <c r="R32" s="145"/>
      <c r="S32" s="145"/>
      <c r="T32" s="145"/>
      <c r="U32" s="145" t="s">
        <v>550</v>
      </c>
    </row>
    <row r="33" spans="1:21" x14ac:dyDescent="0.25">
      <c r="A33" s="235">
        <v>36</v>
      </c>
      <c r="B33" s="219" t="str">
        <f>+VLOOKUP(A33,'POA 2026'!$A$11:$AU$163,14,FALSE)</f>
        <v>Inclusión de bienes a la póliza de seguros de la Universidad Intercultural de las Nacionalidades y Pueblos Indígenas Amawtay Wasi</v>
      </c>
      <c r="C33" s="219" t="str">
        <f>+VLOOKUP(A33,'POA 2026'!$A$11:$AU$163,8,FALSE)</f>
        <v>01-Administración Central</v>
      </c>
      <c r="D33" s="219" t="str">
        <f>+VLOOKUP(A33,'POA 2026'!$A$11:$AU$163,13,FALSE)</f>
        <v>Dirección Administrativa</v>
      </c>
      <c r="E33" s="220" t="str">
        <f>+VLOOKUP(A33,'POA 2026'!$A$11:$AU$163,15,FALSE)</f>
        <v>NUEVO</v>
      </c>
      <c r="F33" s="195"/>
      <c r="G33" s="233">
        <v>46042</v>
      </c>
      <c r="H33" s="195" t="s">
        <v>608</v>
      </c>
      <c r="I33" s="202">
        <v>500</v>
      </c>
      <c r="J33" s="195" t="s">
        <v>503</v>
      </c>
      <c r="K33" s="220" t="str">
        <f t="shared" si="0"/>
        <v>57</v>
      </c>
      <c r="L33" s="220">
        <f>+VLOOKUP(A33,'POA 2026'!$A$11:$AU$163,17,FALSE)</f>
        <v>570201</v>
      </c>
      <c r="M33" s="220">
        <f>+VLOOKUP(A33,'POA 2026'!$A$11:$AU$163,19,FALSE)</f>
        <v>1701</v>
      </c>
      <c r="N33" s="220">
        <f>+VLOOKUP(A33,'POA 2026'!$A$11:$AU$163,20,FALSE)</f>
        <v>1</v>
      </c>
      <c r="O33" s="145"/>
      <c r="P33" s="145"/>
      <c r="Q33" s="145"/>
      <c r="R33" s="145"/>
      <c r="S33" s="145"/>
      <c r="T33" s="145"/>
      <c r="U33" s="145" t="s">
        <v>551</v>
      </c>
    </row>
    <row r="34" spans="1:21" x14ac:dyDescent="0.25">
      <c r="A34" s="235">
        <v>38</v>
      </c>
      <c r="B34" s="219" t="str">
        <f>+VLOOKUP(A34,'POA 2026'!$A$11:$AU$163,14,FALSE)</f>
        <v>Adquisición de tintas para las impresoras EPSON de la Universidad Intercultural de las Nacionalidades y Pueblos Indígenas Amawtay Wasi</v>
      </c>
      <c r="C34" s="219" t="str">
        <f>+VLOOKUP(A34,'POA 2026'!$A$11:$AU$163,8,FALSE)</f>
        <v>01-Administración Central</v>
      </c>
      <c r="D34" s="219" t="str">
        <f>+VLOOKUP(A34,'POA 2026'!$A$11:$AU$163,13,FALSE)</f>
        <v>Dirección Administrativa</v>
      </c>
      <c r="E34" s="220" t="str">
        <f>+VLOOKUP(A34,'POA 2026'!$A$11:$AU$163,15,FALSE)</f>
        <v>NUEVO</v>
      </c>
      <c r="F34" s="195"/>
      <c r="G34" s="233">
        <v>46042</v>
      </c>
      <c r="H34" s="195" t="s">
        <v>608</v>
      </c>
      <c r="I34" s="202">
        <v>5800</v>
      </c>
      <c r="J34" s="195" t="s">
        <v>503</v>
      </c>
      <c r="K34" s="220" t="str">
        <f t="shared" si="0"/>
        <v>53</v>
      </c>
      <c r="L34" s="220">
        <f>+VLOOKUP(A34,'POA 2026'!$A$11:$AU$163,17,FALSE)</f>
        <v>530807</v>
      </c>
      <c r="M34" s="220">
        <f>+VLOOKUP(A34,'POA 2026'!$A$11:$AU$163,19,FALSE)</f>
        <v>1701</v>
      </c>
      <c r="N34" s="220">
        <f>+VLOOKUP(A34,'POA 2026'!$A$11:$AU$163,20,FALSE)</f>
        <v>1</v>
      </c>
      <c r="O34" s="145"/>
      <c r="P34" s="145"/>
      <c r="Q34" s="145"/>
      <c r="R34" s="145"/>
      <c r="S34" s="145"/>
      <c r="T34" s="145"/>
      <c r="U34" s="145" t="s">
        <v>552</v>
      </c>
    </row>
    <row r="35" spans="1:21" x14ac:dyDescent="0.25">
      <c r="A35" s="235">
        <v>39</v>
      </c>
      <c r="B35" s="219" t="str">
        <f>+VLOOKUP(A35,'POA 2026'!$A$11:$AU$163,14,FALSE)</f>
        <v>Adquisición de suministros para equipos de impresión de la Universidad Intercultural de las Nacionalidades y Pueblos Indígenas Amawtay Wasi</v>
      </c>
      <c r="C35" s="219" t="str">
        <f>+VLOOKUP(A35,'POA 2026'!$A$11:$AU$163,8,FALSE)</f>
        <v>01-Administración Central</v>
      </c>
      <c r="D35" s="219" t="str">
        <f>+VLOOKUP(A35,'POA 2026'!$A$11:$AU$163,13,FALSE)</f>
        <v>Dirección Administrativa</v>
      </c>
      <c r="E35" s="220" t="str">
        <f>+VLOOKUP(A35,'POA 2026'!$A$11:$AU$163,15,FALSE)</f>
        <v>NUEVO</v>
      </c>
      <c r="F35" s="195"/>
      <c r="G35" s="233">
        <v>46042</v>
      </c>
      <c r="H35" s="195" t="s">
        <v>608</v>
      </c>
      <c r="I35" s="202">
        <v>2000</v>
      </c>
      <c r="J35" s="195" t="s">
        <v>503</v>
      </c>
      <c r="K35" s="220" t="str">
        <f t="shared" si="0"/>
        <v>53</v>
      </c>
      <c r="L35" s="220">
        <f>+VLOOKUP(A35,'POA 2026'!$A$11:$AU$163,17,FALSE)</f>
        <v>530807</v>
      </c>
      <c r="M35" s="220">
        <f>+VLOOKUP(A35,'POA 2026'!$A$11:$AU$163,19,FALSE)</f>
        <v>1701</v>
      </c>
      <c r="N35" s="220">
        <f>+VLOOKUP(A35,'POA 2026'!$A$11:$AU$163,20,FALSE)</f>
        <v>1</v>
      </c>
      <c r="O35" s="145"/>
      <c r="P35" s="145"/>
      <c r="Q35" s="145"/>
      <c r="R35" s="145"/>
      <c r="S35" s="145"/>
      <c r="T35" s="145"/>
      <c r="U35" s="145" t="s">
        <v>553</v>
      </c>
    </row>
    <row r="36" spans="1:21" x14ac:dyDescent="0.25">
      <c r="A36" s="235">
        <v>41</v>
      </c>
      <c r="B36" s="219" t="str">
        <f>+VLOOKUP(A36,'POA 2026'!$A$11:$AU$163,14,FALSE)</f>
        <v>Contratación del servicio de mantenimiento preventivo y correctivo del ascensor del Edificio Ave María de la Universidad Intercultural de las Nacionalidades y Pueblos Indígenas Amawtay Wasi</v>
      </c>
      <c r="C36" s="219" t="str">
        <f>+VLOOKUP(A36,'POA 2026'!$A$11:$AU$163,8,FALSE)</f>
        <v>01-Administración Central</v>
      </c>
      <c r="D36" s="219" t="str">
        <f>+VLOOKUP(A36,'POA 2026'!$A$11:$AU$163,13,FALSE)</f>
        <v>Dirección Administrativa</v>
      </c>
      <c r="E36" s="220" t="str">
        <f>+VLOOKUP(A36,'POA 2026'!$A$11:$AU$163,15,FALSE)</f>
        <v>NUEVO</v>
      </c>
      <c r="F36" s="195"/>
      <c r="G36" s="233">
        <v>46042</v>
      </c>
      <c r="H36" s="195" t="s">
        <v>608</v>
      </c>
      <c r="I36" s="202">
        <v>5000</v>
      </c>
      <c r="J36" s="195" t="s">
        <v>503</v>
      </c>
      <c r="K36" s="220" t="str">
        <f t="shared" si="0"/>
        <v>53</v>
      </c>
      <c r="L36" s="220">
        <f>+VLOOKUP(A36,'POA 2026'!$A$11:$AU$163,17,FALSE)</f>
        <v>530404</v>
      </c>
      <c r="M36" s="220">
        <f>+VLOOKUP(A36,'POA 2026'!$A$11:$AU$163,19,FALSE)</f>
        <v>1701</v>
      </c>
      <c r="N36" s="220">
        <f>+VLOOKUP(A36,'POA 2026'!$A$11:$AU$163,20,FALSE)</f>
        <v>1</v>
      </c>
      <c r="O36" s="145"/>
      <c r="P36" s="145"/>
      <c r="Q36" s="145"/>
      <c r="R36" s="145"/>
      <c r="S36" s="145"/>
      <c r="T36" s="145"/>
      <c r="U36" s="145" t="s">
        <v>554</v>
      </c>
    </row>
    <row r="37" spans="1:21" x14ac:dyDescent="0.25">
      <c r="A37" s="235">
        <v>42</v>
      </c>
      <c r="B37" s="219" t="str">
        <f>+VLOOKUP(A37,'POA 2026'!$A$11:$AU$163,14,FALSE)</f>
        <v>Contratación del servicio de mantenimiento preventivo y correctivo del ascensor del Edificio Ave María de la Universidad Intercultural de las Nacionalidades y Pueblos Indígenas Amawtay Wasi</v>
      </c>
      <c r="C37" s="219" t="str">
        <f>+VLOOKUP(A37,'POA 2026'!$A$11:$AU$163,8,FALSE)</f>
        <v>82-Formación y gestión académica</v>
      </c>
      <c r="D37" s="219" t="str">
        <f>+VLOOKUP(A37,'POA 2026'!$A$11:$AU$163,13,FALSE)</f>
        <v>Dirección Administrativa</v>
      </c>
      <c r="E37" s="220" t="str">
        <f>+VLOOKUP(A37,'POA 2026'!$A$11:$AU$163,15,FALSE)</f>
        <v>CND</v>
      </c>
      <c r="F37" s="195"/>
      <c r="G37" s="233">
        <v>46042</v>
      </c>
      <c r="H37" s="195" t="s">
        <v>608</v>
      </c>
      <c r="I37" s="202">
        <v>800</v>
      </c>
      <c r="J37" s="195" t="s">
        <v>503</v>
      </c>
      <c r="K37" s="220" t="str">
        <f t="shared" si="0"/>
        <v>53</v>
      </c>
      <c r="L37" s="220">
        <f>+VLOOKUP(A37,'POA 2026'!$A$11:$AU$163,17,FALSE)</f>
        <v>530404</v>
      </c>
      <c r="M37" s="220">
        <f>+VLOOKUP(A37,'POA 2026'!$A$11:$AU$163,19,FALSE)</f>
        <v>1701</v>
      </c>
      <c r="N37" s="220">
        <f>+VLOOKUP(A37,'POA 2026'!$A$11:$AU$163,20,FALSE)</f>
        <v>1</v>
      </c>
      <c r="O37" s="145"/>
      <c r="P37" s="145"/>
      <c r="Q37" s="145"/>
      <c r="R37" s="145"/>
      <c r="S37" s="145"/>
      <c r="T37" s="145"/>
      <c r="U37" s="145" t="s">
        <v>555</v>
      </c>
    </row>
    <row r="38" spans="1:21" x14ac:dyDescent="0.25">
      <c r="A38" s="235">
        <v>43</v>
      </c>
      <c r="B38" s="219" t="str">
        <f>+VLOOKUP(A38,'POA 2026'!$A$11:$AU$163,14,FALSE)</f>
        <v>Contratación del servicio de mantenimiento preventivo y correctivo del ascensor del Edificio Prometeo de la Universidad Intercultural de las Nacionalidades y Pueblos Indígenas Amawtay Wasi</v>
      </c>
      <c r="C38" s="219" t="str">
        <f>+VLOOKUP(A38,'POA 2026'!$A$11:$AU$163,8,FALSE)</f>
        <v>01-Administración Central</v>
      </c>
      <c r="D38" s="219" t="str">
        <f>+VLOOKUP(A38,'POA 2026'!$A$11:$AU$163,13,FALSE)</f>
        <v>Dirección Administrativa</v>
      </c>
      <c r="E38" s="220" t="str">
        <f>+VLOOKUP(A38,'POA 2026'!$A$11:$AU$163,15,FALSE)</f>
        <v>NUEVO</v>
      </c>
      <c r="F38" s="195"/>
      <c r="G38" s="233">
        <v>46042</v>
      </c>
      <c r="H38" s="195" t="s">
        <v>608</v>
      </c>
      <c r="I38" s="202">
        <v>4000</v>
      </c>
      <c r="J38" s="195" t="s">
        <v>503</v>
      </c>
      <c r="K38" s="220" t="str">
        <f t="shared" si="0"/>
        <v>53</v>
      </c>
      <c r="L38" s="220">
        <f>+VLOOKUP(A38,'POA 2026'!$A$11:$AU$163,17,FALSE)</f>
        <v>530404</v>
      </c>
      <c r="M38" s="220">
        <f>+VLOOKUP(A38,'POA 2026'!$A$11:$AU$163,19,FALSE)</f>
        <v>1701</v>
      </c>
      <c r="N38" s="220">
        <f>+VLOOKUP(A38,'POA 2026'!$A$11:$AU$163,20,FALSE)</f>
        <v>1</v>
      </c>
      <c r="O38" s="145"/>
      <c r="P38" s="145"/>
      <c r="Q38" s="145"/>
      <c r="R38" s="145"/>
      <c r="S38" s="145"/>
      <c r="T38" s="145"/>
      <c r="U38" s="145" t="s">
        <v>556</v>
      </c>
    </row>
    <row r="39" spans="1:21" x14ac:dyDescent="0.25">
      <c r="A39" s="235">
        <v>45</v>
      </c>
      <c r="B39" s="219" t="str">
        <f>+VLOOKUP(A39,'POA 2026'!$A$11:$AU$163,14,FALSE)</f>
        <v>Pago de Patente Municipal y tasas de la Universidad Intercultural de las Nacionalidades y Pueblos Indígenas Amawtay Wasi - Edificio Prometeo</v>
      </c>
      <c r="C39" s="219" t="str">
        <f>+VLOOKUP(A39,'POA 2026'!$A$11:$AU$163,8,FALSE)</f>
        <v>01-Administración Central</v>
      </c>
      <c r="D39" s="219" t="str">
        <f>+VLOOKUP(A39,'POA 2026'!$A$11:$AU$163,13,FALSE)</f>
        <v>Dirección Administrativa</v>
      </c>
      <c r="E39" s="220" t="str">
        <f>+VLOOKUP(A39,'POA 2026'!$A$11:$AU$163,15,FALSE)</f>
        <v>NUEVO</v>
      </c>
      <c r="F39" s="195"/>
      <c r="G39" s="233">
        <v>46042</v>
      </c>
      <c r="H39" s="195" t="s">
        <v>608</v>
      </c>
      <c r="I39" s="202">
        <v>1000</v>
      </c>
      <c r="J39" s="195" t="s">
        <v>503</v>
      </c>
      <c r="K39" s="220" t="str">
        <f t="shared" si="0"/>
        <v>57</v>
      </c>
      <c r="L39" s="220">
        <f>+VLOOKUP(A39,'POA 2026'!$A$11:$AU$163,17,FALSE)</f>
        <v>570102</v>
      </c>
      <c r="M39" s="220">
        <f>+VLOOKUP(A39,'POA 2026'!$A$11:$AU$163,19,FALSE)</f>
        <v>1701</v>
      </c>
      <c r="N39" s="220">
        <f>+VLOOKUP(A39,'POA 2026'!$A$11:$AU$163,20,FALSE)</f>
        <v>1</v>
      </c>
      <c r="O39" s="145"/>
      <c r="P39" s="145"/>
      <c r="Q39" s="145"/>
      <c r="R39" s="145"/>
      <c r="S39" s="145"/>
      <c r="T39" s="145"/>
      <c r="U39" s="145" t="s">
        <v>557</v>
      </c>
    </row>
    <row r="40" spans="1:21" x14ac:dyDescent="0.25">
      <c r="A40" s="235">
        <v>46</v>
      </c>
      <c r="B40" s="219" t="str">
        <f>+VLOOKUP(A40,'POA 2026'!$A$11:$AU$163,14,FALSE)</f>
        <v>Pago de Impuesto predial de la Universidad Intercultural de las Nacionalidades y Pueblos Indígenas Amawtay Wasi - Edificio Prometeo</v>
      </c>
      <c r="C40" s="219" t="str">
        <f>+VLOOKUP(A40,'POA 2026'!$A$11:$AU$163,8,FALSE)</f>
        <v>01-Administración Central</v>
      </c>
      <c r="D40" s="219" t="str">
        <f>+VLOOKUP(A40,'POA 2026'!$A$11:$AU$163,13,FALSE)</f>
        <v>Dirección Administrativa</v>
      </c>
      <c r="E40" s="220" t="str">
        <f>+VLOOKUP(A40,'POA 2026'!$A$11:$AU$163,15,FALSE)</f>
        <v>NUEVO</v>
      </c>
      <c r="F40" s="195"/>
      <c r="G40" s="233">
        <v>46042</v>
      </c>
      <c r="H40" s="195" t="s">
        <v>608</v>
      </c>
      <c r="I40" s="202">
        <v>1000</v>
      </c>
      <c r="J40" s="195" t="s">
        <v>503</v>
      </c>
      <c r="K40" s="220" t="str">
        <f t="shared" si="0"/>
        <v>57</v>
      </c>
      <c r="L40" s="220">
        <f>+VLOOKUP(A40,'POA 2026'!$A$11:$AU$163,17,FALSE)</f>
        <v>570102</v>
      </c>
      <c r="M40" s="220">
        <f>+VLOOKUP(A40,'POA 2026'!$A$11:$AU$163,19,FALSE)</f>
        <v>1701</v>
      </c>
      <c r="N40" s="220">
        <f>+VLOOKUP(A40,'POA 2026'!$A$11:$AU$163,20,FALSE)</f>
        <v>1</v>
      </c>
      <c r="O40" s="145"/>
      <c r="P40" s="145"/>
      <c r="Q40" s="145"/>
      <c r="R40" s="145"/>
      <c r="S40" s="145"/>
      <c r="T40" s="145"/>
      <c r="U40" s="145" t="s">
        <v>558</v>
      </c>
    </row>
    <row r="41" spans="1:21" x14ac:dyDescent="0.25">
      <c r="A41" s="235">
        <v>48</v>
      </c>
      <c r="B41" s="219" t="str">
        <f>+VLOOKUP(A41,'POA 2026'!$A$11:$AU$163,14,FALSE)</f>
        <v>Matriculación y  Revisión Vehicular del parque automotor de la Universidad Intercultural de las Nacionalidades y Pueblos Indígenas Amawtay Wasi</v>
      </c>
      <c r="C41" s="219" t="str">
        <f>+VLOOKUP(A41,'POA 2026'!$A$11:$AU$163,8,FALSE)</f>
        <v>01-Administración Central</v>
      </c>
      <c r="D41" s="219" t="str">
        <f>+VLOOKUP(A41,'POA 2026'!$A$11:$AU$163,13,FALSE)</f>
        <v>Dirección Administrativa</v>
      </c>
      <c r="E41" s="220" t="str">
        <f>+VLOOKUP(A41,'POA 2026'!$A$11:$AU$163,15,FALSE)</f>
        <v>NUEVO</v>
      </c>
      <c r="F41" s="195"/>
      <c r="G41" s="233">
        <v>46042</v>
      </c>
      <c r="H41" s="195" t="s">
        <v>608</v>
      </c>
      <c r="I41" s="202">
        <v>1600</v>
      </c>
      <c r="J41" s="195" t="s">
        <v>503</v>
      </c>
      <c r="K41" s="220" t="str">
        <f t="shared" si="0"/>
        <v>57</v>
      </c>
      <c r="L41" s="220">
        <f>+VLOOKUP(A41,'POA 2026'!$A$11:$AU$163,17,FALSE)</f>
        <v>570102</v>
      </c>
      <c r="M41" s="220">
        <f>+VLOOKUP(A41,'POA 2026'!$A$11:$AU$163,19,FALSE)</f>
        <v>1701</v>
      </c>
      <c r="N41" s="220">
        <f>+VLOOKUP(A41,'POA 2026'!$A$11:$AU$163,20,FALSE)</f>
        <v>1</v>
      </c>
      <c r="O41" s="145"/>
      <c r="P41" s="145"/>
      <c r="Q41" s="145"/>
      <c r="R41" s="145"/>
      <c r="S41" s="145"/>
      <c r="T41" s="145"/>
      <c r="U41" s="145" t="s">
        <v>559</v>
      </c>
    </row>
    <row r="42" spans="1:21" x14ac:dyDescent="0.25">
      <c r="A42" s="235">
        <v>125</v>
      </c>
      <c r="B42" s="219" t="str">
        <f>+VLOOKUP(A42,'POA 2026'!$A$11:$AU$163,14,FALSE)</f>
        <v xml:space="preserve">Contratación del servicio de consulta web de normativa legal para la Universidad Intercultural de las Nacionalidades y Pueblos </v>
      </c>
      <c r="C42" s="219" t="str">
        <f>+VLOOKUP(A42,'POA 2026'!$A$11:$AU$163,8,FALSE)</f>
        <v>82-Formación y gestión académica</v>
      </c>
      <c r="D42" s="219" t="str">
        <f>+VLOOKUP(A42,'POA 2026'!$A$11:$AU$163,13,FALSE)</f>
        <v>Procuraduría</v>
      </c>
      <c r="E42" s="220" t="str">
        <f>+VLOOKUP(A42,'POA 2026'!$A$11:$AU$163,15,FALSE)</f>
        <v>CND</v>
      </c>
      <c r="F42" s="195"/>
      <c r="G42" s="233">
        <v>46042</v>
      </c>
      <c r="H42" s="195" t="s">
        <v>609</v>
      </c>
      <c r="I42" s="202">
        <v>440</v>
      </c>
      <c r="J42" s="195" t="s">
        <v>503</v>
      </c>
      <c r="K42" s="220" t="str">
        <f t="shared" si="0"/>
        <v>53</v>
      </c>
      <c r="L42" s="220">
        <f>+VLOOKUP(A42,'POA 2026'!$A$11:$AU$163,17,FALSE)</f>
        <v>530702</v>
      </c>
      <c r="M42" s="220">
        <f>+VLOOKUP(A42,'POA 2026'!$A$11:$AU$163,19,FALSE)</f>
        <v>1701</v>
      </c>
      <c r="N42" s="220">
        <f>+VLOOKUP(A42,'POA 2026'!$A$11:$AU$163,20,FALSE)</f>
        <v>1</v>
      </c>
      <c r="O42" s="145"/>
      <c r="P42" s="145"/>
      <c r="Q42" s="145"/>
      <c r="R42" s="145"/>
      <c r="S42" s="145"/>
      <c r="T42" s="145"/>
      <c r="U42" s="145" t="s">
        <v>560</v>
      </c>
    </row>
    <row r="43" spans="1:21" x14ac:dyDescent="0.25">
      <c r="A43" s="235">
        <v>121</v>
      </c>
      <c r="B43" s="219" t="str">
        <f>+VLOOKUP(A43,'POA 2026'!$A$11:$AU$163,14,FALSE)</f>
        <v>Adquisición de material promocional y publicitario para la Universidad Intercultural de las Nacionalidades y Pueblos Indígenas Amawtay Wasi</v>
      </c>
      <c r="C43" s="219" t="str">
        <f>+VLOOKUP(A43,'POA 2026'!$A$11:$AU$163,8,FALSE)</f>
        <v>82-Formación y gestión académica</v>
      </c>
      <c r="D43" s="219" t="str">
        <f>+VLOOKUP(A43,'POA 2026'!$A$11:$AU$163,13,FALSE)</f>
        <v>Dirección de Comunicación</v>
      </c>
      <c r="E43" s="220" t="str">
        <f>+VLOOKUP(A43,'POA 2026'!$A$11:$AU$163,15,FALSE)</f>
        <v>CND</v>
      </c>
      <c r="F43" s="195"/>
      <c r="G43" s="233">
        <v>46042</v>
      </c>
      <c r="H43" s="195" t="s">
        <v>610</v>
      </c>
      <c r="I43" s="202">
        <v>9714.0400000000009</v>
      </c>
      <c r="J43" s="195" t="s">
        <v>503</v>
      </c>
      <c r="K43" s="220" t="str">
        <f t="shared" si="0"/>
        <v>53</v>
      </c>
      <c r="L43" s="220">
        <f>+VLOOKUP(A43,'POA 2026'!$A$11:$AU$163,17,FALSE)</f>
        <v>530204</v>
      </c>
      <c r="M43" s="220">
        <f>+VLOOKUP(A43,'POA 2026'!$A$11:$AU$163,19,FALSE)</f>
        <v>1701</v>
      </c>
      <c r="N43" s="220">
        <f>+VLOOKUP(A43,'POA 2026'!$A$11:$AU$163,20,FALSE)</f>
        <v>1</v>
      </c>
      <c r="O43" s="145"/>
      <c r="P43" s="145"/>
      <c r="Q43" s="145"/>
      <c r="R43" s="145"/>
      <c r="S43" s="145"/>
      <c r="T43" s="145"/>
      <c r="U43" s="145" t="s">
        <v>561</v>
      </c>
    </row>
    <row r="44" spans="1:21" x14ac:dyDescent="0.25">
      <c r="A44" s="235">
        <v>122</v>
      </c>
      <c r="B44" s="219" t="str">
        <f>+VLOOKUP(A44,'POA 2026'!$A$11:$AU$163,14,FALSE)</f>
        <v>Contratación del servicio de logística para el evento de la ceremonia de graduación de la Universidad Intercultural de las Nacionalidades y Pueblos Indígenas Amawtay Wasi.</v>
      </c>
      <c r="C44" s="219" t="str">
        <f>+VLOOKUP(A44,'POA 2026'!$A$11:$AU$163,8,FALSE)</f>
        <v>82-Formación y gestión académica</v>
      </c>
      <c r="D44" s="219" t="str">
        <f>+VLOOKUP(A44,'POA 2026'!$A$11:$AU$163,13,FALSE)</f>
        <v>Dirección de Comunicación</v>
      </c>
      <c r="E44" s="220" t="str">
        <f>+VLOOKUP(A44,'POA 2026'!$A$11:$AU$163,15,FALSE)</f>
        <v>CND</v>
      </c>
      <c r="F44" s="195"/>
      <c r="G44" s="233">
        <v>46042</v>
      </c>
      <c r="H44" s="195" t="s">
        <v>610</v>
      </c>
      <c r="I44" s="202">
        <v>9754.5</v>
      </c>
      <c r="J44" s="195" t="s">
        <v>503</v>
      </c>
      <c r="K44" s="220" t="str">
        <f t="shared" si="0"/>
        <v>53</v>
      </c>
      <c r="L44" s="220">
        <f>+VLOOKUP(A44,'POA 2026'!$A$11:$AU$163,17,FALSE)</f>
        <v>530249</v>
      </c>
      <c r="M44" s="220">
        <f>+VLOOKUP(A44,'POA 2026'!$A$11:$AU$163,19,FALSE)</f>
        <v>1701</v>
      </c>
      <c r="N44" s="220">
        <f>+VLOOKUP(A44,'POA 2026'!$A$11:$AU$163,20,FALSE)</f>
        <v>1</v>
      </c>
      <c r="O44" s="145"/>
      <c r="P44" s="145"/>
      <c r="Q44" s="145"/>
      <c r="R44" s="145"/>
      <c r="S44" s="145"/>
      <c r="T44" s="145"/>
      <c r="U44" s="145" t="s">
        <v>562</v>
      </c>
    </row>
    <row r="45" spans="1:21" x14ac:dyDescent="0.25">
      <c r="A45" s="235">
        <v>123</v>
      </c>
      <c r="B45" s="219" t="str">
        <f>+VLOOKUP(A45,'POA 2026'!$A$11:$AU$163,14,FALSE)</f>
        <v>Contratación del servicio de impresión de títulos y porta títulos para la Universidad Intercultural de las Nacionalidades y Pueblos Indígenas Amawtay Wasi</v>
      </c>
      <c r="C45" s="219" t="str">
        <f>+VLOOKUP(A45,'POA 2026'!$A$11:$AU$163,8,FALSE)</f>
        <v>82-Formación y gestión académica</v>
      </c>
      <c r="D45" s="219" t="str">
        <f>+VLOOKUP(A45,'POA 2026'!$A$11:$AU$163,13,FALSE)</f>
        <v>Dirección de Comunicación</v>
      </c>
      <c r="E45" s="220" t="str">
        <f>+VLOOKUP(A45,'POA 2026'!$A$11:$AU$163,15,FALSE)</f>
        <v>CND</v>
      </c>
      <c r="F45" s="195"/>
      <c r="G45" s="233">
        <v>46042</v>
      </c>
      <c r="H45" s="195" t="s">
        <v>610</v>
      </c>
      <c r="I45" s="202">
        <v>1200</v>
      </c>
      <c r="J45" s="195" t="s">
        <v>503</v>
      </c>
      <c r="K45" s="220" t="str">
        <f t="shared" si="0"/>
        <v>53</v>
      </c>
      <c r="L45" s="220">
        <f>+VLOOKUP(A45,'POA 2026'!$A$11:$AU$163,17,FALSE)</f>
        <v>530204</v>
      </c>
      <c r="M45" s="220">
        <f>+VLOOKUP(A45,'POA 2026'!$A$11:$AU$163,19,FALSE)</f>
        <v>1701</v>
      </c>
      <c r="N45" s="220">
        <f>+VLOOKUP(A45,'POA 2026'!$A$11:$AU$163,20,FALSE)</f>
        <v>1</v>
      </c>
      <c r="O45" s="145"/>
      <c r="P45" s="145"/>
      <c r="Q45" s="145"/>
      <c r="R45" s="145"/>
      <c r="S45" s="145"/>
      <c r="T45" s="145"/>
      <c r="U45" s="145" t="s">
        <v>563</v>
      </c>
    </row>
    <row r="46" spans="1:21" x14ac:dyDescent="0.25">
      <c r="A46" s="235">
        <v>124</v>
      </c>
      <c r="B46" s="219" t="str">
        <f>+VLOOKUP(A46,'POA 2026'!$A$11:$AU$163,14,FALSE)</f>
        <v>Contratación del servicio de edición y producción de videos para la Universidad Intercultural de las Nacionalidades y Pueblos Indígenas Amawtay Wasi</v>
      </c>
      <c r="C46" s="219" t="str">
        <f>+VLOOKUP(A46,'POA 2026'!$A$11:$AU$163,8,FALSE)</f>
        <v>82-Formación y gestión académica</v>
      </c>
      <c r="D46" s="219" t="str">
        <f>+VLOOKUP(A46,'POA 2026'!$A$11:$AU$163,13,FALSE)</f>
        <v>Dirección de Comunicación</v>
      </c>
      <c r="E46" s="220" t="str">
        <f>+VLOOKUP(A46,'POA 2026'!$A$11:$AU$163,15,FALSE)</f>
        <v>CND</v>
      </c>
      <c r="F46" s="195"/>
      <c r="G46" s="233">
        <v>46042</v>
      </c>
      <c r="H46" s="195" t="s">
        <v>610</v>
      </c>
      <c r="I46" s="202">
        <v>4950</v>
      </c>
      <c r="J46" s="195" t="s">
        <v>503</v>
      </c>
      <c r="K46" s="220" t="str">
        <f t="shared" si="0"/>
        <v>53</v>
      </c>
      <c r="L46" s="220">
        <f>+VLOOKUP(A46,'POA 2026'!$A$11:$AU$163,17,FALSE)</f>
        <v>530204</v>
      </c>
      <c r="M46" s="220">
        <f>+VLOOKUP(A46,'POA 2026'!$A$11:$AU$163,19,FALSE)</f>
        <v>1701</v>
      </c>
      <c r="N46" s="220">
        <f>+VLOOKUP(A46,'POA 2026'!$A$11:$AU$163,20,FALSE)</f>
        <v>1</v>
      </c>
      <c r="O46" s="145"/>
      <c r="P46" s="145"/>
      <c r="Q46" s="145"/>
      <c r="R46" s="145"/>
      <c r="S46" s="145"/>
      <c r="T46" s="145"/>
      <c r="U46" s="145" t="s">
        <v>564</v>
      </c>
    </row>
    <row r="47" spans="1:21" ht="24" x14ac:dyDescent="0.25">
      <c r="A47" s="235">
        <v>139</v>
      </c>
      <c r="B47" s="268" t="str">
        <f>+VLOOKUP(A47,'POA 2026'!$A$11:$AU$163,14,FALSE)</f>
        <v>Contratación civil del personal, para el proyecto  sistematizacion de experiencias de transicion agroecologicas en Ecuador (FIASA II)</v>
      </c>
      <c r="C47" s="219" t="str">
        <f>+VLOOKUP(A47,'POA 2026'!$A$11:$AU$163,8,FALSE)</f>
        <v>83-Gestión de la Investigación</v>
      </c>
      <c r="D47" s="219" t="str">
        <f>+VLOOKUP(A47,'POA 2026'!$A$11:$AU$163,13,FALSE)</f>
        <v xml:space="preserve">Dirección General de Investigación </v>
      </c>
      <c r="E47" s="220" t="str">
        <f>+VLOOKUP(A47,'POA 2026'!$A$11:$AU$163,15,FALSE)</f>
        <v>ARRASTRE</v>
      </c>
      <c r="F47" s="195"/>
      <c r="G47" s="233">
        <v>46042</v>
      </c>
      <c r="H47" s="195" t="s">
        <v>611</v>
      </c>
      <c r="I47" s="202">
        <v>5749</v>
      </c>
      <c r="J47" s="195" t="s">
        <v>503</v>
      </c>
      <c r="K47" s="220" t="str">
        <f t="shared" si="0"/>
        <v>53</v>
      </c>
      <c r="L47" s="220">
        <f>+VLOOKUP(A47,'POA 2026'!$A$11:$AU$163,17,FALSE)</f>
        <v>530606</v>
      </c>
      <c r="M47" s="220">
        <f>+VLOOKUP(A47,'POA 2026'!$A$11:$AU$163,19,FALSE)</f>
        <v>1701</v>
      </c>
      <c r="N47" s="220">
        <f>+VLOOKUP(A47,'POA 2026'!$A$11:$AU$163,20,FALSE)</f>
        <v>1</v>
      </c>
      <c r="O47" s="145"/>
      <c r="P47" s="145"/>
      <c r="Q47" s="145"/>
      <c r="R47" s="145"/>
      <c r="S47" s="145"/>
      <c r="T47" s="145"/>
      <c r="U47" s="145" t="s">
        <v>567</v>
      </c>
    </row>
    <row r="48" spans="1:21" x14ac:dyDescent="0.25">
      <c r="A48" s="235">
        <v>140</v>
      </c>
      <c r="B48" s="268" t="str">
        <f>+VLOOKUP(A48,'POA 2026'!$A$11:$AU$163,14,FALSE)</f>
        <v>Contratación de personal técnico por servicios profesionales (FIASA I)</v>
      </c>
      <c r="C48" s="219" t="str">
        <f>+VLOOKUP(A48,'POA 2026'!$A$11:$AU$163,8,FALSE)</f>
        <v>83-Gestión de la Investigación</v>
      </c>
      <c r="D48" s="219" t="str">
        <f>+VLOOKUP(A48,'POA 2026'!$A$11:$AU$163,13,FALSE)</f>
        <v xml:space="preserve">Dirección General de Investigación </v>
      </c>
      <c r="E48" s="220" t="str">
        <f>+VLOOKUP(A48,'POA 2026'!$A$11:$AU$163,15,FALSE)</f>
        <v>ARRASTRE</v>
      </c>
      <c r="F48" s="195"/>
      <c r="G48" s="233">
        <v>46042</v>
      </c>
      <c r="H48" s="195" t="s">
        <v>611</v>
      </c>
      <c r="I48" s="202">
        <v>6529</v>
      </c>
      <c r="J48" s="195" t="s">
        <v>503</v>
      </c>
      <c r="K48" s="220" t="str">
        <f t="shared" si="0"/>
        <v>53</v>
      </c>
      <c r="L48" s="220">
        <f>+VLOOKUP(A48,'POA 2026'!$A$11:$AU$163,17,FALSE)</f>
        <v>530606</v>
      </c>
      <c r="M48" s="220">
        <f>+VLOOKUP(A48,'POA 2026'!$A$11:$AU$163,19,FALSE)</f>
        <v>1701</v>
      </c>
      <c r="N48" s="220">
        <f>+VLOOKUP(A48,'POA 2026'!$A$11:$AU$163,20,FALSE)</f>
        <v>1</v>
      </c>
      <c r="O48" s="145"/>
      <c r="P48" s="145"/>
      <c r="Q48" s="145"/>
      <c r="R48" s="145"/>
      <c r="S48" s="145"/>
      <c r="T48" s="145"/>
      <c r="U48" s="145" t="s">
        <v>568</v>
      </c>
    </row>
    <row r="49" spans="1:21" x14ac:dyDescent="0.25">
      <c r="A49" s="235">
        <v>141</v>
      </c>
      <c r="B49" s="268" t="str">
        <f>+VLOOKUP(A49,'POA 2026'!$A$11:$AU$163,14,FALSE)</f>
        <v>Vinculación de personal bajo contrato civil de servicios para los proyectos de investigación</v>
      </c>
      <c r="C49" s="219" t="str">
        <f>+VLOOKUP(A49,'POA 2026'!$A$11:$AU$163,8,FALSE)</f>
        <v>83-Gestión de la Investigación</v>
      </c>
      <c r="D49" s="219" t="str">
        <f>+VLOOKUP(A49,'POA 2026'!$A$11:$AU$163,13,FALSE)</f>
        <v xml:space="preserve">Dirección General de Investigación </v>
      </c>
      <c r="E49" s="220" t="str">
        <f>+VLOOKUP(A49,'POA 2026'!$A$11:$AU$163,15,FALSE)</f>
        <v>NUEVO</v>
      </c>
      <c r="F49" s="195"/>
      <c r="G49" s="233">
        <v>46042</v>
      </c>
      <c r="H49" s="195" t="s">
        <v>611</v>
      </c>
      <c r="I49" s="202">
        <v>15756</v>
      </c>
      <c r="J49" s="195" t="s">
        <v>503</v>
      </c>
      <c r="K49" s="220" t="str">
        <f t="shared" si="0"/>
        <v>53</v>
      </c>
      <c r="L49" s="220">
        <f>+VLOOKUP(A49,'POA 2026'!$A$11:$AU$163,17,FALSE)</f>
        <v>530606</v>
      </c>
      <c r="M49" s="220">
        <f>+VLOOKUP(A49,'POA 2026'!$A$11:$AU$163,19,FALSE)</f>
        <v>1701</v>
      </c>
      <c r="N49" s="220">
        <f>+VLOOKUP(A49,'POA 2026'!$A$11:$AU$163,20,FALSE)</f>
        <v>1</v>
      </c>
      <c r="O49" s="145"/>
      <c r="P49" s="145"/>
      <c r="Q49" s="145"/>
      <c r="R49" s="145"/>
      <c r="S49" s="145"/>
      <c r="T49" s="145"/>
      <c r="U49" s="145" t="s">
        <v>569</v>
      </c>
    </row>
    <row r="50" spans="1:21" ht="24" x14ac:dyDescent="0.25">
      <c r="A50" s="235">
        <v>142</v>
      </c>
      <c r="B50" s="268" t="str">
        <f>+VLOOKUP(A50,'POA 2026'!$A$11:$AU$163,14,FALSE)</f>
        <v>Adquisición GPS y herramientas menores y materiales de investigación para el proyecto de “Mitigación del cambio climático global a través de biocarbón en las chacras amazónicas".</v>
      </c>
      <c r="C50" s="219" t="str">
        <f>+VLOOKUP(A50,'POA 2026'!$A$11:$AU$163,8,FALSE)</f>
        <v>83-Gestión de la Investigación</v>
      </c>
      <c r="D50" s="219" t="str">
        <f>+VLOOKUP(A50,'POA 2026'!$A$11:$AU$163,13,FALSE)</f>
        <v xml:space="preserve">Dirección General de Investigación </v>
      </c>
      <c r="E50" s="220" t="str">
        <f>+VLOOKUP(A50,'POA 2026'!$A$11:$AU$163,15,FALSE)</f>
        <v>NUEVO</v>
      </c>
      <c r="F50" s="195"/>
      <c r="G50" s="233">
        <v>46042</v>
      </c>
      <c r="H50" s="195" t="s">
        <v>611</v>
      </c>
      <c r="I50" s="202">
        <v>1025</v>
      </c>
      <c r="J50" s="195" t="s">
        <v>503</v>
      </c>
      <c r="K50" s="220" t="str">
        <f t="shared" si="0"/>
        <v>84</v>
      </c>
      <c r="L50" s="220">
        <f>+VLOOKUP(A50,'POA 2026'!$A$11:$AU$163,17,FALSE)</f>
        <v>840104</v>
      </c>
      <c r="M50" s="220">
        <f>+VLOOKUP(A50,'POA 2026'!$A$11:$AU$163,19,FALSE)</f>
        <v>1701</v>
      </c>
      <c r="N50" s="220">
        <f>+VLOOKUP(A50,'POA 2026'!$A$11:$AU$163,20,FALSE)</f>
        <v>1</v>
      </c>
      <c r="O50" s="145"/>
      <c r="P50" s="145"/>
      <c r="Q50" s="145"/>
      <c r="R50" s="145"/>
      <c r="S50" s="145"/>
      <c r="T50" s="145"/>
      <c r="U50" s="145" t="s">
        <v>570</v>
      </c>
    </row>
    <row r="51" spans="1:21" ht="24" x14ac:dyDescent="0.25">
      <c r="A51" s="235">
        <v>143</v>
      </c>
      <c r="B51" s="268" t="str">
        <f>+VLOOKUP(A51,'POA 2026'!$A$11:$AU$163,14,FALSE)</f>
        <v>Adquisición GPS y herramientas menores y materiales de investigación para el proyecto de “Mitigación del cambio climático global a través de biocarbón en las chacras amazónicas".</v>
      </c>
      <c r="C51" s="219" t="str">
        <f>+VLOOKUP(A51,'POA 2026'!$A$11:$AU$163,8,FALSE)</f>
        <v>83-Gestión de la Investigación</v>
      </c>
      <c r="D51" s="219" t="str">
        <f>+VLOOKUP(A51,'POA 2026'!$A$11:$AU$163,13,FALSE)</f>
        <v xml:space="preserve">Dirección General de Investigación </v>
      </c>
      <c r="E51" s="220" t="str">
        <f>+VLOOKUP(A51,'POA 2026'!$A$11:$AU$163,15,FALSE)</f>
        <v>NUEVO</v>
      </c>
      <c r="F51" s="195"/>
      <c r="G51" s="233">
        <v>46042</v>
      </c>
      <c r="H51" s="195" t="s">
        <v>611</v>
      </c>
      <c r="I51" s="202">
        <v>174.5</v>
      </c>
      <c r="J51" s="195" t="s">
        <v>503</v>
      </c>
      <c r="K51" s="220" t="str">
        <f t="shared" si="0"/>
        <v>53</v>
      </c>
      <c r="L51" s="220">
        <f>+VLOOKUP(A51,'POA 2026'!$A$11:$AU$163,17,FALSE)</f>
        <v>531406</v>
      </c>
      <c r="M51" s="220">
        <f>+VLOOKUP(A51,'POA 2026'!$A$11:$AU$163,19,FALSE)</f>
        <v>1701</v>
      </c>
      <c r="N51" s="220">
        <f>+VLOOKUP(A51,'POA 2026'!$A$11:$AU$163,20,FALSE)</f>
        <v>1</v>
      </c>
      <c r="O51" s="145"/>
      <c r="P51" s="145"/>
      <c r="Q51" s="145"/>
      <c r="R51" s="145"/>
      <c r="S51" s="145"/>
      <c r="T51" s="145"/>
      <c r="U51" s="145" t="s">
        <v>570</v>
      </c>
    </row>
    <row r="52" spans="1:21" ht="36" x14ac:dyDescent="0.25">
      <c r="A52" s="235">
        <v>144</v>
      </c>
      <c r="B52" s="268" t="str">
        <f>+VLOOKUP(A52,'POA 2026'!$A$11:$AU$163,14,FALSE)</f>
        <v>Adquisición de insumos para el proyecto de “Caracterización de las problemáticas en torno a la calidad de los cuerpos hídricos de la Microcuenca de Chugchilán y su Relación con la Salud Territorial y los Paisajes Bioculturales”.</v>
      </c>
      <c r="C52" s="219" t="str">
        <f>+VLOOKUP(A52,'POA 2026'!$A$11:$AU$163,8,FALSE)</f>
        <v>83-Gestión de la Investigación</v>
      </c>
      <c r="D52" s="219" t="str">
        <f>+VLOOKUP(A52,'POA 2026'!$A$11:$AU$163,13,FALSE)</f>
        <v xml:space="preserve">Dirección General de Investigación </v>
      </c>
      <c r="E52" s="220" t="str">
        <f>+VLOOKUP(A52,'POA 2026'!$A$11:$AU$163,15,FALSE)</f>
        <v>NUEVO</v>
      </c>
      <c r="F52" s="195"/>
      <c r="G52" s="233">
        <v>46042</v>
      </c>
      <c r="H52" s="195" t="s">
        <v>611</v>
      </c>
      <c r="I52" s="202">
        <v>218</v>
      </c>
      <c r="J52" s="195" t="s">
        <v>503</v>
      </c>
      <c r="K52" s="220" t="str">
        <f t="shared" si="0"/>
        <v>84</v>
      </c>
      <c r="L52" s="220">
        <f>+VLOOKUP(A52,'POA 2026'!$A$11:$AU$163,17,FALSE)</f>
        <v>840104</v>
      </c>
      <c r="M52" s="220">
        <f>+VLOOKUP(A52,'POA 2026'!$A$11:$AU$163,19,FALSE)</f>
        <v>1701</v>
      </c>
      <c r="N52" s="220">
        <f>+VLOOKUP(A52,'POA 2026'!$A$11:$AU$163,20,FALSE)</f>
        <v>1</v>
      </c>
      <c r="O52" s="145"/>
      <c r="P52" s="145"/>
      <c r="Q52" s="145"/>
      <c r="R52" s="145"/>
      <c r="S52" s="145"/>
      <c r="T52" s="145"/>
      <c r="U52" s="145" t="s">
        <v>571</v>
      </c>
    </row>
    <row r="53" spans="1:21" ht="36" x14ac:dyDescent="0.25">
      <c r="A53" s="235">
        <v>145</v>
      </c>
      <c r="B53" s="268" t="str">
        <f>+VLOOKUP(A53,'POA 2026'!$A$11:$AU$163,14,FALSE)</f>
        <v>Adquisición de Medidor Multiparamétrico y redes para muestreo de macroinvertebrados para el proyecto “Caracterización de las problemáticas en torno a la calidad de los cuerpos hídricos de la Microcuenca de Chugchilán y su Relación con la Salud Territorial y los Paisajes Bioculturales</v>
      </c>
      <c r="C53" s="219" t="str">
        <f>+VLOOKUP(A53,'POA 2026'!$A$11:$AU$163,8,FALSE)</f>
        <v>83-Gestión de la Investigación</v>
      </c>
      <c r="D53" s="219" t="str">
        <f>+VLOOKUP(A53,'POA 2026'!$A$11:$AU$163,13,FALSE)</f>
        <v xml:space="preserve">Dirección General de Investigación </v>
      </c>
      <c r="E53" s="220" t="str">
        <f>+VLOOKUP(A53,'POA 2026'!$A$11:$AU$163,15,FALSE)</f>
        <v>NUEVO</v>
      </c>
      <c r="F53" s="195"/>
      <c r="G53" s="233">
        <v>46042</v>
      </c>
      <c r="H53" s="195" t="s">
        <v>611</v>
      </c>
      <c r="I53" s="202">
        <v>2168.48</v>
      </c>
      <c r="J53" s="195" t="s">
        <v>503</v>
      </c>
      <c r="K53" s="220" t="str">
        <f t="shared" si="0"/>
        <v>84</v>
      </c>
      <c r="L53" s="220">
        <f>+VLOOKUP(A53,'POA 2026'!$A$11:$AU$163,17,FALSE)</f>
        <v>840104</v>
      </c>
      <c r="M53" s="220">
        <f>+VLOOKUP(A53,'POA 2026'!$A$11:$AU$163,19,FALSE)</f>
        <v>1701</v>
      </c>
      <c r="N53" s="220">
        <f>+VLOOKUP(A53,'POA 2026'!$A$11:$AU$163,20,FALSE)</f>
        <v>1</v>
      </c>
      <c r="O53" s="145"/>
      <c r="P53" s="145"/>
      <c r="Q53" s="145"/>
      <c r="R53" s="145"/>
      <c r="S53" s="145"/>
      <c r="T53" s="145"/>
      <c r="U53" s="145" t="s">
        <v>572</v>
      </c>
    </row>
    <row r="54" spans="1:21" ht="36" x14ac:dyDescent="0.25">
      <c r="A54" s="235">
        <v>146</v>
      </c>
      <c r="B54" s="268" t="str">
        <f>+VLOOKUP(A54,'POA 2026'!$A$11:$AU$163,14,FALSE)</f>
        <v>Adquisición de Medidor Multiparamétrico y redes para muestreo de macroinvertebrados para el proyecto “Caracterización de las problemáticas en torno a la calidad de los cuerpos hídricos de la Microcuenca de Chugchilán y su Relación con la Salud Territorial y los Paisajes Bioculturales</v>
      </c>
      <c r="C54" s="219" t="str">
        <f>+VLOOKUP(A54,'POA 2026'!$A$11:$AU$163,8,FALSE)</f>
        <v>83-Gestión de la Investigación</v>
      </c>
      <c r="D54" s="219" t="str">
        <f>+VLOOKUP(A54,'POA 2026'!$A$11:$AU$163,13,FALSE)</f>
        <v xml:space="preserve">Dirección General de Investigación </v>
      </c>
      <c r="E54" s="220" t="str">
        <f>+VLOOKUP(A54,'POA 2026'!$A$11:$AU$163,15,FALSE)</f>
        <v>NUEVO</v>
      </c>
      <c r="F54" s="195"/>
      <c r="G54" s="233">
        <v>46042</v>
      </c>
      <c r="H54" s="195" t="s">
        <v>611</v>
      </c>
      <c r="I54" s="202">
        <v>856.72</v>
      </c>
      <c r="J54" s="195" t="s">
        <v>503</v>
      </c>
      <c r="K54" s="220" t="str">
        <f t="shared" si="0"/>
        <v>53</v>
      </c>
      <c r="L54" s="220">
        <f>+VLOOKUP(A54,'POA 2026'!$A$11:$AU$163,17,FALSE)</f>
        <v>531406</v>
      </c>
      <c r="M54" s="220">
        <f>+VLOOKUP(A54,'POA 2026'!$A$11:$AU$163,19,FALSE)</f>
        <v>1701</v>
      </c>
      <c r="N54" s="220">
        <f>+VLOOKUP(A54,'POA 2026'!$A$11:$AU$163,20,FALSE)</f>
        <v>1</v>
      </c>
      <c r="O54" s="145"/>
      <c r="P54" s="145"/>
      <c r="Q54" s="145"/>
      <c r="R54" s="145"/>
      <c r="S54" s="145"/>
      <c r="T54" s="145"/>
      <c r="U54" s="145" t="s">
        <v>572</v>
      </c>
    </row>
    <row r="55" spans="1:21" ht="36" x14ac:dyDescent="0.25">
      <c r="A55" s="235">
        <v>147</v>
      </c>
      <c r="B55" s="268" t="str">
        <f>+VLOOKUP(A55,'POA 2026'!$A$11:$AU$163,14,FALSE)</f>
        <v>Contratación de material publicitario para el proyecto “Caracterización de las problemáticas en torno a la calidad de los cuerpos hídricos de la Microcuenca de Chugchilán y su Relación con la Salud Territorial y los Paisajes Bioculturales</v>
      </c>
      <c r="C55" s="219" t="str">
        <f>+VLOOKUP(A55,'POA 2026'!$A$11:$AU$163,8,FALSE)</f>
        <v>83-Gestión de la Investigación</v>
      </c>
      <c r="D55" s="219" t="str">
        <f>+VLOOKUP(A55,'POA 2026'!$A$11:$AU$163,13,FALSE)</f>
        <v xml:space="preserve">Dirección General de Investigación </v>
      </c>
      <c r="E55" s="220" t="str">
        <f>+VLOOKUP(A55,'POA 2026'!$A$11:$AU$163,15,FALSE)</f>
        <v>NUEVO</v>
      </c>
      <c r="F55" s="195"/>
      <c r="G55" s="233">
        <v>46042</v>
      </c>
      <c r="H55" s="195" t="s">
        <v>611</v>
      </c>
      <c r="I55" s="202">
        <v>1400</v>
      </c>
      <c r="J55" s="195" t="s">
        <v>503</v>
      </c>
      <c r="K55" s="220" t="str">
        <f t="shared" si="0"/>
        <v>53</v>
      </c>
      <c r="L55" s="220">
        <f>+VLOOKUP(A55,'POA 2026'!$A$11:$AU$163,17,FALSE)</f>
        <v>530204</v>
      </c>
      <c r="M55" s="220">
        <f>+VLOOKUP(A55,'POA 2026'!$A$11:$AU$163,19,FALSE)</f>
        <v>1701</v>
      </c>
      <c r="N55" s="220">
        <f>+VLOOKUP(A55,'POA 2026'!$A$11:$AU$163,20,FALSE)</f>
        <v>1</v>
      </c>
      <c r="O55" s="145"/>
      <c r="P55" s="145"/>
      <c r="Q55" s="145"/>
      <c r="R55" s="145"/>
      <c r="S55" s="145"/>
      <c r="T55" s="145"/>
      <c r="U55" s="145" t="s">
        <v>580</v>
      </c>
    </row>
    <row r="56" spans="1:21" ht="24" x14ac:dyDescent="0.25">
      <c r="A56" s="235">
        <v>148</v>
      </c>
      <c r="B56" s="268" t="str">
        <f>+VLOOKUP(A56,'POA 2026'!$A$11:$AU$163,14,FALSE)</f>
        <v>Adquisición de equipos de audio y video para el proyecto de investigación “Análisis cualitativo del contexto de aprendizaje del estudiantado de la UINPIAW”</v>
      </c>
      <c r="C56" s="219" t="str">
        <f>+VLOOKUP(A56,'POA 2026'!$A$11:$AU$163,8,FALSE)</f>
        <v>83-Gestión de la Investigación</v>
      </c>
      <c r="D56" s="219" t="str">
        <f>+VLOOKUP(A56,'POA 2026'!$A$11:$AU$163,13,FALSE)</f>
        <v xml:space="preserve">Dirección General de Investigación </v>
      </c>
      <c r="E56" s="220" t="str">
        <f>+VLOOKUP(A56,'POA 2026'!$A$11:$AU$163,15,FALSE)</f>
        <v>NUEVO</v>
      </c>
      <c r="F56" s="195"/>
      <c r="G56" s="233">
        <v>46042</v>
      </c>
      <c r="H56" s="195" t="s">
        <v>611</v>
      </c>
      <c r="I56" s="202">
        <v>1285</v>
      </c>
      <c r="J56" s="195" t="s">
        <v>503</v>
      </c>
      <c r="K56" s="220" t="str">
        <f t="shared" si="0"/>
        <v>53</v>
      </c>
      <c r="L56" s="220">
        <f>+VLOOKUP(A56,'POA 2026'!$A$11:$AU$163,17,FALSE)</f>
        <v>531407</v>
      </c>
      <c r="M56" s="220">
        <f>+VLOOKUP(A56,'POA 2026'!$A$11:$AU$163,19,FALSE)</f>
        <v>1701</v>
      </c>
      <c r="N56" s="220">
        <f>+VLOOKUP(A56,'POA 2026'!$A$11:$AU$163,20,FALSE)</f>
        <v>1</v>
      </c>
      <c r="O56" s="145"/>
      <c r="P56" s="145"/>
      <c r="Q56" s="145"/>
      <c r="R56" s="145"/>
      <c r="S56" s="145"/>
      <c r="T56" s="145"/>
      <c r="U56" s="145" t="s">
        <v>581</v>
      </c>
    </row>
    <row r="57" spans="1:21" ht="24" x14ac:dyDescent="0.25">
      <c r="A57" s="235">
        <v>149</v>
      </c>
      <c r="B57" s="268" t="str">
        <f>+VLOOKUP(A57,'POA 2026'!$A$11:$AU$163,14,FALSE)</f>
        <v>Adquisición de equipos de audio y video para el proyecto de investigación “Análisis cualitativo del contexto de aprendizaje del estudiantado de la UINPIAW”</v>
      </c>
      <c r="C57" s="219" t="str">
        <f>+VLOOKUP(A57,'POA 2026'!$A$11:$AU$163,8,FALSE)</f>
        <v>83-Gestión de la Investigación</v>
      </c>
      <c r="D57" s="219" t="str">
        <f>+VLOOKUP(A57,'POA 2026'!$A$11:$AU$163,13,FALSE)</f>
        <v xml:space="preserve">Dirección General de Investigación </v>
      </c>
      <c r="E57" s="220" t="str">
        <f>+VLOOKUP(A57,'POA 2026'!$A$11:$AU$163,15,FALSE)</f>
        <v>NUEVO</v>
      </c>
      <c r="F57" s="195"/>
      <c r="G57" s="233">
        <v>46042</v>
      </c>
      <c r="H57" s="195" t="s">
        <v>611</v>
      </c>
      <c r="I57" s="202">
        <v>128</v>
      </c>
      <c r="J57" s="195" t="s">
        <v>503</v>
      </c>
      <c r="K57" s="220" t="str">
        <f t="shared" si="0"/>
        <v>84</v>
      </c>
      <c r="L57" s="220">
        <f>+VLOOKUP(A57,'POA 2026'!$A$11:$AU$163,17,FALSE)</f>
        <v>840104</v>
      </c>
      <c r="M57" s="220">
        <f>+VLOOKUP(A57,'POA 2026'!$A$11:$AU$163,19,FALSE)</f>
        <v>1701</v>
      </c>
      <c r="N57" s="220">
        <f>+VLOOKUP(A57,'POA 2026'!$A$11:$AU$163,20,FALSE)</f>
        <v>1</v>
      </c>
      <c r="O57" s="145"/>
      <c r="P57" s="145"/>
      <c r="Q57" s="145"/>
      <c r="R57" s="145"/>
      <c r="S57" s="145"/>
      <c r="T57" s="145"/>
      <c r="U57" s="145" t="s">
        <v>581</v>
      </c>
    </row>
    <row r="58" spans="1:21" x14ac:dyDescent="0.25">
      <c r="A58" s="235">
        <v>150</v>
      </c>
      <c r="B58" s="268" t="str">
        <f>+VLOOKUP(A58,'POA 2026'!$A$11:$AU$163,14,FALSE)</f>
        <v>Afiliaciones y pago de membresia a redes de investigación</v>
      </c>
      <c r="C58" s="219" t="str">
        <f>+VLOOKUP(A58,'POA 2026'!$A$11:$AU$163,8,FALSE)</f>
        <v>83-Gestión de la Investigación</v>
      </c>
      <c r="D58" s="219" t="str">
        <f>+VLOOKUP(A58,'POA 2026'!$A$11:$AU$163,13,FALSE)</f>
        <v xml:space="preserve">Dirección General de Investigación </v>
      </c>
      <c r="E58" s="220" t="str">
        <f>+VLOOKUP(A58,'POA 2026'!$A$11:$AU$163,15,FALSE)</f>
        <v>NUEVO</v>
      </c>
      <c r="F58" s="195"/>
      <c r="G58" s="233">
        <v>46042</v>
      </c>
      <c r="H58" s="195" t="s">
        <v>611</v>
      </c>
      <c r="I58" s="202">
        <v>6760</v>
      </c>
      <c r="J58" s="195" t="s">
        <v>503</v>
      </c>
      <c r="K58" s="220" t="str">
        <f t="shared" si="0"/>
        <v>53</v>
      </c>
      <c r="L58" s="220">
        <f>+VLOOKUP(A58,'POA 2026'!$A$11:$AU$163,17,FALSE)</f>
        <v>530239</v>
      </c>
      <c r="M58" s="220">
        <f>+VLOOKUP(A58,'POA 2026'!$A$11:$AU$163,19,FALSE)</f>
        <v>1701</v>
      </c>
      <c r="N58" s="220">
        <f>+VLOOKUP(A58,'POA 2026'!$A$11:$AU$163,20,FALSE)</f>
        <v>1</v>
      </c>
      <c r="O58" s="145"/>
      <c r="P58" s="145"/>
      <c r="Q58" s="145"/>
      <c r="R58" s="145"/>
      <c r="S58" s="145"/>
      <c r="T58" s="145"/>
      <c r="U58" s="145" t="s">
        <v>582</v>
      </c>
    </row>
    <row r="59" spans="1:21" ht="36" x14ac:dyDescent="0.25">
      <c r="A59" s="235">
        <v>151</v>
      </c>
      <c r="B59" s="268" t="str">
        <f>+VLOOKUP(A59,'POA 2026'!$A$11:$AU$163,14,FALSE)</f>
        <v>Contratación de servicios especializados para la publicación artículos de investigación que tributen al perfeccionamiento del proceso de enseñanza-aprendizaje de las carreras  de la Universidad Intercultural de las Nacionalidades y Pueblos Indígenas Amawtay Wasi</v>
      </c>
      <c r="C59" s="219" t="str">
        <f>+VLOOKUP(A59,'POA 2026'!$A$11:$AU$163,8,FALSE)</f>
        <v>83-Gestión de la Investigación</v>
      </c>
      <c r="D59" s="219" t="str">
        <f>+VLOOKUP(A59,'POA 2026'!$A$11:$AU$163,13,FALSE)</f>
        <v xml:space="preserve">Dirección General de Investigación </v>
      </c>
      <c r="E59" s="220" t="str">
        <f>+VLOOKUP(A59,'POA 2026'!$A$11:$AU$163,15,FALSE)</f>
        <v>NUEVO</v>
      </c>
      <c r="F59" s="195"/>
      <c r="G59" s="233">
        <v>46042</v>
      </c>
      <c r="H59" s="195" t="s">
        <v>611</v>
      </c>
      <c r="I59" s="202">
        <v>30000</v>
      </c>
      <c r="J59" s="195" t="s">
        <v>503</v>
      </c>
      <c r="K59" s="220" t="str">
        <f t="shared" si="0"/>
        <v>53</v>
      </c>
      <c r="L59" s="220">
        <f>+VLOOKUP(A59,'POA 2026'!$A$11:$AU$163,17,FALSE)</f>
        <v>530204</v>
      </c>
      <c r="M59" s="220">
        <f>+VLOOKUP(A59,'POA 2026'!$A$11:$AU$163,19,FALSE)</f>
        <v>1701</v>
      </c>
      <c r="N59" s="220">
        <f>+VLOOKUP(A59,'POA 2026'!$A$11:$AU$163,20,FALSE)</f>
        <v>1</v>
      </c>
      <c r="O59" s="145"/>
      <c r="P59" s="145"/>
      <c r="Q59" s="145"/>
      <c r="R59" s="145"/>
      <c r="S59" s="145"/>
      <c r="T59" s="145"/>
      <c r="U59" s="145" t="s">
        <v>583</v>
      </c>
    </row>
    <row r="60" spans="1:21" x14ac:dyDescent="0.25">
      <c r="A60" s="235">
        <v>152</v>
      </c>
      <c r="B60" s="219" t="str">
        <f>+VLOOKUP(A60,'POA 2026'!$A$11:$AU$163,14,FALSE)</f>
        <v>Contratación de servicio de una productora de sonido para producción de audiolibros</v>
      </c>
      <c r="C60" s="219" t="str">
        <f>+VLOOKUP(A60,'POA 2026'!$A$11:$AU$163,8,FALSE)</f>
        <v>83-Gestión de la Investigación</v>
      </c>
      <c r="D60" s="219" t="str">
        <f>+VLOOKUP(A60,'POA 2026'!$A$11:$AU$163,13,FALSE)</f>
        <v>Dirección Editorial y de Publicaciones</v>
      </c>
      <c r="E60" s="220" t="str">
        <f>+VLOOKUP(A60,'POA 2026'!$A$11:$AU$163,15,FALSE)</f>
        <v>ARRASTRE</v>
      </c>
      <c r="F60" s="195"/>
      <c r="G60" s="233">
        <v>46042</v>
      </c>
      <c r="H60" s="195" t="s">
        <v>612</v>
      </c>
      <c r="I60" s="202">
        <v>8600</v>
      </c>
      <c r="J60" s="195" t="s">
        <v>503</v>
      </c>
      <c r="K60" s="220" t="str">
        <f t="shared" si="0"/>
        <v>53</v>
      </c>
      <c r="L60" s="220">
        <f>+VLOOKUP(A60,'POA 2026'!$A$11:$AU$163,17,FALSE)</f>
        <v>530222</v>
      </c>
      <c r="M60" s="220">
        <f>+VLOOKUP(A60,'POA 2026'!$A$11:$AU$163,19,FALSE)</f>
        <v>1701</v>
      </c>
      <c r="N60" s="220">
        <f>+VLOOKUP(A60,'POA 2026'!$A$11:$AU$163,20,FALSE)</f>
        <v>1</v>
      </c>
      <c r="O60" s="145"/>
      <c r="P60" s="145"/>
      <c r="Q60" s="145"/>
      <c r="R60" s="145"/>
      <c r="S60" s="145"/>
      <c r="T60" s="145"/>
      <c r="U60" s="145" t="s">
        <v>584</v>
      </c>
    </row>
    <row r="61" spans="1:21" x14ac:dyDescent="0.25">
      <c r="A61" s="235">
        <v>153</v>
      </c>
      <c r="B61" s="219" t="str">
        <f>+VLOOKUP(A61,'POA 2026'!$A$11:$AU$163,14,FALSE)</f>
        <v>Suscripción de uso del sistema Open Monograph Press (OMP) y asignación de códigos DOI</v>
      </c>
      <c r="C61" s="219" t="str">
        <f>+VLOOKUP(A61,'POA 2026'!$A$11:$AU$163,8,FALSE)</f>
        <v>83-Gestión de la Investigación</v>
      </c>
      <c r="D61" s="219" t="str">
        <f>+VLOOKUP(A61,'POA 2026'!$A$11:$AU$163,13,FALSE)</f>
        <v>Dirección Editorial y de Publicaciones</v>
      </c>
      <c r="E61" s="220" t="str">
        <f>+VLOOKUP(A61,'POA 2026'!$A$11:$AU$163,15,FALSE)</f>
        <v>NUEVO</v>
      </c>
      <c r="F61" s="195"/>
      <c r="G61" s="233">
        <v>46042</v>
      </c>
      <c r="H61" s="195" t="s">
        <v>612</v>
      </c>
      <c r="I61" s="202">
        <v>5000</v>
      </c>
      <c r="J61" s="195" t="s">
        <v>503</v>
      </c>
      <c r="K61" s="220" t="str">
        <f t="shared" ref="K61:K123" si="1">+MID(L61,1,2)</f>
        <v>53</v>
      </c>
      <c r="L61" s="220">
        <f>+VLOOKUP(A61,'POA 2026'!$A$11:$AU$163,17,FALSE)</f>
        <v>530702</v>
      </c>
      <c r="M61" s="220">
        <f>+VLOOKUP(A61,'POA 2026'!$A$11:$AU$163,19,FALSE)</f>
        <v>1701</v>
      </c>
      <c r="N61" s="220">
        <f>+VLOOKUP(A61,'POA 2026'!$A$11:$AU$163,20,FALSE)</f>
        <v>1</v>
      </c>
      <c r="O61" s="145"/>
      <c r="P61" s="145"/>
      <c r="Q61" s="145"/>
      <c r="R61" s="145"/>
      <c r="S61" s="145"/>
      <c r="T61" s="145"/>
      <c r="U61" s="145" t="s">
        <v>585</v>
      </c>
    </row>
    <row r="62" spans="1:21" x14ac:dyDescent="0.25">
      <c r="A62" s="235">
        <v>127</v>
      </c>
      <c r="B62" s="219" t="str">
        <f>+VLOOKUP(A62,'POA 2026'!$A$11:$AU$163,14,FALSE)</f>
        <v>Extensión de póliza de seguro para estudiantes de la Universidad Intercultural de las Nacionalidades y Pueblos</v>
      </c>
      <c r="C62" s="219" t="str">
        <f>+VLOOKUP(A62,'POA 2026'!$A$11:$AU$163,8,FALSE)</f>
        <v>82-Formación y gestión académica</v>
      </c>
      <c r="D62" s="219" t="str">
        <f>+VLOOKUP(A62,'POA 2026'!$A$11:$AU$163,13,FALSE)</f>
        <v>Dirección de Bienestar Universitario Intercultural y Comunitario</v>
      </c>
      <c r="E62" s="220" t="str">
        <f>+VLOOKUP(A62,'POA 2026'!$A$11:$AU$163,15,FALSE)</f>
        <v xml:space="preserve">ARRASTRE </v>
      </c>
      <c r="F62" s="195"/>
      <c r="G62" s="233">
        <v>46042</v>
      </c>
      <c r="H62" s="195" t="s">
        <v>613</v>
      </c>
      <c r="I62" s="202">
        <v>6491.95</v>
      </c>
      <c r="J62" s="195" t="s">
        <v>503</v>
      </c>
      <c r="K62" s="220" t="str">
        <f t="shared" si="1"/>
        <v>57</v>
      </c>
      <c r="L62" s="220">
        <f>+VLOOKUP(A62,'POA 2026'!$A$11:$AU$163,17,FALSE)</f>
        <v>570201</v>
      </c>
      <c r="M62" s="220">
        <f>+VLOOKUP(A62,'POA 2026'!$A$11:$AU$163,19,FALSE)</f>
        <v>1701</v>
      </c>
      <c r="N62" s="220">
        <f>+VLOOKUP(A62,'POA 2026'!$A$11:$AU$163,20,FALSE)</f>
        <v>1</v>
      </c>
      <c r="O62" s="145"/>
      <c r="P62" s="145"/>
      <c r="Q62" s="145"/>
      <c r="R62" s="145"/>
      <c r="S62" s="145"/>
      <c r="T62" s="145"/>
      <c r="U62" s="145" t="s">
        <v>586</v>
      </c>
    </row>
    <row r="63" spans="1:21" x14ac:dyDescent="0.25">
      <c r="A63" s="235">
        <v>129</v>
      </c>
      <c r="B63" s="219" t="str">
        <f>+VLOOKUP(A63,'POA 2026'!$A$11:$AU$163,14,FALSE)</f>
        <v>Inclusión estudiantil a la póliza de seguros de estudiantes de la Universidad Intercultural de las Nacionalidades y Pueblos Indígenas Amawtay Wasi</v>
      </c>
      <c r="C63" s="219" t="str">
        <f>+VLOOKUP(A63,'POA 2026'!$A$11:$AU$163,8,FALSE)</f>
        <v>82-Formación y gestión académica</v>
      </c>
      <c r="D63" s="219" t="str">
        <f>+VLOOKUP(A63,'POA 2026'!$A$11:$AU$163,13,FALSE)</f>
        <v>Dirección de Bienestar Universitario Intercultural y Comunitario</v>
      </c>
      <c r="E63" s="220" t="str">
        <f>+VLOOKUP(A63,'POA 2026'!$A$11:$AU$163,15,FALSE)</f>
        <v>NUEVO</v>
      </c>
      <c r="F63" s="195"/>
      <c r="G63" s="233">
        <v>46042</v>
      </c>
      <c r="H63" s="195" t="s">
        <v>613</v>
      </c>
      <c r="I63" s="202">
        <v>5000</v>
      </c>
      <c r="J63" s="195" t="s">
        <v>503</v>
      </c>
      <c r="K63" s="220" t="str">
        <f t="shared" si="1"/>
        <v>57</v>
      </c>
      <c r="L63" s="220">
        <f>+VLOOKUP(A63,'POA 2026'!$A$11:$AU$163,17,FALSE)</f>
        <v>570201</v>
      </c>
      <c r="M63" s="220">
        <f>+VLOOKUP(A63,'POA 2026'!$A$11:$AU$163,19,FALSE)</f>
        <v>1701</v>
      </c>
      <c r="N63" s="220">
        <f>+VLOOKUP(A63,'POA 2026'!$A$11:$AU$163,20,FALSE)</f>
        <v>1</v>
      </c>
      <c r="O63" s="145"/>
      <c r="P63" s="145"/>
      <c r="Q63" s="145"/>
      <c r="R63" s="145"/>
      <c r="S63" s="145"/>
      <c r="T63" s="145"/>
      <c r="U63" s="145" t="s">
        <v>587</v>
      </c>
    </row>
    <row r="64" spans="1:21" x14ac:dyDescent="0.25">
      <c r="A64" s="235">
        <v>130</v>
      </c>
      <c r="B64" s="219" t="str">
        <f>+VLOOKUP(A64,'POA 2026'!$A$11:$AU$163,14,FALSE)</f>
        <v>Adquisición de materiales, accesorios y mobiliario portátil de ajedrez para la Universidad Intercultural de las Nacionalidades y Pueblos Indígenas Amawtay Wasi</v>
      </c>
      <c r="C64" s="219" t="str">
        <f>+VLOOKUP(A64,'POA 2026'!$A$11:$AU$163,8,FALSE)</f>
        <v>82-Formación y gestión académica</v>
      </c>
      <c r="D64" s="219" t="str">
        <f>+VLOOKUP(A64,'POA 2026'!$A$11:$AU$163,13,FALSE)</f>
        <v>Dirección de Bienestar Universitario Intercultural y Comunitario</v>
      </c>
      <c r="E64" s="220" t="str">
        <f>+VLOOKUP(A64,'POA 2026'!$A$11:$AU$163,15,FALSE)</f>
        <v xml:space="preserve">ARRASTRE </v>
      </c>
      <c r="F64" s="195"/>
      <c r="G64" s="233">
        <v>46042</v>
      </c>
      <c r="H64" s="195" t="s">
        <v>613</v>
      </c>
      <c r="I64" s="202">
        <v>1581</v>
      </c>
      <c r="J64" s="195" t="s">
        <v>503</v>
      </c>
      <c r="K64" s="220" t="str">
        <f t="shared" si="1"/>
        <v>53</v>
      </c>
      <c r="L64" s="220">
        <f>+VLOOKUP(A64,'POA 2026'!$A$11:$AU$163,17,FALSE)</f>
        <v>530812</v>
      </c>
      <c r="M64" s="220">
        <f>+VLOOKUP(A64,'POA 2026'!$A$11:$AU$163,19,FALSE)</f>
        <v>1701</v>
      </c>
      <c r="N64" s="220">
        <f>+VLOOKUP(A64,'POA 2026'!$A$11:$AU$163,20,FALSE)</f>
        <v>1</v>
      </c>
      <c r="O64" s="145"/>
      <c r="P64" s="145"/>
      <c r="Q64" s="145"/>
      <c r="R64" s="145"/>
      <c r="S64" s="145"/>
      <c r="T64" s="145"/>
      <c r="U64" s="145" t="s">
        <v>588</v>
      </c>
    </row>
    <row r="65" spans="1:22" x14ac:dyDescent="0.25">
      <c r="A65" s="235">
        <v>131</v>
      </c>
      <c r="B65" s="219" t="str">
        <f>+VLOOKUP(A65,'POA 2026'!$A$11:$AU$163,14,FALSE)</f>
        <v>Contratación del servicio de suscripción a SCOPUS para la Universidad Intercultural de las Nacionalidades y Pueblos Indígenas Amawtay Wasi</v>
      </c>
      <c r="C65" s="219" t="str">
        <f>+VLOOKUP(A65,'POA 2026'!$A$11:$AU$163,8,FALSE)</f>
        <v>83-Gestión de la Investigación</v>
      </c>
      <c r="D65" s="219" t="str">
        <f>+VLOOKUP(A65,'POA 2026'!$A$11:$AU$163,13,FALSE)</f>
        <v>Dirección de Bibliotecas y Centros de Documentación</v>
      </c>
      <c r="E65" s="220" t="str">
        <f>+VLOOKUP(A65,'POA 2026'!$A$11:$AU$163,15,FALSE)</f>
        <v>NUEVO</v>
      </c>
      <c r="F65" s="195"/>
      <c r="G65" s="233">
        <v>46042</v>
      </c>
      <c r="H65" s="195" t="s">
        <v>614</v>
      </c>
      <c r="I65" s="202">
        <v>18442</v>
      </c>
      <c r="J65" s="195" t="s">
        <v>503</v>
      </c>
      <c r="K65" s="220" t="str">
        <f t="shared" si="1"/>
        <v>53</v>
      </c>
      <c r="L65" s="220">
        <f>+VLOOKUP(A65,'POA 2026'!$A$11:$AU$163,17,FALSE)</f>
        <v>530702</v>
      </c>
      <c r="M65" s="220">
        <f>+VLOOKUP(A65,'POA 2026'!$A$11:$AU$163,19,FALSE)</f>
        <v>1701</v>
      </c>
      <c r="N65" s="220">
        <f>+VLOOKUP(A65,'POA 2026'!$A$11:$AU$163,20,FALSE)</f>
        <v>1</v>
      </c>
      <c r="O65" s="145"/>
      <c r="P65" s="145"/>
      <c r="Q65" s="145"/>
      <c r="R65" s="145"/>
      <c r="S65" s="145"/>
      <c r="T65" s="145"/>
      <c r="U65" s="145" t="s">
        <v>589</v>
      </c>
    </row>
    <row r="66" spans="1:22" x14ac:dyDescent="0.25">
      <c r="A66" s="235">
        <v>132</v>
      </c>
      <c r="B66" s="219" t="str">
        <f>+VLOOKUP(A66,'POA 2026'!$A$11:$AU$163,14,FALSE)</f>
        <v xml:space="preserve">Contratación del servicio de suscripción a E-libro para la Universidad Intercultural de las Nacionalidades y Pueblos Indígenas Amawtay Wasi </v>
      </c>
      <c r="C66" s="219" t="str">
        <f>+VLOOKUP(A66,'POA 2026'!$A$11:$AU$163,8,FALSE)</f>
        <v>83-Gestión de la Investigación</v>
      </c>
      <c r="D66" s="219" t="str">
        <f>+VLOOKUP(A66,'POA 2026'!$A$11:$AU$163,13,FALSE)</f>
        <v>Dirección de Bibliotecas y Centros de Documentación</v>
      </c>
      <c r="E66" s="220" t="str">
        <f>+VLOOKUP(A66,'POA 2026'!$A$11:$AU$163,15,FALSE)</f>
        <v>NUEVO</v>
      </c>
      <c r="F66" s="195"/>
      <c r="G66" s="233">
        <v>46042</v>
      </c>
      <c r="H66" s="195" t="s">
        <v>614</v>
      </c>
      <c r="I66" s="202">
        <v>6825</v>
      </c>
      <c r="J66" s="195" t="s">
        <v>503</v>
      </c>
      <c r="K66" s="220" t="str">
        <f t="shared" si="1"/>
        <v>53</v>
      </c>
      <c r="L66" s="220">
        <f>+VLOOKUP(A66,'POA 2026'!$A$11:$AU$163,17,FALSE)</f>
        <v>530702</v>
      </c>
      <c r="M66" s="220">
        <f>+VLOOKUP(A66,'POA 2026'!$A$11:$AU$163,19,FALSE)</f>
        <v>1701</v>
      </c>
      <c r="N66" s="220">
        <f>+VLOOKUP(A66,'POA 2026'!$A$11:$AU$163,20,FALSE)</f>
        <v>1</v>
      </c>
      <c r="O66" s="145"/>
      <c r="P66" s="145"/>
      <c r="Q66" s="145"/>
      <c r="R66" s="145"/>
      <c r="S66" s="145"/>
      <c r="T66" s="145"/>
      <c r="U66" s="145" t="s">
        <v>590</v>
      </c>
    </row>
    <row r="67" spans="1:22" x14ac:dyDescent="0.25">
      <c r="A67" s="235">
        <v>133</v>
      </c>
      <c r="B67" s="219" t="str">
        <f>+VLOOKUP(A67,'POA 2026'!$A$11:$AU$163,14,FALSE)</f>
        <v xml:space="preserve">Contratación del servicio de suscripción a Jstor para la Universidad Intercultural de las Nacionalidades y Pueblos Indígenas Amawtay Wasi </v>
      </c>
      <c r="C67" s="219" t="str">
        <f>+VLOOKUP(A67,'POA 2026'!$A$11:$AU$163,8,FALSE)</f>
        <v>83-Gestión de la Investigación</v>
      </c>
      <c r="D67" s="219" t="str">
        <f>+VLOOKUP(A67,'POA 2026'!$A$11:$AU$163,13,FALSE)</f>
        <v>Dirección de Bibliotecas y Centros de Documentación</v>
      </c>
      <c r="E67" s="220" t="str">
        <f>+VLOOKUP(A67,'POA 2026'!$A$11:$AU$163,15,FALSE)</f>
        <v>ARRASTRE</v>
      </c>
      <c r="F67" s="195"/>
      <c r="G67" s="233">
        <v>46042</v>
      </c>
      <c r="H67" s="195" t="s">
        <v>614</v>
      </c>
      <c r="I67" s="202">
        <v>9850</v>
      </c>
      <c r="J67" s="195" t="s">
        <v>503</v>
      </c>
      <c r="K67" s="220" t="str">
        <f t="shared" si="1"/>
        <v>53</v>
      </c>
      <c r="L67" s="220">
        <f>+VLOOKUP(A67,'POA 2026'!$A$11:$AU$163,17,FALSE)</f>
        <v>530702</v>
      </c>
      <c r="M67" s="220">
        <f>+VLOOKUP(A67,'POA 2026'!$A$11:$AU$163,19,FALSE)</f>
        <v>1701</v>
      </c>
      <c r="N67" s="220">
        <f>+VLOOKUP(A67,'POA 2026'!$A$11:$AU$163,20,FALSE)</f>
        <v>1</v>
      </c>
      <c r="O67" s="145"/>
      <c r="P67" s="145"/>
      <c r="Q67" s="145"/>
      <c r="R67" s="145"/>
      <c r="S67" s="145"/>
      <c r="T67" s="145"/>
      <c r="U67" s="145" t="s">
        <v>591</v>
      </c>
    </row>
    <row r="68" spans="1:22" x14ac:dyDescent="0.25">
      <c r="A68" s="235">
        <v>134</v>
      </c>
      <c r="B68" s="219" t="str">
        <f>+VLOOKUP(A68,'POA 2026'!$A$11:$AU$163,14,FALSE)</f>
        <v xml:space="preserve">Suscripción  de la biblioteca virtual vLex Ecuador para la Universidad Intercultural de las Nacionalidades y Pueblos Indígenas Amawtay Wasi </v>
      </c>
      <c r="C68" s="219" t="str">
        <f>+VLOOKUP(A68,'POA 2026'!$A$11:$AU$163,8,FALSE)</f>
        <v>83-Gestión de la Investigación</v>
      </c>
      <c r="D68" s="219" t="str">
        <f>+VLOOKUP(A68,'POA 2026'!$A$11:$AU$163,13,FALSE)</f>
        <v>Dirección de Bibliotecas y Centros de Documentación</v>
      </c>
      <c r="E68" s="220" t="str">
        <f>+VLOOKUP(A68,'POA 2026'!$A$11:$AU$163,15,FALSE)</f>
        <v>NUEVO</v>
      </c>
      <c r="F68" s="195"/>
      <c r="G68" s="233">
        <v>46042</v>
      </c>
      <c r="H68" s="195" t="s">
        <v>614</v>
      </c>
      <c r="I68" s="202">
        <v>3736</v>
      </c>
      <c r="J68" s="195" t="s">
        <v>503</v>
      </c>
      <c r="K68" s="220" t="str">
        <f t="shared" si="1"/>
        <v>53</v>
      </c>
      <c r="L68" s="220">
        <f>+VLOOKUP(A68,'POA 2026'!$A$11:$AU$163,17,FALSE)</f>
        <v>530702</v>
      </c>
      <c r="M68" s="220">
        <f>+VLOOKUP(A68,'POA 2026'!$A$11:$AU$163,19,FALSE)</f>
        <v>1701</v>
      </c>
      <c r="N68" s="220">
        <f>+VLOOKUP(A68,'POA 2026'!$A$11:$AU$163,20,FALSE)</f>
        <v>1</v>
      </c>
      <c r="O68" s="145"/>
      <c r="P68" s="145"/>
      <c r="Q68" s="145"/>
      <c r="R68" s="145"/>
      <c r="S68" s="145"/>
      <c r="T68" s="145"/>
      <c r="U68" s="145" t="s">
        <v>592</v>
      </c>
    </row>
    <row r="69" spans="1:22" x14ac:dyDescent="0.25">
      <c r="A69" s="235">
        <v>135</v>
      </c>
      <c r="B69" s="219" t="str">
        <f>+VLOOKUP(A69,'POA 2026'!$A$11:$AU$163,14,FALSE)</f>
        <v xml:space="preserve">Servicio de actualización del Repositorio Digital DSPACE y capacitación en el manejo y uso </v>
      </c>
      <c r="C69" s="219" t="str">
        <f>+VLOOKUP(A69,'POA 2026'!$A$11:$AU$163,8,FALSE)</f>
        <v>83-Gestión de la Investigación</v>
      </c>
      <c r="D69" s="219" t="str">
        <f>+VLOOKUP(A69,'POA 2026'!$A$11:$AU$163,13,FALSE)</f>
        <v>Dirección de Bibliotecas y Centros de Documentación</v>
      </c>
      <c r="E69" s="220" t="str">
        <f>+VLOOKUP(A69,'POA 2026'!$A$11:$AU$163,15,FALSE)</f>
        <v>NUEVO</v>
      </c>
      <c r="F69" s="195"/>
      <c r="G69" s="233">
        <v>46042</v>
      </c>
      <c r="H69" s="195" t="s">
        <v>614</v>
      </c>
      <c r="I69" s="202">
        <v>4000</v>
      </c>
      <c r="J69" s="195" t="s">
        <v>503</v>
      </c>
      <c r="K69" s="220" t="str">
        <f t="shared" si="1"/>
        <v>53</v>
      </c>
      <c r="L69" s="220">
        <f>+VLOOKUP(A69,'POA 2026'!$A$11:$AU$163,17,FALSE)</f>
        <v>530702</v>
      </c>
      <c r="M69" s="220">
        <f>+VLOOKUP(A69,'POA 2026'!$A$11:$AU$163,19,FALSE)</f>
        <v>1701</v>
      </c>
      <c r="N69" s="220">
        <f>+VLOOKUP(A69,'POA 2026'!$A$11:$AU$163,20,FALSE)</f>
        <v>1</v>
      </c>
      <c r="O69" s="145"/>
      <c r="P69" s="145"/>
      <c r="Q69" s="145"/>
      <c r="R69" s="145"/>
      <c r="S69" s="145"/>
      <c r="T69" s="145"/>
      <c r="U69" s="145" t="s">
        <v>593</v>
      </c>
    </row>
    <row r="70" spans="1:22" x14ac:dyDescent="0.25">
      <c r="A70" s="235">
        <v>60</v>
      </c>
      <c r="B70" s="219" t="str">
        <f>+VLOOKUP(A70,'POA 2026'!$A$11:$AU$163,14,FALSE)</f>
        <v>Remuneraciones Unificadas</v>
      </c>
      <c r="C70" s="219" t="str">
        <f>+VLOOKUP(A70,'POA 2026'!$A$11:$AU$163,8,FALSE)</f>
        <v>01-Administración Central</v>
      </c>
      <c r="D70" s="219" t="str">
        <f>+VLOOKUP(A70,'POA 2026'!$A$11:$AU$163,13,FALSE)</f>
        <v>Dirección Talento Humano</v>
      </c>
      <c r="E70" s="220" t="str">
        <f>+VLOOKUP(A70,'POA 2026'!$A$11:$AU$163,15,FALSE)</f>
        <v>NUEVO</v>
      </c>
      <c r="F70" s="195"/>
      <c r="G70" s="233">
        <v>46042</v>
      </c>
      <c r="H70" s="195" t="s">
        <v>607</v>
      </c>
      <c r="I70" s="202">
        <v>101808</v>
      </c>
      <c r="J70" s="195" t="s">
        <v>503</v>
      </c>
      <c r="K70" s="220" t="str">
        <f t="shared" si="1"/>
        <v>51</v>
      </c>
      <c r="L70" s="220">
        <f>+VLOOKUP(A70,'POA 2026'!$A$11:$AU$163,17,FALSE)</f>
        <v>510105</v>
      </c>
      <c r="M70" s="220">
        <f>+VLOOKUP(A70,'POA 2026'!$A$11:$AU$163,19,FALSE)</f>
        <v>1700</v>
      </c>
      <c r="N70" s="220">
        <f>+VLOOKUP(A70,'POA 2026'!$A$11:$AU$163,20,FALSE)</f>
        <v>1</v>
      </c>
      <c r="O70" s="145"/>
      <c r="P70" s="145"/>
      <c r="Q70" s="145"/>
      <c r="R70" s="145"/>
      <c r="S70" s="145"/>
      <c r="T70" s="145"/>
      <c r="U70" s="145" t="s">
        <v>594</v>
      </c>
    </row>
    <row r="71" spans="1:22" x14ac:dyDescent="0.25">
      <c r="A71" s="235">
        <v>61</v>
      </c>
      <c r="B71" s="219" t="str">
        <f>+VLOOKUP(A71,'POA 2026'!$A$11:$AU$163,14,FALSE)</f>
        <v>Salarios Unificados</v>
      </c>
      <c r="C71" s="219" t="str">
        <f>+VLOOKUP(A71,'POA 2026'!$A$11:$AU$163,8,FALSE)</f>
        <v>01-Administración Central</v>
      </c>
      <c r="D71" s="219" t="str">
        <f>+VLOOKUP(A71,'POA 2026'!$A$11:$AU$163,13,FALSE)</f>
        <v>Dirección Talento Humano</v>
      </c>
      <c r="E71" s="220" t="str">
        <f>+VLOOKUP(A71,'POA 2026'!$A$11:$AU$163,15,FALSE)</f>
        <v>NUEVO</v>
      </c>
      <c r="F71" s="195"/>
      <c r="G71" s="233">
        <v>46042</v>
      </c>
      <c r="H71" s="195" t="s">
        <v>607</v>
      </c>
      <c r="I71" s="202">
        <v>26281.3</v>
      </c>
      <c r="J71" s="195" t="s">
        <v>503</v>
      </c>
      <c r="K71" s="220" t="str">
        <f t="shared" si="1"/>
        <v>51</v>
      </c>
      <c r="L71" s="220">
        <f>+VLOOKUP(A71,'POA 2026'!$A$11:$AU$163,17,FALSE)</f>
        <v>510106</v>
      </c>
      <c r="M71" s="220">
        <f>+VLOOKUP(A71,'POA 2026'!$A$11:$AU$163,19,FALSE)</f>
        <v>1700</v>
      </c>
      <c r="N71" s="220">
        <f>+VLOOKUP(A71,'POA 2026'!$A$11:$AU$163,20,FALSE)</f>
        <v>1</v>
      </c>
      <c r="O71" s="145"/>
      <c r="P71" s="145"/>
      <c r="Q71" s="145"/>
      <c r="R71" s="145"/>
      <c r="S71" s="145"/>
      <c r="T71" s="145"/>
      <c r="U71" s="145" t="s">
        <v>594</v>
      </c>
    </row>
    <row r="72" spans="1:22" x14ac:dyDescent="0.25">
      <c r="A72" s="235">
        <v>62</v>
      </c>
      <c r="B72" s="219" t="str">
        <f>+VLOOKUP(A72,'POA 2026'!$A$11:$AU$163,14,FALSE)</f>
        <v>Remuneracion Mensual Unificada de Docentes del Magisterio y Docentes e Investigadores Universitarios</v>
      </c>
      <c r="C72" s="219" t="str">
        <f>+VLOOKUP(A72,'POA 2026'!$A$11:$AU$163,8,FALSE)</f>
        <v>01-Administración Central</v>
      </c>
      <c r="D72" s="219" t="str">
        <f>+VLOOKUP(A72,'POA 2026'!$A$11:$AU$163,13,FALSE)</f>
        <v>Dirección Talento Humano</v>
      </c>
      <c r="E72" s="220" t="str">
        <f>+VLOOKUP(A72,'POA 2026'!$A$11:$AU$163,15,FALSE)</f>
        <v>NUEVO</v>
      </c>
      <c r="F72" s="195"/>
      <c r="G72" s="233">
        <v>46042</v>
      </c>
      <c r="H72" s="195" t="s">
        <v>607</v>
      </c>
      <c r="I72" s="202">
        <v>57816</v>
      </c>
      <c r="J72" s="195" t="s">
        <v>503</v>
      </c>
      <c r="K72" s="220" t="str">
        <f t="shared" si="1"/>
        <v>51</v>
      </c>
      <c r="L72" s="220">
        <f>+VLOOKUP(A72,'POA 2026'!$A$11:$AU$163,17,FALSE)</f>
        <v>510108</v>
      </c>
      <c r="M72" s="220">
        <f>+VLOOKUP(A72,'POA 2026'!$A$11:$AU$163,19,FALSE)</f>
        <v>1700</v>
      </c>
      <c r="N72" s="220">
        <f>+VLOOKUP(A72,'POA 2026'!$A$11:$AU$163,20,FALSE)</f>
        <v>1</v>
      </c>
      <c r="O72" s="145"/>
      <c r="P72" s="145"/>
      <c r="Q72" s="145"/>
      <c r="R72" s="145"/>
      <c r="S72" s="145"/>
      <c r="T72" s="145"/>
      <c r="U72" s="145" t="s">
        <v>594</v>
      </c>
    </row>
    <row r="73" spans="1:22" x14ac:dyDescent="0.25">
      <c r="A73" s="235">
        <v>63</v>
      </c>
      <c r="B73" s="219" t="str">
        <f>+VLOOKUP(A73,'POA 2026'!$A$11:$AU$163,14,FALSE)</f>
        <v>Decimotercer Sueldo</v>
      </c>
      <c r="C73" s="219" t="str">
        <f>+VLOOKUP(A73,'POA 2026'!$A$11:$AU$163,8,FALSE)</f>
        <v>01-Administración Central</v>
      </c>
      <c r="D73" s="219" t="str">
        <f>+VLOOKUP(A73,'POA 2026'!$A$11:$AU$163,13,FALSE)</f>
        <v>Dirección Talento Humano</v>
      </c>
      <c r="E73" s="220" t="str">
        <f>+VLOOKUP(A73,'POA 2026'!$A$11:$AU$163,15,FALSE)</f>
        <v>NUEVO</v>
      </c>
      <c r="F73" s="195"/>
      <c r="G73" s="233">
        <v>46042</v>
      </c>
      <c r="H73" s="195" t="s">
        <v>607</v>
      </c>
      <c r="I73" s="202">
        <v>28318.73</v>
      </c>
      <c r="J73" s="195" t="s">
        <v>504</v>
      </c>
      <c r="K73" s="220" t="str">
        <f t="shared" si="1"/>
        <v>51</v>
      </c>
      <c r="L73" s="220">
        <f>+VLOOKUP(A73,'POA 2026'!$A$11:$AU$163,17,FALSE)</f>
        <v>510203</v>
      </c>
      <c r="M73" s="220">
        <f>+VLOOKUP(A73,'POA 2026'!$A$11:$AU$163,19,FALSE)</f>
        <v>1700</v>
      </c>
      <c r="N73" s="220">
        <f>+VLOOKUP(A73,'POA 2026'!$A$11:$AU$163,20,FALSE)</f>
        <v>1</v>
      </c>
      <c r="O73" s="145"/>
      <c r="P73" s="145"/>
      <c r="Q73" s="145"/>
      <c r="R73" s="145"/>
      <c r="S73" s="145"/>
      <c r="T73" s="145"/>
      <c r="U73" s="145" t="s">
        <v>594</v>
      </c>
      <c r="V73" t="s">
        <v>672</v>
      </c>
    </row>
    <row r="74" spans="1:22" x14ac:dyDescent="0.25">
      <c r="A74" s="235">
        <v>64</v>
      </c>
      <c r="B74" s="219" t="str">
        <f>+VLOOKUP(A74,'POA 2026'!$A$11:$AU$163,14,FALSE)</f>
        <v>Decimocuarto Sueldo</v>
      </c>
      <c r="C74" s="219" t="str">
        <f>+VLOOKUP(A74,'POA 2026'!$A$11:$AU$163,8,FALSE)</f>
        <v>01-Administración Central</v>
      </c>
      <c r="D74" s="219" t="str">
        <f>+VLOOKUP(A74,'POA 2026'!$A$11:$AU$163,13,FALSE)</f>
        <v>Dirección Talento Humano</v>
      </c>
      <c r="E74" s="220" t="str">
        <f>+VLOOKUP(A74,'POA 2026'!$A$11:$AU$163,15,FALSE)</f>
        <v>NUEVO</v>
      </c>
      <c r="F74" s="195"/>
      <c r="G74" s="233">
        <v>46042</v>
      </c>
      <c r="H74" s="195" t="s">
        <v>607</v>
      </c>
      <c r="I74" s="202">
        <v>8515.33</v>
      </c>
      <c r="J74" s="195" t="s">
        <v>503</v>
      </c>
      <c r="K74" s="220" t="str">
        <f t="shared" si="1"/>
        <v>51</v>
      </c>
      <c r="L74" s="220">
        <f>+VLOOKUP(A74,'POA 2026'!$A$11:$AU$163,17,FALSE)</f>
        <v>510204</v>
      </c>
      <c r="M74" s="220">
        <f>+VLOOKUP(A74,'POA 2026'!$A$11:$AU$163,19,FALSE)</f>
        <v>1700</v>
      </c>
      <c r="N74" s="220">
        <f>+VLOOKUP(A74,'POA 2026'!$A$11:$AU$163,20,FALSE)</f>
        <v>1</v>
      </c>
      <c r="O74" s="145"/>
      <c r="P74" s="145"/>
      <c r="Q74" s="145"/>
      <c r="R74" s="145"/>
      <c r="S74" s="145"/>
      <c r="T74" s="145"/>
      <c r="U74" s="145" t="s">
        <v>594</v>
      </c>
    </row>
    <row r="75" spans="1:22" x14ac:dyDescent="0.25">
      <c r="A75" s="235">
        <v>65</v>
      </c>
      <c r="B75" s="219" t="str">
        <f>+VLOOKUP(A75,'POA 2026'!$A$11:$AU$163,14,FALSE)</f>
        <v>Compensacion por Transporte</v>
      </c>
      <c r="C75" s="219" t="str">
        <f>+VLOOKUP(A75,'POA 2026'!$A$11:$AU$163,8,FALSE)</f>
        <v>01-Administración Central</v>
      </c>
      <c r="D75" s="219" t="str">
        <f>+VLOOKUP(A75,'POA 2026'!$A$11:$AU$163,13,FALSE)</f>
        <v>Dirección Talento Humano</v>
      </c>
      <c r="E75" s="220" t="str">
        <f>+VLOOKUP(A75,'POA 2026'!$A$11:$AU$163,15,FALSE)</f>
        <v>NUEVO</v>
      </c>
      <c r="F75" s="195"/>
      <c r="G75" s="233">
        <v>46042</v>
      </c>
      <c r="H75" s="195" t="s">
        <v>607</v>
      </c>
      <c r="I75" s="202">
        <v>400</v>
      </c>
      <c r="J75" s="195" t="s">
        <v>503</v>
      </c>
      <c r="K75" s="220" t="str">
        <f t="shared" si="1"/>
        <v>51</v>
      </c>
      <c r="L75" s="220">
        <f>+VLOOKUP(A75,'POA 2026'!$A$11:$AU$163,17,FALSE)</f>
        <v>510304</v>
      </c>
      <c r="M75" s="220">
        <f>+VLOOKUP(A75,'POA 2026'!$A$11:$AU$163,19,FALSE)</f>
        <v>1700</v>
      </c>
      <c r="N75" s="220">
        <f>+VLOOKUP(A75,'POA 2026'!$A$11:$AU$163,20,FALSE)</f>
        <v>1</v>
      </c>
      <c r="O75" s="145"/>
      <c r="P75" s="145"/>
      <c r="Q75" s="145"/>
      <c r="R75" s="145"/>
      <c r="S75" s="145"/>
      <c r="T75" s="145"/>
      <c r="U75" s="145" t="s">
        <v>594</v>
      </c>
    </row>
    <row r="76" spans="1:22" x14ac:dyDescent="0.25">
      <c r="A76" s="235">
        <v>66</v>
      </c>
      <c r="B76" s="219" t="str">
        <f>+VLOOKUP(A76,'POA 2026'!$A$11:$AU$163,14,FALSE)</f>
        <v>Alimentacion</v>
      </c>
      <c r="C76" s="219" t="str">
        <f>+VLOOKUP(A76,'POA 2026'!$A$11:$AU$163,8,FALSE)</f>
        <v>01-Administración Central</v>
      </c>
      <c r="D76" s="219" t="str">
        <f>+VLOOKUP(A76,'POA 2026'!$A$11:$AU$163,13,FALSE)</f>
        <v>Dirección Talento Humano</v>
      </c>
      <c r="E76" s="220" t="str">
        <f>+VLOOKUP(A76,'POA 2026'!$A$11:$AU$163,15,FALSE)</f>
        <v>NUEVO</v>
      </c>
      <c r="F76" s="195"/>
      <c r="G76" s="233">
        <v>46042</v>
      </c>
      <c r="H76" s="195" t="s">
        <v>607</v>
      </c>
      <c r="I76" s="202">
        <v>1000</v>
      </c>
      <c r="J76" s="195" t="s">
        <v>503</v>
      </c>
      <c r="K76" s="220" t="str">
        <f t="shared" si="1"/>
        <v>51</v>
      </c>
      <c r="L76" s="220">
        <f>+VLOOKUP(A76,'POA 2026'!$A$11:$AU$163,17,FALSE)</f>
        <v>510306</v>
      </c>
      <c r="M76" s="220">
        <f>+VLOOKUP(A76,'POA 2026'!$A$11:$AU$163,19,FALSE)</f>
        <v>1700</v>
      </c>
      <c r="N76" s="220">
        <f>+VLOOKUP(A76,'POA 2026'!$A$11:$AU$163,20,FALSE)</f>
        <v>1</v>
      </c>
      <c r="O76" s="145"/>
      <c r="P76" s="145"/>
      <c r="Q76" s="145"/>
      <c r="R76" s="145"/>
      <c r="S76" s="145"/>
      <c r="T76" s="145"/>
      <c r="U76" s="145" t="s">
        <v>594</v>
      </c>
    </row>
    <row r="77" spans="1:22" x14ac:dyDescent="0.25">
      <c r="A77" s="235">
        <v>67</v>
      </c>
      <c r="B77" s="219" t="str">
        <f>+VLOOKUP(A77,'POA 2026'!$A$11:$AU$163,14,FALSE)</f>
        <v>Horas Extraordinarias y Suplementarias</v>
      </c>
      <c r="C77" s="219" t="str">
        <f>+VLOOKUP(A77,'POA 2026'!$A$11:$AU$163,8,FALSE)</f>
        <v>01-Administración Central</v>
      </c>
      <c r="D77" s="219" t="str">
        <f>+VLOOKUP(A77,'POA 2026'!$A$11:$AU$163,13,FALSE)</f>
        <v>Dirección Talento Humano</v>
      </c>
      <c r="E77" s="220" t="str">
        <f>+VLOOKUP(A77,'POA 2026'!$A$11:$AU$163,15,FALSE)</f>
        <v>NUEVO</v>
      </c>
      <c r="F77" s="195"/>
      <c r="G77" s="233">
        <v>46042</v>
      </c>
      <c r="H77" s="195" t="s">
        <v>607</v>
      </c>
      <c r="I77" s="202">
        <v>1000</v>
      </c>
      <c r="J77" s="195" t="s">
        <v>503</v>
      </c>
      <c r="K77" s="220" t="str">
        <f t="shared" si="1"/>
        <v>51</v>
      </c>
      <c r="L77" s="220">
        <f>+VLOOKUP(A77,'POA 2026'!$A$11:$AU$163,17,FALSE)</f>
        <v>510509</v>
      </c>
      <c r="M77" s="220">
        <f>+VLOOKUP(A77,'POA 2026'!$A$11:$AU$163,19,FALSE)</f>
        <v>1700</v>
      </c>
      <c r="N77" s="220">
        <f>+VLOOKUP(A77,'POA 2026'!$A$11:$AU$163,20,FALSE)</f>
        <v>1</v>
      </c>
      <c r="O77" s="145"/>
      <c r="P77" s="145"/>
      <c r="Q77" s="145"/>
      <c r="R77" s="145"/>
      <c r="S77" s="145"/>
      <c r="T77" s="145"/>
      <c r="U77" s="145" t="s">
        <v>594</v>
      </c>
    </row>
    <row r="78" spans="1:22" x14ac:dyDescent="0.25">
      <c r="A78" s="235">
        <v>68</v>
      </c>
      <c r="B78" s="219" t="str">
        <f>+VLOOKUP(A78,'POA 2026'!$A$11:$AU$163,14,FALSE)</f>
        <v>Servicios Personales por Contrato</v>
      </c>
      <c r="C78" s="219" t="str">
        <f>+VLOOKUP(A78,'POA 2026'!$A$11:$AU$163,8,FALSE)</f>
        <v>01-Administración Central</v>
      </c>
      <c r="D78" s="219" t="str">
        <f>+VLOOKUP(A78,'POA 2026'!$A$11:$AU$163,13,FALSE)</f>
        <v>Dirección Talento Humano</v>
      </c>
      <c r="E78" s="220" t="str">
        <f>+VLOOKUP(A78,'POA 2026'!$A$11:$AU$163,15,FALSE)</f>
        <v>NUEVO</v>
      </c>
      <c r="F78" s="195"/>
      <c r="G78" s="233">
        <v>46042</v>
      </c>
      <c r="H78" s="195" t="s">
        <v>607</v>
      </c>
      <c r="I78" s="202">
        <v>48276</v>
      </c>
      <c r="J78" s="195" t="s">
        <v>503</v>
      </c>
      <c r="K78" s="220" t="str">
        <f t="shared" si="1"/>
        <v>51</v>
      </c>
      <c r="L78" s="220">
        <f>+VLOOKUP(A78,'POA 2026'!$A$11:$AU$163,17,FALSE)</f>
        <v>510510</v>
      </c>
      <c r="M78" s="220">
        <f>+VLOOKUP(A78,'POA 2026'!$A$11:$AU$163,19,FALSE)</f>
        <v>1700</v>
      </c>
      <c r="N78" s="220">
        <f>+VLOOKUP(A78,'POA 2026'!$A$11:$AU$163,20,FALSE)</f>
        <v>1</v>
      </c>
      <c r="O78" s="145"/>
      <c r="P78" s="145"/>
      <c r="Q78" s="145"/>
      <c r="R78" s="145"/>
      <c r="S78" s="145"/>
      <c r="T78" s="145"/>
      <c r="U78" s="145" t="s">
        <v>594</v>
      </c>
    </row>
    <row r="79" spans="1:22" x14ac:dyDescent="0.25">
      <c r="A79" s="235">
        <v>69</v>
      </c>
      <c r="B79" s="219" t="str">
        <f>+VLOOKUP(A79,'POA 2026'!$A$11:$AU$163,14,FALSE)</f>
        <v>Subrogacion</v>
      </c>
      <c r="C79" s="219" t="str">
        <f>+VLOOKUP(A79,'POA 2026'!$A$11:$AU$163,8,FALSE)</f>
        <v>01-Administración Central</v>
      </c>
      <c r="D79" s="219" t="str">
        <f>+VLOOKUP(A79,'POA 2026'!$A$11:$AU$163,13,FALSE)</f>
        <v>Dirección Talento Humano</v>
      </c>
      <c r="E79" s="220" t="str">
        <f>+VLOOKUP(A79,'POA 2026'!$A$11:$AU$163,15,FALSE)</f>
        <v>NUEVO</v>
      </c>
      <c r="F79" s="195"/>
      <c r="G79" s="233">
        <v>46042</v>
      </c>
      <c r="H79" s="195" t="s">
        <v>607</v>
      </c>
      <c r="I79" s="202">
        <v>350</v>
      </c>
      <c r="J79" s="195" t="s">
        <v>503</v>
      </c>
      <c r="K79" s="220" t="str">
        <f t="shared" si="1"/>
        <v>51</v>
      </c>
      <c r="L79" s="220">
        <f>+VLOOKUP(A79,'POA 2026'!$A$11:$AU$163,17,FALSE)</f>
        <v>510512</v>
      </c>
      <c r="M79" s="220">
        <f>+VLOOKUP(A79,'POA 2026'!$A$11:$AU$163,19,FALSE)</f>
        <v>1700</v>
      </c>
      <c r="N79" s="220">
        <f>+VLOOKUP(A79,'POA 2026'!$A$11:$AU$163,20,FALSE)</f>
        <v>1</v>
      </c>
      <c r="O79" s="145"/>
      <c r="P79" s="145"/>
      <c r="Q79" s="145"/>
      <c r="R79" s="145"/>
      <c r="S79" s="145"/>
      <c r="T79" s="145"/>
      <c r="U79" s="145" t="s">
        <v>594</v>
      </c>
    </row>
    <row r="80" spans="1:22" x14ac:dyDescent="0.25">
      <c r="A80" s="235">
        <v>70</v>
      </c>
      <c r="B80" s="219" t="str">
        <f>+VLOOKUP(A80,'POA 2026'!$A$11:$AU$163,14,FALSE)</f>
        <v>Encargos</v>
      </c>
      <c r="C80" s="219" t="str">
        <f>+VLOOKUP(A80,'POA 2026'!$A$11:$AU$163,8,FALSE)</f>
        <v>01-Administración Central</v>
      </c>
      <c r="D80" s="219" t="str">
        <f>+VLOOKUP(A80,'POA 2026'!$A$11:$AU$163,13,FALSE)</f>
        <v>Dirección Talento Humano</v>
      </c>
      <c r="E80" s="220" t="str">
        <f>+VLOOKUP(A80,'POA 2026'!$A$11:$AU$163,15,FALSE)</f>
        <v>NUEVO</v>
      </c>
      <c r="F80" s="195"/>
      <c r="G80" s="233">
        <v>46042</v>
      </c>
      <c r="H80" s="195" t="s">
        <v>607</v>
      </c>
      <c r="I80" s="202">
        <v>350</v>
      </c>
      <c r="J80" s="195" t="s">
        <v>503</v>
      </c>
      <c r="K80" s="220" t="str">
        <f t="shared" si="1"/>
        <v>51</v>
      </c>
      <c r="L80" s="220">
        <f>+VLOOKUP(A80,'POA 2026'!$A$11:$AU$163,17,FALSE)</f>
        <v>510513</v>
      </c>
      <c r="M80" s="220">
        <f>+VLOOKUP(A80,'POA 2026'!$A$11:$AU$163,19,FALSE)</f>
        <v>1700</v>
      </c>
      <c r="N80" s="220">
        <f>+VLOOKUP(A80,'POA 2026'!$A$11:$AU$163,20,FALSE)</f>
        <v>1</v>
      </c>
      <c r="O80" s="145"/>
      <c r="P80" s="145"/>
      <c r="Q80" s="145"/>
      <c r="R80" s="145"/>
      <c r="S80" s="145"/>
      <c r="T80" s="145"/>
      <c r="U80" s="145" t="s">
        <v>594</v>
      </c>
    </row>
    <row r="81" spans="1:22" x14ac:dyDescent="0.25">
      <c r="A81" s="235">
        <v>71</v>
      </c>
      <c r="B81" s="219" t="str">
        <f>+VLOOKUP(A81,'POA 2026'!$A$11:$AU$163,14,FALSE)</f>
        <v>Aporte Patronal</v>
      </c>
      <c r="C81" s="219" t="str">
        <f>+VLOOKUP(A81,'POA 2026'!$A$11:$AU$163,8,FALSE)</f>
        <v>01-Administración Central</v>
      </c>
      <c r="D81" s="219" t="str">
        <f>+VLOOKUP(A81,'POA 2026'!$A$11:$AU$163,13,FALSE)</f>
        <v>Dirección Talento Humano</v>
      </c>
      <c r="E81" s="220" t="str">
        <f>+VLOOKUP(A81,'POA 2026'!$A$11:$AU$163,15,FALSE)</f>
        <v>NUEVO</v>
      </c>
      <c r="F81" s="195"/>
      <c r="G81" s="233">
        <v>46042</v>
      </c>
      <c r="H81" s="195" t="s">
        <v>607</v>
      </c>
      <c r="I81" s="202">
        <v>27625.08</v>
      </c>
      <c r="J81" s="195" t="s">
        <v>503</v>
      </c>
      <c r="K81" s="220" t="str">
        <f t="shared" si="1"/>
        <v>51</v>
      </c>
      <c r="L81" s="220">
        <f>+VLOOKUP(A81,'POA 2026'!$A$11:$AU$163,17,FALSE)</f>
        <v>510601</v>
      </c>
      <c r="M81" s="220">
        <f>+VLOOKUP(A81,'POA 2026'!$A$11:$AU$163,19,FALSE)</f>
        <v>1700</v>
      </c>
      <c r="N81" s="220">
        <f>+VLOOKUP(A81,'POA 2026'!$A$11:$AU$163,20,FALSE)</f>
        <v>1</v>
      </c>
      <c r="O81" s="145"/>
      <c r="P81" s="145"/>
      <c r="Q81" s="145"/>
      <c r="R81" s="145"/>
      <c r="S81" s="145"/>
      <c r="T81" s="145"/>
      <c r="U81" s="145" t="s">
        <v>594</v>
      </c>
    </row>
    <row r="82" spans="1:22" x14ac:dyDescent="0.25">
      <c r="A82" s="235">
        <v>72</v>
      </c>
      <c r="B82" s="219" t="str">
        <f>+VLOOKUP(A82,'POA 2026'!$A$11:$AU$163,14,FALSE)</f>
        <v>Fondo de Reserva</v>
      </c>
      <c r="C82" s="219" t="str">
        <f>+VLOOKUP(A82,'POA 2026'!$A$11:$AU$163,8,FALSE)</f>
        <v>01-Administración Central</v>
      </c>
      <c r="D82" s="219" t="str">
        <f>+VLOOKUP(A82,'POA 2026'!$A$11:$AU$163,13,FALSE)</f>
        <v>Dirección Talento Humano</v>
      </c>
      <c r="E82" s="220" t="str">
        <f>+VLOOKUP(A82,'POA 2026'!$A$11:$AU$163,15,FALSE)</f>
        <v>NUEVO</v>
      </c>
      <c r="F82" s="195"/>
      <c r="G82" s="233">
        <v>46042</v>
      </c>
      <c r="H82" s="195" t="s">
        <v>607</v>
      </c>
      <c r="I82" s="202">
        <v>23528.69</v>
      </c>
      <c r="J82" s="195" t="s">
        <v>504</v>
      </c>
      <c r="K82" s="220" t="str">
        <f t="shared" si="1"/>
        <v>51</v>
      </c>
      <c r="L82" s="220">
        <f>+VLOOKUP(A82,'POA 2026'!$A$11:$AU$163,17,FALSE)</f>
        <v>510602</v>
      </c>
      <c r="M82" s="220">
        <f>+VLOOKUP(A82,'POA 2026'!$A$11:$AU$163,19,FALSE)</f>
        <v>1700</v>
      </c>
      <c r="N82" s="220">
        <f>+VLOOKUP(A82,'POA 2026'!$A$11:$AU$163,20,FALSE)</f>
        <v>1</v>
      </c>
      <c r="O82" s="145"/>
      <c r="P82" s="145"/>
      <c r="Q82" s="145"/>
      <c r="R82" s="145"/>
      <c r="S82" s="145"/>
      <c r="T82" s="145"/>
      <c r="U82" s="145" t="s">
        <v>594</v>
      </c>
      <c r="V82" t="s">
        <v>672</v>
      </c>
    </row>
    <row r="83" spans="1:22" x14ac:dyDescent="0.25">
      <c r="A83" s="235">
        <v>73</v>
      </c>
      <c r="B83" s="219" t="str">
        <f>+VLOOKUP(A83,'POA 2026'!$A$11:$AU$163,14,FALSE)</f>
        <v>Vacaciones no gozadas</v>
      </c>
      <c r="C83" s="219" t="str">
        <f>+VLOOKUP(A83,'POA 2026'!$A$11:$AU$163,8,FALSE)</f>
        <v>01-Administración Central</v>
      </c>
      <c r="D83" s="219" t="str">
        <f>+VLOOKUP(A83,'POA 2026'!$A$11:$AU$163,13,FALSE)</f>
        <v>Dirección Talento Humano</v>
      </c>
      <c r="E83" s="220" t="str">
        <f>+VLOOKUP(A83,'POA 2026'!$A$11:$AU$163,15,FALSE)</f>
        <v>NUEVO</v>
      </c>
      <c r="F83" s="195"/>
      <c r="G83" s="233">
        <v>46042</v>
      </c>
      <c r="H83" s="195" t="s">
        <v>607</v>
      </c>
      <c r="I83" s="202">
        <v>1006.29</v>
      </c>
      <c r="J83" s="195" t="s">
        <v>504</v>
      </c>
      <c r="K83" s="220" t="str">
        <f t="shared" si="1"/>
        <v>51</v>
      </c>
      <c r="L83" s="220">
        <f>+VLOOKUP(A83,'POA 2026'!$A$11:$AU$163,17,FALSE)</f>
        <v>510602</v>
      </c>
      <c r="M83" s="220">
        <f>+VLOOKUP(A83,'POA 2026'!$A$11:$AU$163,19,FALSE)</f>
        <v>1700</v>
      </c>
      <c r="N83" s="220">
        <f>+VLOOKUP(A83,'POA 2026'!$A$11:$AU$163,20,FALSE)</f>
        <v>1</v>
      </c>
      <c r="O83" s="145"/>
      <c r="P83" s="145"/>
      <c r="Q83" s="145"/>
      <c r="R83" s="145"/>
      <c r="S83" s="145"/>
      <c r="T83" s="145"/>
      <c r="U83" s="145" t="s">
        <v>594</v>
      </c>
      <c r="V83" t="s">
        <v>672</v>
      </c>
    </row>
    <row r="84" spans="1:22" x14ac:dyDescent="0.25">
      <c r="A84" s="235">
        <v>74</v>
      </c>
      <c r="B84" s="219" t="str">
        <f>+VLOOKUP(A84,'POA 2026'!$A$11:$AU$163,14,FALSE)</f>
        <v>Remuneracion Mensual Unificada de Docentes del Magisterio y Docentes e Investigadores Universitarios</v>
      </c>
      <c r="C84" s="219" t="str">
        <f>+VLOOKUP(A84,'POA 2026'!$A$11:$AU$163,8,FALSE)</f>
        <v>82-Formación y gestión académica</v>
      </c>
      <c r="D84" s="219" t="str">
        <f>+VLOOKUP(A84,'POA 2026'!$A$11:$AU$163,13,FALSE)</f>
        <v>Dirección Talento Humano</v>
      </c>
      <c r="E84" s="220" t="str">
        <f>+VLOOKUP(A84,'POA 2026'!$A$11:$AU$163,15,FALSE)</f>
        <v>NUEVO</v>
      </c>
      <c r="F84" s="195"/>
      <c r="G84" s="233">
        <v>46042</v>
      </c>
      <c r="H84" s="195" t="s">
        <v>607</v>
      </c>
      <c r="I84" s="202">
        <v>270468</v>
      </c>
      <c r="J84" s="195" t="s">
        <v>503</v>
      </c>
      <c r="K84" s="220" t="str">
        <f t="shared" si="1"/>
        <v>51</v>
      </c>
      <c r="L84" s="220">
        <f>+VLOOKUP(A84,'POA 2026'!$A$11:$AU$163,17,FALSE)</f>
        <v>510108</v>
      </c>
      <c r="M84" s="220">
        <f>+VLOOKUP(A84,'POA 2026'!$A$11:$AU$163,19,FALSE)</f>
        <v>1700</v>
      </c>
      <c r="N84" s="220">
        <f>+VLOOKUP(A84,'POA 2026'!$A$11:$AU$163,20,FALSE)</f>
        <v>1</v>
      </c>
      <c r="O84" s="145"/>
      <c r="P84" s="145"/>
      <c r="Q84" s="145"/>
      <c r="R84" s="145"/>
      <c r="S84" s="145"/>
      <c r="T84" s="145"/>
      <c r="U84" s="145" t="s">
        <v>594</v>
      </c>
    </row>
    <row r="85" spans="1:22" x14ac:dyDescent="0.25">
      <c r="A85" s="235">
        <v>75</v>
      </c>
      <c r="B85" s="219" t="str">
        <f>+VLOOKUP(A85,'POA 2026'!$A$11:$AU$163,14,FALSE)</f>
        <v>Decimotercer Sueldo</v>
      </c>
      <c r="C85" s="219" t="str">
        <f>+VLOOKUP(A85,'POA 2026'!$A$11:$AU$163,8,FALSE)</f>
        <v>82-Formación y gestión académica</v>
      </c>
      <c r="D85" s="219" t="str">
        <f>+VLOOKUP(A85,'POA 2026'!$A$11:$AU$163,13,FALSE)</f>
        <v>Dirección Talento Humano</v>
      </c>
      <c r="E85" s="220" t="str">
        <f>+VLOOKUP(A85,'POA 2026'!$A$11:$AU$163,15,FALSE)</f>
        <v>NUEVO</v>
      </c>
      <c r="F85" s="195"/>
      <c r="G85" s="233">
        <v>46042</v>
      </c>
      <c r="H85" s="195" t="s">
        <v>607</v>
      </c>
      <c r="I85" s="202">
        <v>22539</v>
      </c>
      <c r="J85" s="195" t="s">
        <v>504</v>
      </c>
      <c r="K85" s="220" t="str">
        <f t="shared" si="1"/>
        <v>51</v>
      </c>
      <c r="L85" s="220">
        <f>+VLOOKUP(A85,'POA 2026'!$A$11:$AU$163,17,FALSE)</f>
        <v>510203</v>
      </c>
      <c r="M85" s="220">
        <f>+VLOOKUP(A85,'POA 2026'!$A$11:$AU$163,19,FALSE)</f>
        <v>1700</v>
      </c>
      <c r="N85" s="220">
        <f>+VLOOKUP(A85,'POA 2026'!$A$11:$AU$163,20,FALSE)</f>
        <v>1</v>
      </c>
      <c r="O85" s="145"/>
      <c r="P85" s="145"/>
      <c r="Q85" s="145"/>
      <c r="R85" s="145"/>
      <c r="S85" s="145"/>
      <c r="T85" s="145"/>
      <c r="U85" s="145" t="s">
        <v>594</v>
      </c>
      <c r="V85" t="s">
        <v>672</v>
      </c>
    </row>
    <row r="86" spans="1:22" x14ac:dyDescent="0.25">
      <c r="A86" s="235">
        <v>76</v>
      </c>
      <c r="B86" s="219" t="str">
        <f>+VLOOKUP(A86,'POA 2026'!$A$11:$AU$163,14,FALSE)</f>
        <v>Decimocuarto Sueldo</v>
      </c>
      <c r="C86" s="219" t="str">
        <f>+VLOOKUP(A86,'POA 2026'!$A$11:$AU$163,8,FALSE)</f>
        <v>82-Formación y gestión académica</v>
      </c>
      <c r="D86" s="219" t="str">
        <f>+VLOOKUP(A86,'POA 2026'!$A$11:$AU$163,13,FALSE)</f>
        <v>Dirección Talento Humano</v>
      </c>
      <c r="E86" s="220" t="str">
        <f>+VLOOKUP(A86,'POA 2026'!$A$11:$AU$163,15,FALSE)</f>
        <v>NUEVO</v>
      </c>
      <c r="F86" s="195"/>
      <c r="G86" s="233">
        <v>46042</v>
      </c>
      <c r="H86" s="195" t="s">
        <v>607</v>
      </c>
      <c r="I86" s="202">
        <v>5302</v>
      </c>
      <c r="J86" s="195" t="s">
        <v>503</v>
      </c>
      <c r="K86" s="220" t="str">
        <f t="shared" si="1"/>
        <v>51</v>
      </c>
      <c r="L86" s="220">
        <f>+VLOOKUP(A86,'POA 2026'!$A$11:$AU$163,17,FALSE)</f>
        <v>510204</v>
      </c>
      <c r="M86" s="220">
        <f>+VLOOKUP(A86,'POA 2026'!$A$11:$AU$163,19,FALSE)</f>
        <v>1700</v>
      </c>
      <c r="N86" s="220">
        <f>+VLOOKUP(A86,'POA 2026'!$A$11:$AU$163,20,FALSE)</f>
        <v>1</v>
      </c>
      <c r="O86" s="145"/>
      <c r="P86" s="145"/>
      <c r="Q86" s="145"/>
      <c r="R86" s="145"/>
      <c r="S86" s="145"/>
      <c r="T86" s="145"/>
      <c r="U86" s="145" t="s">
        <v>594</v>
      </c>
    </row>
    <row r="87" spans="1:22" x14ac:dyDescent="0.25">
      <c r="A87" s="235">
        <v>77</v>
      </c>
      <c r="B87" s="219" t="str">
        <f>+VLOOKUP(A87,'POA 2026'!$A$11:$AU$163,14,FALSE)</f>
        <v>Aporte Patronal</v>
      </c>
      <c r="C87" s="219" t="str">
        <f>+VLOOKUP(A87,'POA 2026'!$A$11:$AU$163,8,FALSE)</f>
        <v>82-Formación y gestión académica</v>
      </c>
      <c r="D87" s="219" t="str">
        <f>+VLOOKUP(A87,'POA 2026'!$A$11:$AU$163,13,FALSE)</f>
        <v>Dirección Talento Humano</v>
      </c>
      <c r="E87" s="220" t="str">
        <f>+VLOOKUP(A87,'POA 2026'!$A$11:$AU$163,15,FALSE)</f>
        <v>NUEVO</v>
      </c>
      <c r="F87" s="195"/>
      <c r="G87" s="233">
        <v>46042</v>
      </c>
      <c r="H87" s="195" t="s">
        <v>607</v>
      </c>
      <c r="I87" s="202">
        <v>24747.82</v>
      </c>
      <c r="J87" s="195" t="s">
        <v>503</v>
      </c>
      <c r="K87" s="220" t="str">
        <f t="shared" si="1"/>
        <v>51</v>
      </c>
      <c r="L87" s="220">
        <f>+VLOOKUP(A87,'POA 2026'!$A$11:$AU$163,17,FALSE)</f>
        <v>510601</v>
      </c>
      <c r="M87" s="220">
        <f>+VLOOKUP(A87,'POA 2026'!$A$11:$AU$163,19,FALSE)</f>
        <v>1700</v>
      </c>
      <c r="N87" s="220">
        <f>+VLOOKUP(A87,'POA 2026'!$A$11:$AU$163,20,FALSE)</f>
        <v>1</v>
      </c>
      <c r="O87" s="145"/>
      <c r="P87" s="145"/>
      <c r="Q87" s="145"/>
      <c r="R87" s="145"/>
      <c r="S87" s="145"/>
      <c r="T87" s="145"/>
      <c r="U87" s="145" t="s">
        <v>594</v>
      </c>
    </row>
    <row r="88" spans="1:22" x14ac:dyDescent="0.25">
      <c r="A88" s="235">
        <v>78</v>
      </c>
      <c r="B88" s="219" t="str">
        <f>+VLOOKUP(A88,'POA 2026'!$A$11:$AU$163,14,FALSE)</f>
        <v>Fondo de Reserva</v>
      </c>
      <c r="C88" s="219" t="str">
        <f>+VLOOKUP(A88,'POA 2026'!$A$11:$AU$163,8,FALSE)</f>
        <v>82-Formación y gestión académica</v>
      </c>
      <c r="D88" s="219" t="str">
        <f>+VLOOKUP(A88,'POA 2026'!$A$11:$AU$163,13,FALSE)</f>
        <v>Dirección Talento Humano</v>
      </c>
      <c r="E88" s="220" t="str">
        <f>+VLOOKUP(A88,'POA 2026'!$A$11:$AU$163,15,FALSE)</f>
        <v>NUEVO</v>
      </c>
      <c r="F88" s="195"/>
      <c r="G88" s="233">
        <v>46042</v>
      </c>
      <c r="H88" s="195" t="s">
        <v>607</v>
      </c>
      <c r="I88" s="202">
        <v>22529.98</v>
      </c>
      <c r="J88" s="195" t="s">
        <v>503</v>
      </c>
      <c r="K88" s="220" t="str">
        <f t="shared" si="1"/>
        <v>51</v>
      </c>
      <c r="L88" s="220">
        <f>+VLOOKUP(A88,'POA 2026'!$A$11:$AU$163,17,FALSE)</f>
        <v>510602</v>
      </c>
      <c r="M88" s="220">
        <f>+VLOOKUP(A88,'POA 2026'!$A$11:$AU$163,19,FALSE)</f>
        <v>1700</v>
      </c>
      <c r="N88" s="220">
        <f>+VLOOKUP(A88,'POA 2026'!$A$11:$AU$163,20,FALSE)</f>
        <v>1</v>
      </c>
      <c r="O88" s="145"/>
      <c r="P88" s="145"/>
      <c r="Q88" s="145"/>
      <c r="R88" s="145"/>
      <c r="S88" s="145"/>
      <c r="T88" s="145"/>
      <c r="U88" s="145" t="s">
        <v>594</v>
      </c>
    </row>
    <row r="89" spans="1:22" x14ac:dyDescent="0.25">
      <c r="A89" s="235">
        <v>79</v>
      </c>
      <c r="B89" s="219" t="str">
        <f>+VLOOKUP(A89,'POA 2026'!$A$11:$AU$163,14,FALSE)</f>
        <v>Remuneracion Mensual Unificada de Docentes del Magisterio y Docentes e Investigadores Universitarios</v>
      </c>
      <c r="C89" s="219" t="str">
        <f>+VLOOKUP(A89,'POA 2026'!$A$11:$AU$163,8,FALSE)</f>
        <v>82-Formación y gestión académica</v>
      </c>
      <c r="D89" s="219" t="str">
        <f>+VLOOKUP(A89,'POA 2026'!$A$11:$AU$163,13,FALSE)</f>
        <v>Dirección Talento Humano</v>
      </c>
      <c r="E89" s="220" t="str">
        <f>+VLOOKUP(A89,'POA 2026'!$A$11:$AU$163,15,FALSE)</f>
        <v>NUEVO</v>
      </c>
      <c r="F89" s="195"/>
      <c r="G89" s="233">
        <v>46042</v>
      </c>
      <c r="H89" s="195" t="s">
        <v>607</v>
      </c>
      <c r="I89" s="202">
        <v>52164</v>
      </c>
      <c r="J89" s="195" t="s">
        <v>503</v>
      </c>
      <c r="K89" s="220" t="str">
        <f t="shared" si="1"/>
        <v>51</v>
      </c>
      <c r="L89" s="220">
        <f>+VLOOKUP(A89,'POA 2026'!$A$11:$AU$163,17,FALSE)</f>
        <v>510108</v>
      </c>
      <c r="M89" s="220">
        <f>+VLOOKUP(A89,'POA 2026'!$A$11:$AU$163,19,FALSE)</f>
        <v>1700</v>
      </c>
      <c r="N89" s="220">
        <f>+VLOOKUP(A89,'POA 2026'!$A$11:$AU$163,20,FALSE)</f>
        <v>1</v>
      </c>
      <c r="O89" s="145"/>
      <c r="P89" s="145"/>
      <c r="Q89" s="145"/>
      <c r="R89" s="145"/>
      <c r="S89" s="145"/>
      <c r="T89" s="145"/>
      <c r="U89" s="145" t="s">
        <v>594</v>
      </c>
    </row>
    <row r="90" spans="1:22" x14ac:dyDescent="0.25">
      <c r="A90" s="235">
        <v>80</v>
      </c>
      <c r="B90" s="219" t="str">
        <f>+VLOOKUP(A90,'POA 2026'!$A$11:$AU$163,14,FALSE)</f>
        <v>Decimotercer Sueldo</v>
      </c>
      <c r="C90" s="219" t="str">
        <f>+VLOOKUP(A90,'POA 2026'!$A$11:$AU$163,8,FALSE)</f>
        <v>83-Gestión de la Investigación</v>
      </c>
      <c r="D90" s="219" t="str">
        <f>+VLOOKUP(A90,'POA 2026'!$A$11:$AU$163,13,FALSE)</f>
        <v>Dirección Talento Humano</v>
      </c>
      <c r="E90" s="220" t="str">
        <f>+VLOOKUP(A90,'POA 2026'!$A$11:$AU$163,15,FALSE)</f>
        <v>NUEVO</v>
      </c>
      <c r="F90" s="195"/>
      <c r="G90" s="233">
        <v>46042</v>
      </c>
      <c r="H90" s="195" t="s">
        <v>607</v>
      </c>
      <c r="I90" s="202">
        <v>4347</v>
      </c>
      <c r="J90" s="195" t="s">
        <v>503</v>
      </c>
      <c r="K90" s="220" t="str">
        <f t="shared" si="1"/>
        <v>51</v>
      </c>
      <c r="L90" s="220">
        <f>+VLOOKUP(A90,'POA 2026'!$A$11:$AU$163,17,FALSE)</f>
        <v>510203</v>
      </c>
      <c r="M90" s="220">
        <f>+VLOOKUP(A90,'POA 2026'!$A$11:$AU$163,19,FALSE)</f>
        <v>1700</v>
      </c>
      <c r="N90" s="220">
        <f>+VLOOKUP(A90,'POA 2026'!$A$11:$AU$163,20,FALSE)</f>
        <v>1</v>
      </c>
      <c r="O90" s="145"/>
      <c r="P90" s="145"/>
      <c r="Q90" s="145"/>
      <c r="R90" s="145"/>
      <c r="S90" s="145"/>
      <c r="T90" s="145"/>
      <c r="U90" s="145" t="s">
        <v>594</v>
      </c>
    </row>
    <row r="91" spans="1:22" x14ac:dyDescent="0.25">
      <c r="A91" s="235">
        <v>81</v>
      </c>
      <c r="B91" s="219" t="str">
        <f>+VLOOKUP(A91,'POA 2026'!$A$11:$AU$163,14,FALSE)</f>
        <v>Decimocuarto Sueldo</v>
      </c>
      <c r="C91" s="219" t="str">
        <f>+VLOOKUP(A91,'POA 2026'!$A$11:$AU$163,8,FALSE)</f>
        <v>83-Gestión de la Investigación</v>
      </c>
      <c r="D91" s="219" t="str">
        <f>+VLOOKUP(A91,'POA 2026'!$A$11:$AU$163,13,FALSE)</f>
        <v>Dirección Talento Humano</v>
      </c>
      <c r="E91" s="220" t="str">
        <f>+VLOOKUP(A91,'POA 2026'!$A$11:$AU$163,15,FALSE)</f>
        <v>NUEVO</v>
      </c>
      <c r="F91" s="195"/>
      <c r="G91" s="233">
        <v>46042</v>
      </c>
      <c r="H91" s="195" t="s">
        <v>607</v>
      </c>
      <c r="I91" s="202">
        <v>482</v>
      </c>
      <c r="J91" s="195" t="s">
        <v>503</v>
      </c>
      <c r="K91" s="220" t="str">
        <f t="shared" si="1"/>
        <v>51</v>
      </c>
      <c r="L91" s="220">
        <f>+VLOOKUP(A91,'POA 2026'!$A$11:$AU$163,17,FALSE)</f>
        <v>510204</v>
      </c>
      <c r="M91" s="220">
        <f>+VLOOKUP(A91,'POA 2026'!$A$11:$AU$163,19,FALSE)</f>
        <v>1700</v>
      </c>
      <c r="N91" s="220">
        <f>+VLOOKUP(A91,'POA 2026'!$A$11:$AU$163,20,FALSE)</f>
        <v>1</v>
      </c>
      <c r="O91" s="145"/>
      <c r="P91" s="145"/>
      <c r="Q91" s="145"/>
      <c r="R91" s="145"/>
      <c r="S91" s="145"/>
      <c r="T91" s="145"/>
      <c r="U91" s="145" t="s">
        <v>594</v>
      </c>
    </row>
    <row r="92" spans="1:22" x14ac:dyDescent="0.25">
      <c r="A92" s="235">
        <v>82</v>
      </c>
      <c r="B92" s="219" t="str">
        <f>+VLOOKUP(A92,'POA 2026'!$A$11:$AU$163,14,FALSE)</f>
        <v>Aporte Patronal</v>
      </c>
      <c r="C92" s="219" t="str">
        <f>+VLOOKUP(A92,'POA 2026'!$A$11:$AU$163,8,FALSE)</f>
        <v>83-Gestión de la Investigación</v>
      </c>
      <c r="D92" s="219" t="str">
        <f>+VLOOKUP(A92,'POA 2026'!$A$11:$AU$163,13,FALSE)</f>
        <v>Dirección Talento Humano</v>
      </c>
      <c r="E92" s="220" t="str">
        <f>+VLOOKUP(A92,'POA 2026'!$A$11:$AU$163,15,FALSE)</f>
        <v>NUEVO</v>
      </c>
      <c r="F92" s="195"/>
      <c r="G92" s="233">
        <v>46042</v>
      </c>
      <c r="H92" s="195" t="s">
        <v>607</v>
      </c>
      <c r="I92" s="202">
        <v>4773.01</v>
      </c>
      <c r="J92" s="195" t="s">
        <v>503</v>
      </c>
      <c r="K92" s="220" t="str">
        <f t="shared" si="1"/>
        <v>51</v>
      </c>
      <c r="L92" s="220">
        <f>+VLOOKUP(A92,'POA 2026'!$A$11:$AU$163,17,FALSE)</f>
        <v>510601</v>
      </c>
      <c r="M92" s="220">
        <f>+VLOOKUP(A92,'POA 2026'!$A$11:$AU$163,19,FALSE)</f>
        <v>1700</v>
      </c>
      <c r="N92" s="220">
        <f>+VLOOKUP(A92,'POA 2026'!$A$11:$AU$163,20,FALSE)</f>
        <v>1</v>
      </c>
      <c r="O92" s="145"/>
      <c r="P92" s="145"/>
      <c r="Q92" s="145"/>
      <c r="R92" s="145"/>
      <c r="S92" s="145"/>
      <c r="T92" s="145"/>
      <c r="U92" s="145" t="s">
        <v>594</v>
      </c>
    </row>
    <row r="93" spans="1:22" x14ac:dyDescent="0.25">
      <c r="A93" s="235">
        <v>83</v>
      </c>
      <c r="B93" s="219" t="str">
        <f>+VLOOKUP(A93,'POA 2026'!$A$11:$AU$163,14,FALSE)</f>
        <v>Fondo de Reserva</v>
      </c>
      <c r="C93" s="219" t="str">
        <f>+VLOOKUP(A93,'POA 2026'!$A$11:$AU$163,8,FALSE)</f>
        <v>83-Gestión de la Investigación</v>
      </c>
      <c r="D93" s="219" t="str">
        <f>+VLOOKUP(A93,'POA 2026'!$A$11:$AU$163,13,FALSE)</f>
        <v>Dirección Talento Humano</v>
      </c>
      <c r="E93" s="220" t="str">
        <f>+VLOOKUP(A93,'POA 2026'!$A$11:$AU$163,15,FALSE)</f>
        <v>NUEVO</v>
      </c>
      <c r="F93" s="195"/>
      <c r="G93" s="233">
        <v>46042</v>
      </c>
      <c r="H93" s="195" t="s">
        <v>607</v>
      </c>
      <c r="I93" s="202">
        <v>4345.2700000000004</v>
      </c>
      <c r="J93" s="195" t="s">
        <v>503</v>
      </c>
      <c r="K93" s="220" t="str">
        <f t="shared" si="1"/>
        <v>51</v>
      </c>
      <c r="L93" s="220">
        <f>+VLOOKUP(A93,'POA 2026'!$A$11:$AU$163,17,FALSE)</f>
        <v>510602</v>
      </c>
      <c r="M93" s="220">
        <f>+VLOOKUP(A93,'POA 2026'!$A$11:$AU$163,19,FALSE)</f>
        <v>1700</v>
      </c>
      <c r="N93" s="220">
        <f>+VLOOKUP(A93,'POA 2026'!$A$11:$AU$163,20,FALSE)</f>
        <v>1</v>
      </c>
      <c r="O93" s="145"/>
      <c r="P93" s="145"/>
      <c r="Q93" s="145"/>
      <c r="R93" s="145"/>
      <c r="S93" s="145"/>
      <c r="T93" s="145"/>
      <c r="U93" s="145" t="s">
        <v>594</v>
      </c>
    </row>
    <row r="94" spans="1:22" x14ac:dyDescent="0.25">
      <c r="A94" s="235">
        <v>84</v>
      </c>
      <c r="B94" s="219" t="str">
        <f>+VLOOKUP(A94,'POA 2026'!$A$11:$AU$163,14,FALSE)</f>
        <v>Servicios Personales por Contrato</v>
      </c>
      <c r="C94" s="219" t="str">
        <f>+VLOOKUP(A94,'POA 2026'!$A$11:$AU$163,8,FALSE)</f>
        <v>01-Administración Central</v>
      </c>
      <c r="D94" s="219" t="str">
        <f>+VLOOKUP(A94,'POA 2026'!$A$11:$AU$163,13,FALSE)</f>
        <v>Dirección Talento Humano</v>
      </c>
      <c r="E94" s="220" t="str">
        <f>+VLOOKUP(A94,'POA 2026'!$A$11:$AU$163,15,FALSE)</f>
        <v>NUEVO</v>
      </c>
      <c r="F94" s="195"/>
      <c r="G94" s="233">
        <v>46042</v>
      </c>
      <c r="H94" s="195" t="s">
        <v>607</v>
      </c>
      <c r="I94" s="202">
        <v>331256</v>
      </c>
      <c r="J94" s="195" t="s">
        <v>503</v>
      </c>
      <c r="K94" s="220" t="str">
        <f t="shared" si="1"/>
        <v>51</v>
      </c>
      <c r="L94" s="220">
        <f>+VLOOKUP(A94,'POA 2026'!$A$11:$AU$163,17,FALSE)</f>
        <v>510510</v>
      </c>
      <c r="M94" s="220">
        <f>+VLOOKUP(A94,'POA 2026'!$A$11:$AU$163,19,FALSE)</f>
        <v>1700</v>
      </c>
      <c r="N94" s="220">
        <f>+VLOOKUP(A94,'POA 2026'!$A$11:$AU$163,20,FALSE)</f>
        <v>3</v>
      </c>
      <c r="O94" s="145"/>
      <c r="P94" s="145"/>
      <c r="Q94" s="145"/>
      <c r="R94" s="145"/>
      <c r="S94" s="145"/>
      <c r="T94" s="145"/>
      <c r="U94" s="145" t="s">
        <v>594</v>
      </c>
    </row>
    <row r="95" spans="1:22" x14ac:dyDescent="0.25">
      <c r="A95" s="235">
        <v>85</v>
      </c>
      <c r="B95" s="219" t="str">
        <f>+VLOOKUP(A95,'POA 2026'!$A$11:$AU$163,14,FALSE)</f>
        <v>Decimotercer Sueldo</v>
      </c>
      <c r="C95" s="219" t="str">
        <f>+VLOOKUP(A95,'POA 2026'!$A$11:$AU$163,8,FALSE)</f>
        <v>01-Administración Central</v>
      </c>
      <c r="D95" s="219" t="str">
        <f>+VLOOKUP(A95,'POA 2026'!$A$11:$AU$163,13,FALSE)</f>
        <v>Dirección Talento Humano</v>
      </c>
      <c r="E95" s="220" t="str">
        <f>+VLOOKUP(A95,'POA 2026'!$A$11:$AU$163,15,FALSE)</f>
        <v>NUEVO</v>
      </c>
      <c r="F95" s="195"/>
      <c r="G95" s="233">
        <v>46042</v>
      </c>
      <c r="H95" s="195" t="s">
        <v>607</v>
      </c>
      <c r="I95" s="202">
        <v>51776.75</v>
      </c>
      <c r="J95" s="195" t="s">
        <v>503</v>
      </c>
      <c r="K95" s="220" t="str">
        <f t="shared" si="1"/>
        <v>51</v>
      </c>
      <c r="L95" s="220">
        <f>+VLOOKUP(A95,'POA 2026'!$A$11:$AU$163,17,FALSE)</f>
        <v>510203</v>
      </c>
      <c r="M95" s="220">
        <f>+VLOOKUP(A95,'POA 2026'!$A$11:$AU$163,19,FALSE)</f>
        <v>1700</v>
      </c>
      <c r="N95" s="220">
        <f>+VLOOKUP(A95,'POA 2026'!$A$11:$AU$163,20,FALSE)</f>
        <v>3</v>
      </c>
      <c r="O95" s="145"/>
      <c r="P95" s="145"/>
      <c r="Q95" s="145"/>
      <c r="R95" s="145"/>
      <c r="S95" s="145"/>
      <c r="T95" s="145"/>
      <c r="U95" s="145" t="s">
        <v>594</v>
      </c>
    </row>
    <row r="96" spans="1:22" x14ac:dyDescent="0.25">
      <c r="A96" s="235">
        <v>86</v>
      </c>
      <c r="B96" s="219" t="str">
        <f>+VLOOKUP(A96,'POA 2026'!$A$11:$AU$163,14,FALSE)</f>
        <v>Decimocuarto Sueldo</v>
      </c>
      <c r="C96" s="219" t="str">
        <f>+VLOOKUP(A96,'POA 2026'!$A$11:$AU$163,8,FALSE)</f>
        <v>01-Administración Central</v>
      </c>
      <c r="D96" s="219" t="str">
        <f>+VLOOKUP(A96,'POA 2026'!$A$11:$AU$163,13,FALSE)</f>
        <v>Dirección Talento Humano</v>
      </c>
      <c r="E96" s="220" t="str">
        <f>+VLOOKUP(A96,'POA 2026'!$A$11:$AU$163,15,FALSE)</f>
        <v>NUEVO</v>
      </c>
      <c r="F96" s="195"/>
      <c r="G96" s="233">
        <v>46042</v>
      </c>
      <c r="H96" s="195" t="s">
        <v>607</v>
      </c>
      <c r="I96" s="202">
        <v>17994.669999999998</v>
      </c>
      <c r="J96" s="195" t="s">
        <v>503</v>
      </c>
      <c r="K96" s="220" t="str">
        <f t="shared" si="1"/>
        <v>51</v>
      </c>
      <c r="L96" s="220">
        <f>+VLOOKUP(A96,'POA 2026'!$A$11:$AU$163,17,FALSE)</f>
        <v>510204</v>
      </c>
      <c r="M96" s="220">
        <f>+VLOOKUP(A96,'POA 2026'!$A$11:$AU$163,19,FALSE)</f>
        <v>1700</v>
      </c>
      <c r="N96" s="220">
        <f>+VLOOKUP(A96,'POA 2026'!$A$11:$AU$163,20,FALSE)</f>
        <v>3</v>
      </c>
      <c r="O96" s="145"/>
      <c r="P96" s="145"/>
      <c r="Q96" s="145"/>
      <c r="R96" s="145"/>
      <c r="S96" s="145"/>
      <c r="T96" s="145"/>
      <c r="U96" s="145" t="s">
        <v>594</v>
      </c>
    </row>
    <row r="97" spans="1:21" x14ac:dyDescent="0.25">
      <c r="A97" s="235">
        <v>87</v>
      </c>
      <c r="B97" s="219" t="str">
        <f>+VLOOKUP(A97,'POA 2026'!$A$11:$AU$163,14,FALSE)</f>
        <v>Aporte Patronal</v>
      </c>
      <c r="C97" s="219" t="str">
        <f>+VLOOKUP(A97,'POA 2026'!$A$11:$AU$163,8,FALSE)</f>
        <v>01-Administración Central</v>
      </c>
      <c r="D97" s="219" t="str">
        <f>+VLOOKUP(A97,'POA 2026'!$A$11:$AU$163,13,FALSE)</f>
        <v>Dirección Talento Humano</v>
      </c>
      <c r="E97" s="220" t="str">
        <f>+VLOOKUP(A97,'POA 2026'!$A$11:$AU$163,15,FALSE)</f>
        <v>NUEVO</v>
      </c>
      <c r="F97" s="195"/>
      <c r="G97" s="233">
        <v>46042</v>
      </c>
      <c r="H97" s="195" t="s">
        <v>607</v>
      </c>
      <c r="I97" s="202">
        <v>31966.2</v>
      </c>
      <c r="J97" s="195" t="s">
        <v>503</v>
      </c>
      <c r="K97" s="220" t="str">
        <f t="shared" si="1"/>
        <v>51</v>
      </c>
      <c r="L97" s="220">
        <f>+VLOOKUP(A97,'POA 2026'!$A$11:$AU$163,17,FALSE)</f>
        <v>510601</v>
      </c>
      <c r="M97" s="220">
        <f>+VLOOKUP(A97,'POA 2026'!$A$11:$AU$163,19,FALSE)</f>
        <v>1700</v>
      </c>
      <c r="N97" s="220">
        <f>+VLOOKUP(A97,'POA 2026'!$A$11:$AU$163,20,FALSE)</f>
        <v>3</v>
      </c>
      <c r="O97" s="145"/>
      <c r="P97" s="145"/>
      <c r="Q97" s="145"/>
      <c r="R97" s="145"/>
      <c r="S97" s="145"/>
      <c r="T97" s="145"/>
      <c r="U97" s="145" t="s">
        <v>594</v>
      </c>
    </row>
    <row r="98" spans="1:21" x14ac:dyDescent="0.25">
      <c r="A98" s="235">
        <v>88</v>
      </c>
      <c r="B98" s="219" t="str">
        <f>+VLOOKUP(A98,'POA 2026'!$A$11:$AU$163,14,FALSE)</f>
        <v>Fondo de Reserva</v>
      </c>
      <c r="C98" s="219" t="str">
        <f>+VLOOKUP(A98,'POA 2026'!$A$11:$AU$163,8,FALSE)</f>
        <v>01-Administración Central</v>
      </c>
      <c r="D98" s="219" t="str">
        <f>+VLOOKUP(A98,'POA 2026'!$A$11:$AU$163,13,FALSE)</f>
        <v>Dirección Talento Humano</v>
      </c>
      <c r="E98" s="220" t="str">
        <f>+VLOOKUP(A98,'POA 2026'!$A$11:$AU$163,15,FALSE)</f>
        <v>NUEVO</v>
      </c>
      <c r="F98" s="195"/>
      <c r="G98" s="233">
        <v>46042</v>
      </c>
      <c r="H98" s="195" t="s">
        <v>607</v>
      </c>
      <c r="I98" s="202">
        <v>27593.62</v>
      </c>
      <c r="J98" s="195" t="s">
        <v>503</v>
      </c>
      <c r="K98" s="220" t="str">
        <f t="shared" si="1"/>
        <v>51</v>
      </c>
      <c r="L98" s="220">
        <f>+VLOOKUP(A98,'POA 2026'!$A$11:$AU$163,17,FALSE)</f>
        <v>510602</v>
      </c>
      <c r="M98" s="220">
        <f>+VLOOKUP(A98,'POA 2026'!$A$11:$AU$163,19,FALSE)</f>
        <v>1700</v>
      </c>
      <c r="N98" s="220">
        <f>+VLOOKUP(A98,'POA 2026'!$A$11:$AU$163,20,FALSE)</f>
        <v>3</v>
      </c>
      <c r="O98" s="145"/>
      <c r="P98" s="145"/>
      <c r="Q98" s="145"/>
      <c r="R98" s="145"/>
      <c r="S98" s="145"/>
      <c r="T98" s="145"/>
      <c r="U98" s="145" t="s">
        <v>594</v>
      </c>
    </row>
    <row r="99" spans="1:21" x14ac:dyDescent="0.25">
      <c r="A99" s="235">
        <v>89</v>
      </c>
      <c r="B99" s="219" t="str">
        <f>+VLOOKUP(A99,'POA 2026'!$A$11:$AU$163,14,FALSE)</f>
        <v>Servicios Personales por Contrato</v>
      </c>
      <c r="C99" s="219" t="str">
        <f>+VLOOKUP(A99,'POA 2026'!$A$11:$AU$163,8,FALSE)</f>
        <v>82-Formación y gestión académica</v>
      </c>
      <c r="D99" s="219" t="str">
        <f>+VLOOKUP(A99,'POA 2026'!$A$11:$AU$163,13,FALSE)</f>
        <v>Dirección Talento Humano</v>
      </c>
      <c r="E99" s="220" t="str">
        <f>+VLOOKUP(A99,'POA 2026'!$A$11:$AU$163,15,FALSE)</f>
        <v>NUEVO</v>
      </c>
      <c r="F99" s="195"/>
      <c r="G99" s="233">
        <v>46042</v>
      </c>
      <c r="H99" s="195" t="s">
        <v>607</v>
      </c>
      <c r="I99" s="202">
        <v>78685</v>
      </c>
      <c r="J99" s="195" t="s">
        <v>503</v>
      </c>
      <c r="K99" s="220" t="str">
        <f t="shared" si="1"/>
        <v>51</v>
      </c>
      <c r="L99" s="220">
        <f>+VLOOKUP(A99,'POA 2026'!$A$11:$AU$163,17,FALSE)</f>
        <v>510510</v>
      </c>
      <c r="M99" s="220">
        <f>+VLOOKUP(A99,'POA 2026'!$A$11:$AU$163,19,FALSE)</f>
        <v>1700</v>
      </c>
      <c r="N99" s="220">
        <f>+VLOOKUP(A99,'POA 2026'!$A$11:$AU$163,20,FALSE)</f>
        <v>3</v>
      </c>
      <c r="O99" s="145"/>
      <c r="P99" s="145"/>
      <c r="Q99" s="145"/>
      <c r="R99" s="145"/>
      <c r="S99" s="145"/>
      <c r="T99" s="145"/>
      <c r="U99" s="145" t="s">
        <v>594</v>
      </c>
    </row>
    <row r="100" spans="1:21" x14ac:dyDescent="0.25">
      <c r="A100" s="235">
        <v>90</v>
      </c>
      <c r="B100" s="219" t="str">
        <f>+VLOOKUP(A100,'POA 2026'!$A$11:$AU$163,14,FALSE)</f>
        <v>Servicios Personales por Contrato Docente</v>
      </c>
      <c r="C100" s="219" t="str">
        <f>+VLOOKUP(A100,'POA 2026'!$A$11:$AU$163,8,FALSE)</f>
        <v>82-Formación y gestión académica</v>
      </c>
      <c r="D100" s="219" t="str">
        <f>+VLOOKUP(A100,'POA 2026'!$A$11:$AU$163,13,FALSE)</f>
        <v>Dirección Talento Humano</v>
      </c>
      <c r="E100" s="220" t="str">
        <f>+VLOOKUP(A100,'POA 2026'!$A$11:$AU$163,15,FALSE)</f>
        <v>NUEVO</v>
      </c>
      <c r="F100" s="195"/>
      <c r="G100" s="233">
        <v>46042</v>
      </c>
      <c r="H100" s="195" t="s">
        <v>607</v>
      </c>
      <c r="I100" s="202">
        <v>957044</v>
      </c>
      <c r="J100" s="195" t="s">
        <v>503</v>
      </c>
      <c r="K100" s="220" t="str">
        <f t="shared" si="1"/>
        <v>51</v>
      </c>
      <c r="L100" s="220">
        <f>+VLOOKUP(A100,'POA 2026'!$A$11:$AU$163,17,FALSE)</f>
        <v>510518</v>
      </c>
      <c r="M100" s="220">
        <f>+VLOOKUP(A100,'POA 2026'!$A$11:$AU$163,19,FALSE)</f>
        <v>1700</v>
      </c>
      <c r="N100" s="220">
        <f>+VLOOKUP(A100,'POA 2026'!$A$11:$AU$163,20,FALSE)</f>
        <v>3</v>
      </c>
      <c r="O100" s="145"/>
      <c r="P100" s="145"/>
      <c r="Q100" s="145"/>
      <c r="R100" s="145"/>
      <c r="S100" s="145"/>
      <c r="T100" s="145"/>
      <c r="U100" s="145" t="s">
        <v>594</v>
      </c>
    </row>
    <row r="101" spans="1:21" x14ac:dyDescent="0.25">
      <c r="A101" s="235">
        <v>91</v>
      </c>
      <c r="B101" s="219" t="str">
        <f>+VLOOKUP(A101,'POA 2026'!$A$11:$AU$163,14,FALSE)</f>
        <v>Decimotercer Sueldo</v>
      </c>
      <c r="C101" s="219" t="str">
        <f>+VLOOKUP(A101,'POA 2026'!$A$11:$AU$163,8,FALSE)</f>
        <v>82-Formación y gestión académica</v>
      </c>
      <c r="D101" s="219" t="str">
        <f>+VLOOKUP(A101,'POA 2026'!$A$11:$AU$163,13,FALSE)</f>
        <v>Dirección Talento Humano</v>
      </c>
      <c r="E101" s="220" t="str">
        <f>+VLOOKUP(A101,'POA 2026'!$A$11:$AU$163,15,FALSE)</f>
        <v>NUEVO</v>
      </c>
      <c r="F101" s="195"/>
      <c r="G101" s="233">
        <v>46042</v>
      </c>
      <c r="H101" s="195" t="s">
        <v>607</v>
      </c>
      <c r="I101" s="202">
        <v>195168</v>
      </c>
      <c r="J101" s="195" t="s">
        <v>503</v>
      </c>
      <c r="K101" s="220" t="str">
        <f t="shared" si="1"/>
        <v>51</v>
      </c>
      <c r="L101" s="220">
        <f>+VLOOKUP(A101,'POA 2026'!$A$11:$AU$163,17,FALSE)</f>
        <v>510203</v>
      </c>
      <c r="M101" s="220">
        <f>+VLOOKUP(A101,'POA 2026'!$A$11:$AU$163,19,FALSE)</f>
        <v>1700</v>
      </c>
      <c r="N101" s="220">
        <f>+VLOOKUP(A101,'POA 2026'!$A$11:$AU$163,20,FALSE)</f>
        <v>3</v>
      </c>
      <c r="O101" s="145"/>
      <c r="P101" s="145"/>
      <c r="Q101" s="145"/>
      <c r="R101" s="145"/>
      <c r="S101" s="145"/>
      <c r="T101" s="145"/>
      <c r="U101" s="145" t="s">
        <v>594</v>
      </c>
    </row>
    <row r="102" spans="1:21" x14ac:dyDescent="0.25">
      <c r="A102" s="235">
        <v>92</v>
      </c>
      <c r="B102" s="219" t="str">
        <f>+VLOOKUP(A102,'POA 2026'!$A$11:$AU$163,14,FALSE)</f>
        <v>Decimocuarto Sueldo</v>
      </c>
      <c r="C102" s="219" t="str">
        <f>+VLOOKUP(A102,'POA 2026'!$A$11:$AU$163,8,FALSE)</f>
        <v>82-Formación y gestión académica</v>
      </c>
      <c r="D102" s="219" t="str">
        <f>+VLOOKUP(A102,'POA 2026'!$A$11:$AU$163,13,FALSE)</f>
        <v>Dirección Talento Humano</v>
      </c>
      <c r="E102" s="220" t="str">
        <f>+VLOOKUP(A102,'POA 2026'!$A$11:$AU$163,15,FALSE)</f>
        <v>NUEVO</v>
      </c>
      <c r="F102" s="195"/>
      <c r="G102" s="233">
        <v>46042</v>
      </c>
      <c r="H102" s="195" t="s">
        <v>607</v>
      </c>
      <c r="I102" s="202">
        <v>70693.33</v>
      </c>
      <c r="J102" s="195" t="s">
        <v>503</v>
      </c>
      <c r="K102" s="220" t="str">
        <f t="shared" si="1"/>
        <v>51</v>
      </c>
      <c r="L102" s="220">
        <f>+VLOOKUP(A102,'POA 2026'!$A$11:$AU$163,17,FALSE)</f>
        <v>510204</v>
      </c>
      <c r="M102" s="220">
        <f>+VLOOKUP(A102,'POA 2026'!$A$11:$AU$163,19,FALSE)</f>
        <v>1700</v>
      </c>
      <c r="N102" s="220">
        <f>+VLOOKUP(A102,'POA 2026'!$A$11:$AU$163,20,FALSE)</f>
        <v>3</v>
      </c>
      <c r="O102" s="145"/>
      <c r="P102" s="145"/>
      <c r="Q102" s="145"/>
      <c r="R102" s="145"/>
      <c r="S102" s="145"/>
      <c r="T102" s="145"/>
      <c r="U102" s="145" t="s">
        <v>594</v>
      </c>
    </row>
    <row r="103" spans="1:21" x14ac:dyDescent="0.25">
      <c r="A103" s="235">
        <v>93</v>
      </c>
      <c r="B103" s="219" t="str">
        <f>+VLOOKUP(A103,'POA 2026'!$A$11:$AU$163,14,FALSE)</f>
        <v>Aporte Patronal</v>
      </c>
      <c r="C103" s="219" t="str">
        <f>+VLOOKUP(A103,'POA 2026'!$A$11:$AU$163,8,FALSE)</f>
        <v>82-Formación y gestión académica</v>
      </c>
      <c r="D103" s="219" t="str">
        <f>+VLOOKUP(A103,'POA 2026'!$A$11:$AU$163,13,FALSE)</f>
        <v>Dirección Talento Humano</v>
      </c>
      <c r="E103" s="220" t="str">
        <f>+VLOOKUP(A103,'POA 2026'!$A$11:$AU$163,15,FALSE)</f>
        <v>NUEVO</v>
      </c>
      <c r="F103" s="195"/>
      <c r="G103" s="233">
        <v>46042</v>
      </c>
      <c r="H103" s="195" t="s">
        <v>607</v>
      </c>
      <c r="I103" s="202">
        <v>95162.63</v>
      </c>
      <c r="J103" s="195" t="s">
        <v>503</v>
      </c>
      <c r="K103" s="220" t="str">
        <f t="shared" si="1"/>
        <v>51</v>
      </c>
      <c r="L103" s="220">
        <f>+VLOOKUP(A103,'POA 2026'!$A$11:$AU$163,17,FALSE)</f>
        <v>510601</v>
      </c>
      <c r="M103" s="220">
        <f>+VLOOKUP(A103,'POA 2026'!$A$11:$AU$163,19,FALSE)</f>
        <v>1700</v>
      </c>
      <c r="N103" s="220">
        <f>+VLOOKUP(A103,'POA 2026'!$A$11:$AU$163,20,FALSE)</f>
        <v>3</v>
      </c>
      <c r="O103" s="145"/>
      <c r="P103" s="145"/>
      <c r="Q103" s="145"/>
      <c r="R103" s="145"/>
      <c r="S103" s="145"/>
      <c r="T103" s="145"/>
      <c r="U103" s="145" t="s">
        <v>594</v>
      </c>
    </row>
    <row r="104" spans="1:21" x14ac:dyDescent="0.25">
      <c r="A104" s="235">
        <v>94</v>
      </c>
      <c r="B104" s="219" t="str">
        <f>+VLOOKUP(A104,'POA 2026'!$A$11:$AU$163,14,FALSE)</f>
        <v>Fondo de Reserva</v>
      </c>
      <c r="C104" s="219" t="str">
        <f>+VLOOKUP(A104,'POA 2026'!$A$11:$AU$163,8,FALSE)</f>
        <v>82-Formación y gestión académica</v>
      </c>
      <c r="D104" s="219" t="str">
        <f>+VLOOKUP(A104,'POA 2026'!$A$11:$AU$163,13,FALSE)</f>
        <v>Dirección Talento Humano</v>
      </c>
      <c r="E104" s="220" t="str">
        <f>+VLOOKUP(A104,'POA 2026'!$A$11:$AU$163,15,FALSE)</f>
        <v>NUEVO</v>
      </c>
      <c r="F104" s="195"/>
      <c r="G104" s="233">
        <v>46042</v>
      </c>
      <c r="H104" s="195" t="s">
        <v>607</v>
      </c>
      <c r="I104" s="202">
        <v>86276.23</v>
      </c>
      <c r="J104" s="195" t="s">
        <v>503</v>
      </c>
      <c r="K104" s="220" t="str">
        <f t="shared" si="1"/>
        <v>51</v>
      </c>
      <c r="L104" s="220">
        <f>+VLOOKUP(A104,'POA 2026'!$A$11:$AU$163,17,FALSE)</f>
        <v>510602</v>
      </c>
      <c r="M104" s="220">
        <f>+VLOOKUP(A104,'POA 2026'!$A$11:$AU$163,19,FALSE)</f>
        <v>1700</v>
      </c>
      <c r="N104" s="220">
        <f>+VLOOKUP(A104,'POA 2026'!$A$11:$AU$163,20,FALSE)</f>
        <v>3</v>
      </c>
      <c r="O104" s="145"/>
      <c r="P104" s="145"/>
      <c r="Q104" s="145"/>
      <c r="R104" s="145"/>
      <c r="S104" s="145"/>
      <c r="T104" s="145"/>
      <c r="U104" s="145" t="s">
        <v>594</v>
      </c>
    </row>
    <row r="105" spans="1:21" x14ac:dyDescent="0.25">
      <c r="A105" s="235">
        <v>95</v>
      </c>
      <c r="B105" s="219" t="str">
        <f>+VLOOKUP(A105,'POA 2026'!$A$11:$AU$163,14,FALSE)</f>
        <v>Servicios Personales por Contrato</v>
      </c>
      <c r="C105" s="219" t="str">
        <f>+VLOOKUP(A105,'POA 2026'!$A$11:$AU$163,8,FALSE)</f>
        <v>83-Gestión de la Investigación</v>
      </c>
      <c r="D105" s="219" t="str">
        <f>+VLOOKUP(A105,'POA 2026'!$A$11:$AU$163,13,FALSE)</f>
        <v>Dirección Talento Humano</v>
      </c>
      <c r="E105" s="220" t="str">
        <f>+VLOOKUP(A105,'POA 2026'!$A$11:$AU$163,15,FALSE)</f>
        <v>NUEVO</v>
      </c>
      <c r="F105" s="195"/>
      <c r="G105" s="233">
        <v>46042</v>
      </c>
      <c r="H105" s="195" t="s">
        <v>607</v>
      </c>
      <c r="I105" s="202">
        <v>77172</v>
      </c>
      <c r="J105" s="195" t="s">
        <v>503</v>
      </c>
      <c r="K105" s="220" t="str">
        <f t="shared" si="1"/>
        <v>51</v>
      </c>
      <c r="L105" s="220">
        <f>+VLOOKUP(A105,'POA 2026'!$A$11:$AU$163,17,FALSE)</f>
        <v>510510</v>
      </c>
      <c r="M105" s="220">
        <f>+VLOOKUP(A105,'POA 2026'!$A$11:$AU$163,19,FALSE)</f>
        <v>1700</v>
      </c>
      <c r="N105" s="220">
        <f>+VLOOKUP(A105,'POA 2026'!$A$11:$AU$163,20,FALSE)</f>
        <v>3</v>
      </c>
      <c r="O105" s="145"/>
      <c r="P105" s="145"/>
      <c r="Q105" s="145"/>
      <c r="R105" s="145"/>
      <c r="S105" s="145"/>
      <c r="T105" s="145"/>
      <c r="U105" s="145" t="s">
        <v>594</v>
      </c>
    </row>
    <row r="106" spans="1:21" x14ac:dyDescent="0.25">
      <c r="A106" s="235">
        <v>96</v>
      </c>
      <c r="B106" s="219" t="str">
        <f>+VLOOKUP(A106,'POA 2026'!$A$11:$AU$163,14,FALSE)</f>
        <v>Servicios Personales por Contrato Docente</v>
      </c>
      <c r="C106" s="219" t="str">
        <f>+VLOOKUP(A106,'POA 2026'!$A$11:$AU$163,8,FALSE)</f>
        <v>83-Gestión de la Investigación</v>
      </c>
      <c r="D106" s="219" t="str">
        <f>+VLOOKUP(A106,'POA 2026'!$A$11:$AU$163,13,FALSE)</f>
        <v>Dirección Talento Humano</v>
      </c>
      <c r="E106" s="220" t="str">
        <f>+VLOOKUP(A106,'POA 2026'!$A$11:$AU$163,15,FALSE)</f>
        <v>NUEVO</v>
      </c>
      <c r="F106" s="195"/>
      <c r="G106" s="233">
        <v>46042</v>
      </c>
      <c r="H106" s="195" t="s">
        <v>607</v>
      </c>
      <c r="I106" s="202">
        <v>35880</v>
      </c>
      <c r="J106" s="195" t="s">
        <v>503</v>
      </c>
      <c r="K106" s="220" t="str">
        <f t="shared" si="1"/>
        <v>51</v>
      </c>
      <c r="L106" s="220">
        <f>+VLOOKUP(A106,'POA 2026'!$A$11:$AU$163,17,FALSE)</f>
        <v>510518</v>
      </c>
      <c r="M106" s="220">
        <f>+VLOOKUP(A106,'POA 2026'!$A$11:$AU$163,19,FALSE)</f>
        <v>1700</v>
      </c>
      <c r="N106" s="220">
        <f>+VLOOKUP(A106,'POA 2026'!$A$11:$AU$163,20,FALSE)</f>
        <v>3</v>
      </c>
      <c r="O106" s="145"/>
      <c r="P106" s="145"/>
      <c r="Q106" s="145"/>
      <c r="R106" s="145"/>
      <c r="S106" s="145"/>
      <c r="T106" s="145"/>
      <c r="U106" s="145" t="s">
        <v>594</v>
      </c>
    </row>
    <row r="107" spans="1:21" x14ac:dyDescent="0.25">
      <c r="A107" s="235">
        <v>97</v>
      </c>
      <c r="B107" s="219" t="str">
        <f>+VLOOKUP(A107,'POA 2026'!$A$11:$AU$163,14,FALSE)</f>
        <v>Decimotercer Sueldo</v>
      </c>
      <c r="C107" s="219" t="str">
        <f>+VLOOKUP(A107,'POA 2026'!$A$11:$AU$163,8,FALSE)</f>
        <v>83-Gestión de la Investigación</v>
      </c>
      <c r="D107" s="219" t="str">
        <f>+VLOOKUP(A107,'POA 2026'!$A$11:$AU$163,13,FALSE)</f>
        <v>Dirección Talento Humano</v>
      </c>
      <c r="E107" s="220" t="str">
        <f>+VLOOKUP(A107,'POA 2026'!$A$11:$AU$163,15,FALSE)</f>
        <v>NUEVO</v>
      </c>
      <c r="F107" s="195"/>
      <c r="G107" s="233">
        <v>46042</v>
      </c>
      <c r="H107" s="195" t="s">
        <v>607</v>
      </c>
      <c r="I107" s="202">
        <v>18120.830000000002</v>
      </c>
      <c r="J107" s="195" t="s">
        <v>503</v>
      </c>
      <c r="K107" s="220" t="str">
        <f t="shared" si="1"/>
        <v>51</v>
      </c>
      <c r="L107" s="220">
        <f>+VLOOKUP(A107,'POA 2026'!$A$11:$AU$163,17,FALSE)</f>
        <v>510203</v>
      </c>
      <c r="M107" s="220">
        <f>+VLOOKUP(A107,'POA 2026'!$A$11:$AU$163,19,FALSE)</f>
        <v>1700</v>
      </c>
      <c r="N107" s="220">
        <f>+VLOOKUP(A107,'POA 2026'!$A$11:$AU$163,20,FALSE)</f>
        <v>3</v>
      </c>
      <c r="O107" s="145"/>
      <c r="P107" s="145"/>
      <c r="Q107" s="145"/>
      <c r="R107" s="145"/>
      <c r="S107" s="145"/>
      <c r="T107" s="145"/>
      <c r="U107" s="145" t="s">
        <v>594</v>
      </c>
    </row>
    <row r="108" spans="1:21" x14ac:dyDescent="0.25">
      <c r="A108" s="235">
        <v>98</v>
      </c>
      <c r="B108" s="219" t="str">
        <f>+VLOOKUP(A108,'POA 2026'!$A$11:$AU$163,14,FALSE)</f>
        <v>Decimocuarto Sueldo</v>
      </c>
      <c r="C108" s="219" t="str">
        <f>+VLOOKUP(A108,'POA 2026'!$A$11:$AU$163,8,FALSE)</f>
        <v>83-Gestión de la Investigación</v>
      </c>
      <c r="D108" s="219" t="str">
        <f>+VLOOKUP(A108,'POA 2026'!$A$11:$AU$163,13,FALSE)</f>
        <v>Dirección Talento Humano</v>
      </c>
      <c r="E108" s="220" t="str">
        <f>+VLOOKUP(A108,'POA 2026'!$A$11:$AU$163,15,FALSE)</f>
        <v>NUEVO</v>
      </c>
      <c r="F108" s="195"/>
      <c r="G108" s="233">
        <v>46042</v>
      </c>
      <c r="H108" s="195" t="s">
        <v>607</v>
      </c>
      <c r="I108" s="202">
        <v>6266</v>
      </c>
      <c r="J108" s="195" t="s">
        <v>503</v>
      </c>
      <c r="K108" s="220" t="str">
        <f t="shared" si="1"/>
        <v>51</v>
      </c>
      <c r="L108" s="220">
        <f>+VLOOKUP(A108,'POA 2026'!$A$11:$AU$163,17,FALSE)</f>
        <v>510204</v>
      </c>
      <c r="M108" s="220">
        <f>+VLOOKUP(A108,'POA 2026'!$A$11:$AU$163,19,FALSE)</f>
        <v>1700</v>
      </c>
      <c r="N108" s="220">
        <f>+VLOOKUP(A108,'POA 2026'!$A$11:$AU$163,20,FALSE)</f>
        <v>3</v>
      </c>
      <c r="O108" s="145"/>
      <c r="P108" s="145"/>
      <c r="Q108" s="145"/>
      <c r="R108" s="145"/>
      <c r="S108" s="145"/>
      <c r="T108" s="145"/>
      <c r="U108" s="145" t="s">
        <v>594</v>
      </c>
    </row>
    <row r="109" spans="1:21" x14ac:dyDescent="0.25">
      <c r="A109" s="235">
        <v>99</v>
      </c>
      <c r="B109" s="219" t="str">
        <f>+VLOOKUP(A109,'POA 2026'!$A$11:$AU$163,14,FALSE)</f>
        <v>Aporte Patronal</v>
      </c>
      <c r="C109" s="219" t="str">
        <f>+VLOOKUP(A109,'POA 2026'!$A$11:$AU$163,8,FALSE)</f>
        <v>83-Gestión de la Investigación</v>
      </c>
      <c r="D109" s="219" t="str">
        <f>+VLOOKUP(A109,'POA 2026'!$A$11:$AU$163,13,FALSE)</f>
        <v>Dirección Talento Humano</v>
      </c>
      <c r="E109" s="220" t="str">
        <f>+VLOOKUP(A109,'POA 2026'!$A$11:$AU$163,15,FALSE)</f>
        <v>NUEVO</v>
      </c>
      <c r="F109" s="195"/>
      <c r="G109" s="233">
        <v>46042</v>
      </c>
      <c r="H109" s="195" t="s">
        <v>607</v>
      </c>
      <c r="I109" s="202">
        <v>10730.12</v>
      </c>
      <c r="J109" s="195" t="s">
        <v>503</v>
      </c>
      <c r="K109" s="220" t="str">
        <f t="shared" si="1"/>
        <v>51</v>
      </c>
      <c r="L109" s="220">
        <f>+VLOOKUP(A109,'POA 2026'!$A$11:$AU$163,17,FALSE)</f>
        <v>510601</v>
      </c>
      <c r="M109" s="220">
        <f>+VLOOKUP(A109,'POA 2026'!$A$11:$AU$163,19,FALSE)</f>
        <v>1700</v>
      </c>
      <c r="N109" s="220">
        <f>+VLOOKUP(A109,'POA 2026'!$A$11:$AU$163,20,FALSE)</f>
        <v>3</v>
      </c>
      <c r="O109" s="145"/>
      <c r="P109" s="145"/>
      <c r="Q109" s="145"/>
      <c r="R109" s="145"/>
      <c r="S109" s="145"/>
      <c r="T109" s="145"/>
      <c r="U109" s="145" t="s">
        <v>594</v>
      </c>
    </row>
    <row r="110" spans="1:21" x14ac:dyDescent="0.25">
      <c r="A110" s="235">
        <v>100</v>
      </c>
      <c r="B110" s="219" t="str">
        <f>+VLOOKUP(A110,'POA 2026'!$A$11:$AU$163,14,FALSE)</f>
        <v>Fondo de Reserva</v>
      </c>
      <c r="C110" s="219" t="str">
        <f>+VLOOKUP(A110,'POA 2026'!$A$11:$AU$163,8,FALSE)</f>
        <v>83-Gestión de la Investigación</v>
      </c>
      <c r="D110" s="219" t="str">
        <f>+VLOOKUP(A110,'POA 2026'!$A$11:$AU$163,13,FALSE)</f>
        <v>Dirección Talento Humano</v>
      </c>
      <c r="E110" s="220" t="str">
        <f>+VLOOKUP(A110,'POA 2026'!$A$11:$AU$163,15,FALSE)</f>
        <v>NUEVO</v>
      </c>
      <c r="F110" s="195"/>
      <c r="G110" s="233">
        <v>46042</v>
      </c>
      <c r="H110" s="195" t="s">
        <v>607</v>
      </c>
      <c r="I110" s="202">
        <v>9417.23</v>
      </c>
      <c r="J110" s="195" t="s">
        <v>503</v>
      </c>
      <c r="K110" s="220" t="str">
        <f t="shared" si="1"/>
        <v>51</v>
      </c>
      <c r="L110" s="220">
        <f>+VLOOKUP(A110,'POA 2026'!$A$11:$AU$163,17,FALSE)</f>
        <v>510602</v>
      </c>
      <c r="M110" s="220">
        <f>+VLOOKUP(A110,'POA 2026'!$A$11:$AU$163,19,FALSE)</f>
        <v>1700</v>
      </c>
      <c r="N110" s="220">
        <f>+VLOOKUP(A110,'POA 2026'!$A$11:$AU$163,20,FALSE)</f>
        <v>3</v>
      </c>
      <c r="O110" s="145"/>
      <c r="P110" s="145"/>
      <c r="Q110" s="145"/>
      <c r="R110" s="145"/>
      <c r="S110" s="145"/>
      <c r="T110" s="145"/>
      <c r="U110" s="145" t="s">
        <v>594</v>
      </c>
    </row>
    <row r="111" spans="1:21" x14ac:dyDescent="0.25">
      <c r="A111" s="235">
        <v>101</v>
      </c>
      <c r="B111" s="219" t="str">
        <f>+VLOOKUP(A111,'POA 2026'!$A$11:$AU$163,14,FALSE)</f>
        <v>Remuneracion Mensual Unificada de Docentes del Magisterio y Docentes e Investigadores Universitarios</v>
      </c>
      <c r="C111" s="219" t="str">
        <f>+VLOOKUP(A111,'POA 2026'!$A$11:$AU$163,8,FALSE)</f>
        <v>84-Gestión de la vinculación con la colectividad</v>
      </c>
      <c r="D111" s="219" t="str">
        <f>+VLOOKUP(A111,'POA 2026'!$A$11:$AU$163,13,FALSE)</f>
        <v>Dirección Talento Humano</v>
      </c>
      <c r="E111" s="220" t="str">
        <f>+VLOOKUP(A111,'POA 2026'!$A$11:$AU$163,15,FALSE)</f>
        <v>NUEVO</v>
      </c>
      <c r="F111" s="195"/>
      <c r="G111" s="233">
        <v>46042</v>
      </c>
      <c r="H111" s="195" t="s">
        <v>607</v>
      </c>
      <c r="I111" s="202">
        <v>6060</v>
      </c>
      <c r="J111" s="195" t="s">
        <v>503</v>
      </c>
      <c r="K111" s="220" t="str">
        <f t="shared" si="1"/>
        <v>51</v>
      </c>
      <c r="L111" s="220">
        <f>+VLOOKUP(A111,'POA 2026'!$A$11:$AU$163,17,FALSE)</f>
        <v>510108</v>
      </c>
      <c r="M111" s="220">
        <f>+VLOOKUP(A111,'POA 2026'!$A$11:$AU$163,19,FALSE)</f>
        <v>1700</v>
      </c>
      <c r="N111" s="220">
        <f>+VLOOKUP(A111,'POA 2026'!$A$11:$AU$163,20,FALSE)</f>
        <v>3</v>
      </c>
      <c r="O111" s="145"/>
      <c r="P111" s="145"/>
      <c r="Q111" s="145"/>
      <c r="R111" s="145"/>
      <c r="S111" s="145"/>
      <c r="T111" s="145"/>
      <c r="U111" s="145" t="s">
        <v>594</v>
      </c>
    </row>
    <row r="112" spans="1:21" x14ac:dyDescent="0.25">
      <c r="A112" s="235">
        <v>102</v>
      </c>
      <c r="B112" s="219" t="str">
        <f>+VLOOKUP(A112,'POA 2026'!$A$11:$AU$163,14,FALSE)</f>
        <v>Servicios Personales por Contrato</v>
      </c>
      <c r="C112" s="219" t="str">
        <f>+VLOOKUP(A112,'POA 2026'!$A$11:$AU$163,8,FALSE)</f>
        <v>84-Gestión de la vinculación con la colectividad</v>
      </c>
      <c r="D112" s="219" t="str">
        <f>+VLOOKUP(A112,'POA 2026'!$A$11:$AU$163,13,FALSE)</f>
        <v>Dirección Talento Humano</v>
      </c>
      <c r="E112" s="220" t="str">
        <f>+VLOOKUP(A112,'POA 2026'!$A$11:$AU$163,15,FALSE)</f>
        <v>NUEVO</v>
      </c>
      <c r="F112" s="195"/>
      <c r="G112" s="233">
        <v>46042</v>
      </c>
      <c r="H112" s="195" t="s">
        <v>607</v>
      </c>
      <c r="I112" s="202">
        <v>18525</v>
      </c>
      <c r="J112" s="195" t="s">
        <v>503</v>
      </c>
      <c r="K112" s="220" t="str">
        <f t="shared" si="1"/>
        <v>51</v>
      </c>
      <c r="L112" s="220">
        <f>+VLOOKUP(A112,'POA 2026'!$A$11:$AU$163,17,FALSE)</f>
        <v>510510</v>
      </c>
      <c r="M112" s="220">
        <f>+VLOOKUP(A112,'POA 2026'!$A$11:$AU$163,19,FALSE)</f>
        <v>1700</v>
      </c>
      <c r="N112" s="220">
        <f>+VLOOKUP(A112,'POA 2026'!$A$11:$AU$163,20,FALSE)</f>
        <v>3</v>
      </c>
      <c r="O112" s="145"/>
      <c r="P112" s="145"/>
      <c r="Q112" s="145"/>
      <c r="R112" s="145"/>
      <c r="S112" s="145"/>
      <c r="T112" s="145"/>
      <c r="U112" s="145" t="s">
        <v>594</v>
      </c>
    </row>
    <row r="113" spans="1:22" x14ac:dyDescent="0.25">
      <c r="A113" s="235">
        <v>103</v>
      </c>
      <c r="B113" s="219" t="str">
        <f>+VLOOKUP(A113,'POA 2026'!$A$11:$AU$163,14,FALSE)</f>
        <v>Servicios Personales por Contrato Docente</v>
      </c>
      <c r="C113" s="219" t="str">
        <f>+VLOOKUP(A113,'POA 2026'!$A$11:$AU$163,8,FALSE)</f>
        <v>84-Gestión de la vinculación con la colectividad</v>
      </c>
      <c r="D113" s="219" t="str">
        <f>+VLOOKUP(A113,'POA 2026'!$A$11:$AU$163,13,FALSE)</f>
        <v>Dirección Talento Humano</v>
      </c>
      <c r="E113" s="220" t="str">
        <f>+VLOOKUP(A113,'POA 2026'!$A$11:$AU$163,15,FALSE)</f>
        <v>NUEVO</v>
      </c>
      <c r="F113" s="195"/>
      <c r="G113" s="233">
        <v>46042</v>
      </c>
      <c r="H113" s="195" t="s">
        <v>607</v>
      </c>
      <c r="I113" s="202">
        <v>19040</v>
      </c>
      <c r="J113" s="195" t="s">
        <v>503</v>
      </c>
      <c r="K113" s="220" t="str">
        <f t="shared" si="1"/>
        <v>51</v>
      </c>
      <c r="L113" s="220">
        <f>+VLOOKUP(A113,'POA 2026'!$A$11:$AU$163,17,FALSE)</f>
        <v>510518</v>
      </c>
      <c r="M113" s="220">
        <f>+VLOOKUP(A113,'POA 2026'!$A$11:$AU$163,19,FALSE)</f>
        <v>1700</v>
      </c>
      <c r="N113" s="220">
        <f>+VLOOKUP(A113,'POA 2026'!$A$11:$AU$163,20,FALSE)</f>
        <v>3</v>
      </c>
      <c r="O113" s="145"/>
      <c r="P113" s="145"/>
      <c r="Q113" s="145"/>
      <c r="R113" s="145"/>
      <c r="S113" s="145"/>
      <c r="T113" s="145"/>
      <c r="U113" s="145" t="s">
        <v>594</v>
      </c>
    </row>
    <row r="114" spans="1:22" x14ac:dyDescent="0.25">
      <c r="A114" s="235">
        <v>104</v>
      </c>
      <c r="B114" s="219" t="str">
        <f>+VLOOKUP(A114,'POA 2026'!$A$11:$AU$163,14,FALSE)</f>
        <v>Decimotercer Sueldo</v>
      </c>
      <c r="C114" s="219" t="str">
        <f>+VLOOKUP(A114,'POA 2026'!$A$11:$AU$163,8,FALSE)</f>
        <v>84-Gestión de la vinculación con la colectividad</v>
      </c>
      <c r="D114" s="219" t="str">
        <f>+VLOOKUP(A114,'POA 2026'!$A$11:$AU$163,13,FALSE)</f>
        <v>Dirección Talento Humano</v>
      </c>
      <c r="E114" s="220" t="str">
        <f>+VLOOKUP(A114,'POA 2026'!$A$11:$AU$163,15,FALSE)</f>
        <v>NUEVO</v>
      </c>
      <c r="F114" s="145"/>
      <c r="G114" s="233">
        <v>46042</v>
      </c>
      <c r="H114" s="195" t="s">
        <v>607</v>
      </c>
      <c r="I114" s="202">
        <v>6668.33</v>
      </c>
      <c r="J114" s="195" t="s">
        <v>503</v>
      </c>
      <c r="K114" s="220" t="str">
        <f t="shared" si="1"/>
        <v>51</v>
      </c>
      <c r="L114" s="220">
        <f>+VLOOKUP(A114,'POA 2026'!$A$11:$AU$163,17,FALSE)</f>
        <v>510203</v>
      </c>
      <c r="M114" s="220">
        <f>+VLOOKUP(A114,'POA 2026'!$A$11:$AU$163,19,FALSE)</f>
        <v>1700</v>
      </c>
      <c r="N114" s="220">
        <f>+VLOOKUP(A114,'POA 2026'!$A$11:$AU$163,20,FALSE)</f>
        <v>3</v>
      </c>
      <c r="O114" s="145"/>
      <c r="P114" s="145"/>
      <c r="Q114" s="145"/>
      <c r="R114" s="145"/>
      <c r="S114" s="145"/>
      <c r="T114" s="145"/>
      <c r="U114" s="145" t="s">
        <v>594</v>
      </c>
    </row>
    <row r="115" spans="1:22" x14ac:dyDescent="0.25">
      <c r="A115" s="235">
        <v>105</v>
      </c>
      <c r="B115" s="219" t="str">
        <f>+VLOOKUP(A115,'POA 2026'!$A$11:$AU$163,14,FALSE)</f>
        <v>Decimocuarto Sueldo</v>
      </c>
      <c r="C115" s="219" t="str">
        <f>+VLOOKUP(A115,'POA 2026'!$A$11:$AU$163,8,FALSE)</f>
        <v>84-Gestión de la vinculación con la colectividad</v>
      </c>
      <c r="D115" s="219" t="str">
        <f>+VLOOKUP(A115,'POA 2026'!$A$11:$AU$163,13,FALSE)</f>
        <v>Dirección Talento Humano</v>
      </c>
      <c r="E115" s="220" t="str">
        <f>+VLOOKUP(A115,'POA 2026'!$A$11:$AU$163,15,FALSE)</f>
        <v>NUEVO</v>
      </c>
      <c r="F115" s="145"/>
      <c r="G115" s="233">
        <v>46042</v>
      </c>
      <c r="H115" s="195" t="s">
        <v>607</v>
      </c>
      <c r="I115" s="202">
        <v>2008.33</v>
      </c>
      <c r="J115" s="195" t="s">
        <v>503</v>
      </c>
      <c r="K115" s="220" t="str">
        <f t="shared" si="1"/>
        <v>51</v>
      </c>
      <c r="L115" s="220">
        <f>+VLOOKUP(A115,'POA 2026'!$A$11:$AU$163,17,FALSE)</f>
        <v>510204</v>
      </c>
      <c r="M115" s="220">
        <f>+VLOOKUP(A115,'POA 2026'!$A$11:$AU$163,19,FALSE)</f>
        <v>1700</v>
      </c>
      <c r="N115" s="220">
        <f>+VLOOKUP(A115,'POA 2026'!$A$11:$AU$163,20,FALSE)</f>
        <v>3</v>
      </c>
      <c r="O115" s="145"/>
      <c r="P115" s="145"/>
      <c r="Q115" s="145"/>
      <c r="R115" s="145"/>
      <c r="S115" s="145"/>
      <c r="T115" s="145"/>
      <c r="U115" s="145" t="s">
        <v>594</v>
      </c>
    </row>
    <row r="116" spans="1:22" x14ac:dyDescent="0.25">
      <c r="A116" s="235">
        <v>106</v>
      </c>
      <c r="B116" s="219" t="str">
        <f>+VLOOKUP(A116,'POA 2026'!$A$11:$AU$163,14,FALSE)</f>
        <v>Aporte Patronal</v>
      </c>
      <c r="C116" s="219" t="str">
        <f>+VLOOKUP(A116,'POA 2026'!$A$11:$AU$163,8,FALSE)</f>
        <v>84-Gestión de la vinculación con la colectividad</v>
      </c>
      <c r="D116" s="219" t="str">
        <f>+VLOOKUP(A116,'POA 2026'!$A$11:$AU$163,13,FALSE)</f>
        <v>Dirección Talento Humano</v>
      </c>
      <c r="E116" s="220" t="str">
        <f>+VLOOKUP(A116,'POA 2026'!$A$11:$AU$163,15,FALSE)</f>
        <v>NUEVO</v>
      </c>
      <c r="F116" s="145"/>
      <c r="G116" s="233">
        <v>46042</v>
      </c>
      <c r="H116" s="195" t="s">
        <v>607</v>
      </c>
      <c r="I116" s="202">
        <v>4114.6099999999997</v>
      </c>
      <c r="J116" s="195" t="s">
        <v>503</v>
      </c>
      <c r="K116" s="220" t="str">
        <f t="shared" si="1"/>
        <v>51</v>
      </c>
      <c r="L116" s="220">
        <f>+VLOOKUP(A116,'POA 2026'!$A$11:$AU$163,17,FALSE)</f>
        <v>510601</v>
      </c>
      <c r="M116" s="220">
        <f>+VLOOKUP(A116,'POA 2026'!$A$11:$AU$163,19,FALSE)</f>
        <v>1700</v>
      </c>
      <c r="N116" s="220">
        <f>+VLOOKUP(A116,'POA 2026'!$A$11:$AU$163,20,FALSE)</f>
        <v>3</v>
      </c>
      <c r="O116" s="145"/>
      <c r="P116" s="145"/>
      <c r="Q116" s="145"/>
      <c r="R116" s="145"/>
      <c r="S116" s="145"/>
      <c r="T116" s="145"/>
      <c r="U116" s="145" t="s">
        <v>594</v>
      </c>
    </row>
    <row r="117" spans="1:22" x14ac:dyDescent="0.25">
      <c r="A117" s="235">
        <v>107</v>
      </c>
      <c r="B117" s="219" t="str">
        <f>+VLOOKUP(A117,'POA 2026'!$A$11:$AU$163,14,FALSE)</f>
        <v>Fondo de Reserva</v>
      </c>
      <c r="C117" s="219" t="str">
        <f>+VLOOKUP(A117,'POA 2026'!$A$11:$AU$163,8,FALSE)</f>
        <v>84-Gestión de la vinculación con la colectividad</v>
      </c>
      <c r="D117" s="219" t="str">
        <f>+VLOOKUP(A117,'POA 2026'!$A$11:$AU$163,13,FALSE)</f>
        <v>Dirección Talento Humano</v>
      </c>
      <c r="E117" s="220" t="str">
        <f>+VLOOKUP(A117,'POA 2026'!$A$11:$AU$163,15,FALSE)</f>
        <v>NUEVO</v>
      </c>
      <c r="F117" s="145"/>
      <c r="G117" s="233">
        <v>46042</v>
      </c>
      <c r="H117" s="195" t="s">
        <v>607</v>
      </c>
      <c r="I117" s="202">
        <v>3633.96</v>
      </c>
      <c r="J117" s="195" t="s">
        <v>503</v>
      </c>
      <c r="K117" s="220" t="str">
        <f t="shared" si="1"/>
        <v>51</v>
      </c>
      <c r="L117" s="220">
        <f>+VLOOKUP(A117,'POA 2026'!$A$11:$AU$163,17,FALSE)</f>
        <v>510602</v>
      </c>
      <c r="M117" s="220">
        <f>+VLOOKUP(A117,'POA 2026'!$A$11:$AU$163,19,FALSE)</f>
        <v>1700</v>
      </c>
      <c r="N117" s="220">
        <f>+VLOOKUP(A117,'POA 2026'!$A$11:$AU$163,20,FALSE)</f>
        <v>3</v>
      </c>
      <c r="O117" s="145"/>
      <c r="P117" s="145"/>
      <c r="Q117" s="145"/>
      <c r="R117" s="145"/>
      <c r="S117" s="145"/>
      <c r="T117" s="145"/>
      <c r="U117" s="145" t="s">
        <v>594</v>
      </c>
    </row>
    <row r="118" spans="1:22" x14ac:dyDescent="0.25">
      <c r="A118" s="235">
        <v>116</v>
      </c>
      <c r="B118" s="219" t="str">
        <f>+VLOOKUP(A118,'POA 2026'!$A$11:$AU$163,14,FALSE)</f>
        <v>Vacaciones no gozadas</v>
      </c>
      <c r="C118" s="219" t="str">
        <f>+VLOOKUP(A118,'POA 2026'!$A$11:$AU$163,8,FALSE)</f>
        <v>82-Formación y gestión académica</v>
      </c>
      <c r="D118" s="219" t="str">
        <f>+VLOOKUP(A118,'POA 2026'!$A$11:$AU$163,13,FALSE)</f>
        <v>Dirección Talento Humano</v>
      </c>
      <c r="E118" s="220" t="str">
        <f>+VLOOKUP(A118,'POA 2026'!$A$11:$AU$163,15,FALSE)</f>
        <v>NUEVO</v>
      </c>
      <c r="F118" s="145"/>
      <c r="G118" s="233">
        <v>46042</v>
      </c>
      <c r="H118" s="195" t="s">
        <v>607</v>
      </c>
      <c r="I118" s="202">
        <v>1932.75</v>
      </c>
      <c r="J118" s="195" t="s">
        <v>503</v>
      </c>
      <c r="K118" s="220" t="str">
        <f t="shared" si="1"/>
        <v>51</v>
      </c>
      <c r="L118" s="220">
        <f>+VLOOKUP(A118,'POA 2026'!$A$11:$AU$163,17,FALSE)</f>
        <v>510707</v>
      </c>
      <c r="M118" s="220">
        <f>+VLOOKUP(A118,'POA 2026'!$A$11:$AU$163,19,FALSE)</f>
        <v>1700</v>
      </c>
      <c r="N118" s="220">
        <f>+VLOOKUP(A118,'POA 2026'!$A$11:$AU$163,20,FALSE)</f>
        <v>3</v>
      </c>
      <c r="O118" s="145"/>
      <c r="P118" s="145"/>
      <c r="Q118" s="145"/>
      <c r="R118" s="145"/>
      <c r="S118" s="145"/>
      <c r="T118" s="145"/>
      <c r="U118" s="145" t="s">
        <v>594</v>
      </c>
    </row>
    <row r="119" spans="1:22" x14ac:dyDescent="0.25">
      <c r="A119" s="235">
        <v>117</v>
      </c>
      <c r="B119" s="219" t="str">
        <f>+VLOOKUP(A119,'POA 2026'!$A$11:$AU$163,14,FALSE)</f>
        <v>Vacaciones no gozadas</v>
      </c>
      <c r="C119" s="219" t="str">
        <f>+VLOOKUP(A119,'POA 2026'!$A$11:$AU$163,8,FALSE)</f>
        <v>83-Gestión de la Investigación</v>
      </c>
      <c r="D119" s="219" t="str">
        <f>+VLOOKUP(A119,'POA 2026'!$A$11:$AU$163,13,FALSE)</f>
        <v>Dirección Talento Humano</v>
      </c>
      <c r="E119" s="220" t="str">
        <f>+VLOOKUP(A119,'POA 2026'!$A$11:$AU$163,15,FALSE)</f>
        <v>NUEVO</v>
      </c>
      <c r="F119" s="145"/>
      <c r="G119" s="233">
        <v>46042</v>
      </c>
      <c r="H119" s="195" t="s">
        <v>607</v>
      </c>
      <c r="I119" s="202">
        <v>1932.75</v>
      </c>
      <c r="J119" s="195" t="s">
        <v>504</v>
      </c>
      <c r="K119" s="220" t="str">
        <f t="shared" si="1"/>
        <v>51</v>
      </c>
      <c r="L119" s="220">
        <f>+VLOOKUP(A119,'POA 2026'!$A$11:$AU$163,17,FALSE)</f>
        <v>510707</v>
      </c>
      <c r="M119" s="220">
        <f>+VLOOKUP(A119,'POA 2026'!$A$11:$AU$163,19,FALSE)</f>
        <v>1700</v>
      </c>
      <c r="N119" s="220">
        <f>+VLOOKUP(A119,'POA 2026'!$A$11:$AU$163,20,FALSE)</f>
        <v>3</v>
      </c>
      <c r="O119" s="145"/>
      <c r="P119" s="145"/>
      <c r="Q119" s="145"/>
      <c r="R119" s="145"/>
      <c r="S119" s="145"/>
      <c r="T119" s="145"/>
      <c r="U119" s="145" t="s">
        <v>594</v>
      </c>
      <c r="V119" t="s">
        <v>672</v>
      </c>
    </row>
    <row r="120" spans="1:22" x14ac:dyDescent="0.25">
      <c r="A120" s="235">
        <v>118</v>
      </c>
      <c r="B120" s="219" t="str">
        <f>+VLOOKUP(A120,'POA 2026'!$A$11:$AU$163,14,FALSE)</f>
        <v>Vacaciones no gozadas</v>
      </c>
      <c r="C120" s="219" t="str">
        <f>+VLOOKUP(A120,'POA 2026'!$A$11:$AU$163,8,FALSE)</f>
        <v>84-Gestión de la vinculación con la colectividad</v>
      </c>
      <c r="D120" s="219" t="str">
        <f>+VLOOKUP(A120,'POA 2026'!$A$11:$AU$163,13,FALSE)</f>
        <v>Dirección Talento Humano</v>
      </c>
      <c r="E120" s="220" t="str">
        <f>+VLOOKUP(A120,'POA 2026'!$A$11:$AU$163,15,FALSE)</f>
        <v>NUEVO</v>
      </c>
      <c r="F120" s="145"/>
      <c r="G120" s="233">
        <v>46042</v>
      </c>
      <c r="H120" s="195" t="s">
        <v>607</v>
      </c>
      <c r="I120" s="202">
        <v>1932.75</v>
      </c>
      <c r="J120" s="195" t="s">
        <v>503</v>
      </c>
      <c r="K120" s="220" t="str">
        <f t="shared" si="1"/>
        <v>51</v>
      </c>
      <c r="L120" s="220">
        <f>+VLOOKUP(A120,'POA 2026'!$A$11:$AU$163,17,FALSE)</f>
        <v>510707</v>
      </c>
      <c r="M120" s="220">
        <f>+VLOOKUP(A120,'POA 2026'!$A$11:$AU$163,19,FALSE)</f>
        <v>1700</v>
      </c>
      <c r="N120" s="220">
        <f>+VLOOKUP(A120,'POA 2026'!$A$11:$AU$163,20,FALSE)</f>
        <v>3</v>
      </c>
      <c r="O120" s="145"/>
      <c r="P120" s="145"/>
      <c r="Q120" s="145"/>
      <c r="R120" s="145"/>
      <c r="S120" s="145"/>
      <c r="T120" s="145"/>
      <c r="U120" s="145" t="s">
        <v>594</v>
      </c>
    </row>
    <row r="121" spans="1:22" x14ac:dyDescent="0.25">
      <c r="A121" s="235">
        <v>154</v>
      </c>
      <c r="B121" s="219" t="str">
        <f>+VLOOKUP(A121,'POA 2026'!$A$11:$AU$188,14,FALSE)</f>
        <v>Salarios Unificados</v>
      </c>
      <c r="C121" s="219" t="str">
        <f>+VLOOKUP(A121,'POA 2026'!$A$11:$AU$188,8,FALSE)</f>
        <v>01-Administración Central</v>
      </c>
      <c r="D121" s="219" t="str">
        <f>+VLOOKUP(A121,'POA 2026'!$A$11:$AU$188,13,FALSE)</f>
        <v>Dirección Talento Humano</v>
      </c>
      <c r="E121" s="220" t="str">
        <f>+VLOOKUP(A121,'POA 2026'!$A$11:$AU$188,15,FALSE)</f>
        <v>NUEVO</v>
      </c>
      <c r="F121" s="145"/>
      <c r="G121" s="233">
        <v>46042</v>
      </c>
      <c r="H121" s="195" t="s">
        <v>607</v>
      </c>
      <c r="I121" s="202">
        <v>0.01</v>
      </c>
      <c r="J121" s="195" t="s">
        <v>503</v>
      </c>
      <c r="K121" s="220" t="str">
        <f t="shared" si="1"/>
        <v>51</v>
      </c>
      <c r="L121" s="220">
        <f>+VLOOKUP(A121,'POA 2026'!$A$11:$AU$188,17,FALSE)</f>
        <v>510106</v>
      </c>
      <c r="M121" s="220">
        <f>+VLOOKUP(A121,'POA 2026'!$A$11:$AU$188,19,FALSE)</f>
        <v>1700</v>
      </c>
      <c r="N121" s="220">
        <f>+VLOOKUP(A121,'POA 2026'!$A$11:$AU$188,20,FALSE)</f>
        <v>3</v>
      </c>
      <c r="O121" s="145"/>
      <c r="P121" s="145"/>
      <c r="Q121" s="145"/>
      <c r="R121" s="145"/>
      <c r="S121" s="145"/>
      <c r="T121" s="145"/>
      <c r="U121" s="145" t="s">
        <v>594</v>
      </c>
    </row>
    <row r="122" spans="1:22" x14ac:dyDescent="0.25">
      <c r="A122" s="235">
        <v>108</v>
      </c>
      <c r="B122" s="219" t="str">
        <f>+VLOOKUP(A122,'POA 2026'!$A$11:$AU$188,14,FALSE)</f>
        <v>Adquisición de Equipo Médico para la unidad de medicina ocupacional de la Universidad Intercultural de las Nacionalidades y Pueblos Indígenas Amawtay Wasi</v>
      </c>
      <c r="C122" s="219" t="str">
        <f>+VLOOKUP(A122,'POA 2026'!$A$11:$AU$188,8,FALSE)</f>
        <v>01-Administración Central</v>
      </c>
      <c r="D122" s="219" t="str">
        <f>+VLOOKUP(A122,'POA 2026'!$A$11:$AU$188,13,FALSE)</f>
        <v>Dirección Talento Humano</v>
      </c>
      <c r="E122" s="220" t="str">
        <f>+VLOOKUP(A122,'POA 2026'!$A$11:$AU$188,15,FALSE)</f>
        <v>CND</v>
      </c>
      <c r="F122" s="145"/>
      <c r="G122" s="233">
        <v>46043</v>
      </c>
      <c r="H122" s="195" t="s">
        <v>623</v>
      </c>
      <c r="I122" s="202">
        <v>181.3</v>
      </c>
      <c r="J122" s="195" t="s">
        <v>503</v>
      </c>
      <c r="K122" s="220" t="str">
        <f t="shared" si="1"/>
        <v>53</v>
      </c>
      <c r="L122" s="220">
        <f>+VLOOKUP(A122,'POA 2026'!$A$11:$AU$188,17,FALSE)</f>
        <v>531403</v>
      </c>
      <c r="M122" s="220">
        <f>+VLOOKUP(A122,'POA 2026'!$A$11:$AU$188,19,FALSE)</f>
        <v>1701</v>
      </c>
      <c r="N122" s="220">
        <f>+VLOOKUP(A122,'POA 2026'!$A$11:$AU$188,20,FALSE)</f>
        <v>1</v>
      </c>
      <c r="O122" s="145"/>
      <c r="P122" s="145"/>
      <c r="Q122" s="145"/>
      <c r="R122" s="145"/>
      <c r="S122" s="145"/>
      <c r="T122" s="145"/>
      <c r="U122" s="145" t="s">
        <v>595</v>
      </c>
    </row>
    <row r="123" spans="1:22" x14ac:dyDescent="0.25">
      <c r="A123" s="235">
        <v>109</v>
      </c>
      <c r="B123" s="219" t="str">
        <f>+VLOOKUP(A123,'POA 2026'!$A$11:$AU$188,14,FALSE)</f>
        <v>Adquisición de Equipo Médico para la unidad de medicina ocupacional de la Universidad Intercultural de las Nacionalidades y Pueblos Indígenas Amawtay Wasi</v>
      </c>
      <c r="C123" s="219" t="str">
        <f>+VLOOKUP(A123,'POA 2026'!$A$11:$AU$188,8,FALSE)</f>
        <v>01-Administración Central</v>
      </c>
      <c r="D123" s="219" t="str">
        <f>+VLOOKUP(A123,'POA 2026'!$A$11:$AU$188,13,FALSE)</f>
        <v>Dirección Talento Humano</v>
      </c>
      <c r="E123" s="220" t="str">
        <f>+VLOOKUP(A123,'POA 2026'!$A$11:$AU$188,15,FALSE)</f>
        <v>CND</v>
      </c>
      <c r="F123" s="145"/>
      <c r="G123" s="233">
        <v>46043</v>
      </c>
      <c r="H123" s="195" t="s">
        <v>623</v>
      </c>
      <c r="I123" s="202">
        <v>192.5</v>
      </c>
      <c r="J123" s="195" t="s">
        <v>503</v>
      </c>
      <c r="K123" s="220" t="str">
        <f t="shared" si="1"/>
        <v>53</v>
      </c>
      <c r="L123" s="220">
        <f>+VLOOKUP(A123,'POA 2026'!$A$11:$AU$188,17,FALSE)</f>
        <v>531404</v>
      </c>
      <c r="M123" s="220">
        <f>+VLOOKUP(A123,'POA 2026'!$A$11:$AU$188,19,FALSE)</f>
        <v>1701</v>
      </c>
      <c r="N123" s="220">
        <f>+VLOOKUP(A123,'POA 2026'!$A$11:$AU$188,20,FALSE)</f>
        <v>1</v>
      </c>
      <c r="O123" s="145"/>
      <c r="P123" s="145"/>
      <c r="Q123" s="145"/>
      <c r="R123" s="145"/>
      <c r="S123" s="145"/>
      <c r="T123" s="145"/>
      <c r="U123" s="145" t="s">
        <v>595</v>
      </c>
    </row>
    <row r="124" spans="1:22" x14ac:dyDescent="0.25">
      <c r="A124" s="235">
        <v>110</v>
      </c>
      <c r="B124" s="219" t="str">
        <f>+VLOOKUP(A124,'POA 2026'!$A$11:$AU$188,14,FALSE)</f>
        <v>Adquisición de Equipo Médico para la unidad de medicina ocupacional de la Universidad Intercultural de las Nacionalidades y Pueblos Indígenas Amawtay Wasi</v>
      </c>
      <c r="C124" s="219" t="str">
        <f>+VLOOKUP(A124,'POA 2026'!$A$11:$AU$188,8,FALSE)</f>
        <v>01-Administración Central</v>
      </c>
      <c r="D124" s="219" t="str">
        <f>+VLOOKUP(A124,'POA 2026'!$A$11:$AU$188,13,FALSE)</f>
        <v>Dirección Talento Humano</v>
      </c>
      <c r="E124" s="220" t="str">
        <f>+VLOOKUP(A124,'POA 2026'!$A$11:$AU$188,15,FALSE)</f>
        <v>CND</v>
      </c>
      <c r="F124" s="145"/>
      <c r="G124" s="233">
        <v>46043</v>
      </c>
      <c r="H124" s="195" t="s">
        <v>623</v>
      </c>
      <c r="I124" s="202">
        <v>13.8</v>
      </c>
      <c r="J124" s="195" t="s">
        <v>503</v>
      </c>
      <c r="K124" s="220" t="str">
        <f t="shared" ref="K124:K187" si="2">+MID(L124,1,2)</f>
        <v>53</v>
      </c>
      <c r="L124" s="220">
        <f>+VLOOKUP(A124,'POA 2026'!$A$11:$AU$188,17,FALSE)</f>
        <v>531406</v>
      </c>
      <c r="M124" s="220">
        <f>+VLOOKUP(A124,'POA 2026'!$A$11:$AU$188,19,FALSE)</f>
        <v>1701</v>
      </c>
      <c r="N124" s="220">
        <f>+VLOOKUP(A124,'POA 2026'!$A$11:$AU$188,20,FALSE)</f>
        <v>1</v>
      </c>
      <c r="O124" s="145"/>
      <c r="P124" s="145"/>
      <c r="Q124" s="145"/>
      <c r="R124" s="145"/>
      <c r="S124" s="145"/>
      <c r="T124" s="145"/>
      <c r="U124" s="145" t="s">
        <v>595</v>
      </c>
    </row>
    <row r="125" spans="1:22" x14ac:dyDescent="0.25">
      <c r="A125" s="235">
        <v>111</v>
      </c>
      <c r="B125" s="219" t="str">
        <f>+VLOOKUP(A125,'POA 2026'!$A$11:$AU$188,14,FALSE)</f>
        <v>Adquisición de Equipo Médico para la unidad de medicina ocupacional de la Universidad Intercultural de las Nacionalidades y Pueblos Indígenas Amawtay Wasi</v>
      </c>
      <c r="C125" s="219" t="str">
        <f>+VLOOKUP(A125,'POA 2026'!$A$11:$AU$188,8,FALSE)</f>
        <v>01-Administración Central</v>
      </c>
      <c r="D125" s="219" t="str">
        <f>+VLOOKUP(A125,'POA 2026'!$A$11:$AU$188,13,FALSE)</f>
        <v>Dirección Talento Humano</v>
      </c>
      <c r="E125" s="220" t="str">
        <f>+VLOOKUP(A125,'POA 2026'!$A$11:$AU$188,15,FALSE)</f>
        <v>CND</v>
      </c>
      <c r="F125" s="145"/>
      <c r="G125" s="233">
        <v>46043</v>
      </c>
      <c r="H125" s="195" t="s">
        <v>623</v>
      </c>
      <c r="I125" s="202">
        <v>416</v>
      </c>
      <c r="J125" s="195" t="s">
        <v>503</v>
      </c>
      <c r="K125" s="220" t="str">
        <f t="shared" si="2"/>
        <v>84</v>
      </c>
      <c r="L125" s="220">
        <f>+VLOOKUP(A125,'POA 2026'!$A$11:$AU$188,17,FALSE)</f>
        <v>840104</v>
      </c>
      <c r="M125" s="220">
        <f>+VLOOKUP(A125,'POA 2026'!$A$11:$AU$188,19,FALSE)</f>
        <v>1701</v>
      </c>
      <c r="N125" s="220">
        <f>+VLOOKUP(A125,'POA 2026'!$A$11:$AU$188,20,FALSE)</f>
        <v>1</v>
      </c>
      <c r="O125" s="145"/>
      <c r="P125" s="145"/>
      <c r="Q125" s="145"/>
      <c r="R125" s="145"/>
      <c r="S125" s="145"/>
      <c r="T125" s="145"/>
      <c r="U125" s="145" t="s">
        <v>595</v>
      </c>
    </row>
    <row r="126" spans="1:22" x14ac:dyDescent="0.25">
      <c r="A126" s="235">
        <v>113</v>
      </c>
      <c r="B126" s="219" t="str">
        <f>+VLOOKUP(A126,'POA 2026'!$A$11:$AU$188,14,FALSE)</f>
        <v>Pago del beneficio de guarderías</v>
      </c>
      <c r="C126" s="219" t="str">
        <f>+VLOOKUP(A126,'POA 2026'!$A$11:$AU$188,8,FALSE)</f>
        <v>01-Administración Central</v>
      </c>
      <c r="D126" s="219" t="str">
        <f>+VLOOKUP(A126,'POA 2026'!$A$11:$AU$188,13,FALSE)</f>
        <v>Dirección Talento Humano</v>
      </c>
      <c r="E126" s="220" t="str">
        <f>+VLOOKUP(A126,'POA 2026'!$A$11:$AU$188,15,FALSE)</f>
        <v>NUEVO</v>
      </c>
      <c r="F126" s="145"/>
      <c r="G126" s="233">
        <v>46043</v>
      </c>
      <c r="H126" s="195" t="s">
        <v>623</v>
      </c>
      <c r="I126" s="202">
        <v>2607</v>
      </c>
      <c r="J126" s="195" t="s">
        <v>503</v>
      </c>
      <c r="K126" s="220" t="str">
        <f t="shared" si="2"/>
        <v>53</v>
      </c>
      <c r="L126" s="220">
        <f>+VLOOKUP(A126,'POA 2026'!$A$11:$AU$188,17,FALSE)</f>
        <v>530210</v>
      </c>
      <c r="M126" s="220">
        <f>+VLOOKUP(A126,'POA 2026'!$A$11:$AU$188,19,FALSE)</f>
        <v>1701</v>
      </c>
      <c r="N126" s="220">
        <f>+VLOOKUP(A126,'POA 2026'!$A$11:$AU$188,20,FALSE)</f>
        <v>1</v>
      </c>
      <c r="O126" s="145"/>
      <c r="P126" s="145"/>
      <c r="Q126" s="145"/>
      <c r="R126" s="145"/>
      <c r="S126" s="145"/>
      <c r="T126" s="145"/>
      <c r="U126" s="145" t="s">
        <v>596</v>
      </c>
    </row>
    <row r="127" spans="1:22" x14ac:dyDescent="0.25">
      <c r="A127" s="235">
        <v>114</v>
      </c>
      <c r="B127" s="219" t="str">
        <f>+VLOOKUP(A127,'POA 2026'!$A$11:$AU$188,14,FALSE)</f>
        <v>Adquisición de vestimenta para el personal de Código de Trabajo</v>
      </c>
      <c r="C127" s="219" t="str">
        <f>+VLOOKUP(A127,'POA 2026'!$A$11:$AU$188,8,FALSE)</f>
        <v>01-Administración Central</v>
      </c>
      <c r="D127" s="219" t="str">
        <f>+VLOOKUP(A127,'POA 2026'!$A$11:$AU$188,13,FALSE)</f>
        <v>Dirección Talento Humano</v>
      </c>
      <c r="E127" s="220" t="str">
        <f>+VLOOKUP(A127,'POA 2026'!$A$11:$AU$188,15,FALSE)</f>
        <v>ARRASTRE</v>
      </c>
      <c r="F127" s="145"/>
      <c r="G127" s="233">
        <v>46043</v>
      </c>
      <c r="H127" s="195" t="s">
        <v>623</v>
      </c>
      <c r="I127" s="202">
        <v>400</v>
      </c>
      <c r="J127" s="195" t="s">
        <v>503</v>
      </c>
      <c r="K127" s="220" t="str">
        <f t="shared" si="2"/>
        <v>53</v>
      </c>
      <c r="L127" s="220">
        <f>+VLOOKUP(A127,'POA 2026'!$A$11:$AU$188,17,FALSE)</f>
        <v>530802</v>
      </c>
      <c r="M127" s="220">
        <f>+VLOOKUP(A127,'POA 2026'!$A$11:$AU$188,19,FALSE)</f>
        <v>1701</v>
      </c>
      <c r="N127" s="220">
        <f>+VLOOKUP(A127,'POA 2026'!$A$11:$AU$188,20,FALSE)</f>
        <v>1</v>
      </c>
      <c r="O127" s="145"/>
      <c r="P127" s="145"/>
      <c r="Q127" s="145"/>
      <c r="R127" s="145"/>
      <c r="S127" s="145"/>
      <c r="T127" s="145"/>
      <c r="U127" s="145" t="s">
        <v>597</v>
      </c>
    </row>
    <row r="128" spans="1:22" x14ac:dyDescent="0.25">
      <c r="A128" s="235">
        <v>115</v>
      </c>
      <c r="B128" s="219" t="str">
        <f>+VLOOKUP(A128,'POA 2026'!$A$11:$AU$188,14,FALSE)</f>
        <v>Adquisición de calzado para el personal de Código de Trabajo de la Universidad Intercultural de las Nacionalidades y Pueblos Indígenas Amawtay Wasi</v>
      </c>
      <c r="C128" s="219" t="str">
        <f>+VLOOKUP(A128,'POA 2026'!$A$11:$AU$188,8,FALSE)</f>
        <v>01-Administración Central</v>
      </c>
      <c r="D128" s="219" t="str">
        <f>+VLOOKUP(A128,'POA 2026'!$A$11:$AU$188,13,FALSE)</f>
        <v>Dirección Talento Humano</v>
      </c>
      <c r="E128" s="220" t="str">
        <f>+VLOOKUP(A128,'POA 2026'!$A$11:$AU$188,15,FALSE)</f>
        <v>ARRASTRE</v>
      </c>
      <c r="F128" s="145"/>
      <c r="G128" s="233">
        <v>46043</v>
      </c>
      <c r="H128" s="195" t="s">
        <v>623</v>
      </c>
      <c r="I128" s="202">
        <v>200</v>
      </c>
      <c r="J128" s="195" t="s">
        <v>503</v>
      </c>
      <c r="K128" s="220" t="str">
        <f t="shared" si="2"/>
        <v>53</v>
      </c>
      <c r="L128" s="220">
        <f>+VLOOKUP(A128,'POA 2026'!$A$11:$AU$188,17,FALSE)</f>
        <v>530802</v>
      </c>
      <c r="M128" s="220">
        <f>+VLOOKUP(A128,'POA 2026'!$A$11:$AU$188,19,FALSE)</f>
        <v>1701</v>
      </c>
      <c r="N128" s="220">
        <f>+VLOOKUP(A128,'POA 2026'!$A$11:$AU$188,20,FALSE)</f>
        <v>1</v>
      </c>
      <c r="O128" s="145"/>
      <c r="P128" s="145"/>
      <c r="Q128" s="145"/>
      <c r="R128" s="145"/>
      <c r="S128" s="145"/>
      <c r="T128" s="145"/>
      <c r="U128" s="145" t="s">
        <v>598</v>
      </c>
    </row>
    <row r="129" spans="1:23" x14ac:dyDescent="0.25">
      <c r="A129" s="235">
        <v>119</v>
      </c>
      <c r="B129" s="219" t="str">
        <f>+VLOOKUP(A129,'POA 2026'!$A$11:$AU$188,14,FALSE)</f>
        <v>Pago de viáticos por gastos de residencia</v>
      </c>
      <c r="C129" s="219" t="str">
        <f>+VLOOKUP(A129,'POA 2026'!$A$11:$AU$188,8,FALSE)</f>
        <v>01-Administración Central</v>
      </c>
      <c r="D129" s="219" t="str">
        <f>+VLOOKUP(A129,'POA 2026'!$A$11:$AU$188,13,FALSE)</f>
        <v>Dirección Talento Humano</v>
      </c>
      <c r="E129" s="220" t="str">
        <f>+VLOOKUP(A129,'POA 2026'!$A$11:$AU$188,15,FALSE)</f>
        <v>NUEVO</v>
      </c>
      <c r="F129" s="145"/>
      <c r="G129" s="233">
        <v>46043</v>
      </c>
      <c r="H129" s="195" t="s">
        <v>623</v>
      </c>
      <c r="I129" s="202">
        <v>8496</v>
      </c>
      <c r="J129" s="195" t="s">
        <v>503</v>
      </c>
      <c r="K129" s="220" t="str">
        <f t="shared" si="2"/>
        <v>53</v>
      </c>
      <c r="L129" s="220">
        <f>+VLOOKUP(A129,'POA 2026'!$A$11:$AU$188,17,FALSE)</f>
        <v>530306</v>
      </c>
      <c r="M129" s="220">
        <f>+VLOOKUP(A129,'POA 2026'!$A$11:$AU$188,19,FALSE)</f>
        <v>1701</v>
      </c>
      <c r="N129" s="220">
        <f>+VLOOKUP(A129,'POA 2026'!$A$11:$AU$188,20,FALSE)</f>
        <v>1</v>
      </c>
      <c r="O129" s="145"/>
      <c r="P129" s="145"/>
      <c r="Q129" s="145"/>
      <c r="R129" s="145"/>
      <c r="S129" s="145"/>
      <c r="T129" s="145"/>
      <c r="U129" s="145" t="s">
        <v>599</v>
      </c>
    </row>
    <row r="130" spans="1:23" x14ac:dyDescent="0.25">
      <c r="A130" s="235">
        <v>32</v>
      </c>
      <c r="B130" s="219" t="str">
        <f>+VLOOKUP(A130,'POA 2026'!$A$11:$AU$188,14,FALSE)</f>
        <v>Contratación del servicio de mantenimiento del parque automotor de la Universidad Intercultural de las Nacionalidades y Pueblos Indígenas Amawtay Wasi</v>
      </c>
      <c r="C130" s="219" t="str">
        <f>+VLOOKUP(A130,'POA 2026'!$A$11:$AU$188,8,FALSE)</f>
        <v>82-Formación y gestión académica</v>
      </c>
      <c r="D130" s="219" t="str">
        <f>+VLOOKUP(A130,'POA 2026'!$A$11:$AU$188,13,FALSE)</f>
        <v>Dirección Administrativa</v>
      </c>
      <c r="E130" s="220" t="str">
        <f>+VLOOKUP(A130,'POA 2026'!$A$11:$AU$188,15,FALSE)</f>
        <v>ARRASTRE</v>
      </c>
      <c r="F130" s="145"/>
      <c r="G130" s="233">
        <v>46043</v>
      </c>
      <c r="H130" s="195" t="s">
        <v>624</v>
      </c>
      <c r="I130" s="202">
        <v>1500</v>
      </c>
      <c r="J130" s="195" t="s">
        <v>503</v>
      </c>
      <c r="K130" s="220" t="str">
        <f t="shared" si="2"/>
        <v>53</v>
      </c>
      <c r="L130" s="220">
        <f>+VLOOKUP(A130,'POA 2026'!$A$11:$AU$188,17,FALSE)</f>
        <v>530405</v>
      </c>
      <c r="M130" s="220">
        <f>+VLOOKUP(A130,'POA 2026'!$A$11:$AU$188,19,FALSE)</f>
        <v>1701</v>
      </c>
      <c r="N130" s="220">
        <f>+VLOOKUP(A130,'POA 2026'!$A$11:$AU$188,20,FALSE)</f>
        <v>1</v>
      </c>
      <c r="O130" s="145"/>
      <c r="P130" s="145"/>
      <c r="Q130" s="145"/>
      <c r="R130" s="145"/>
      <c r="S130" s="145"/>
      <c r="T130" s="145"/>
      <c r="U130" s="145" t="s">
        <v>600</v>
      </c>
    </row>
    <row r="131" spans="1:23" x14ac:dyDescent="0.25">
      <c r="A131" s="235">
        <v>51</v>
      </c>
      <c r="B131" s="219" t="str">
        <f>+VLOOKUP(A131,'POA 2026'!$A$11:$AU$188,14,FALSE)</f>
        <v>Adquisición, instalacion y puesta en marcha de Servidor de almacenamiento en red (NAS) para la Universidad  Intercultural de  las  Nacionalidades  y Pueblos  Indígenas  Amawtay Wasi</v>
      </c>
      <c r="C131" s="219" t="str">
        <f>+VLOOKUP(A131,'POA 2026'!$A$11:$AU$188,8,FALSE)</f>
        <v>82-Formación y gestión académica</v>
      </c>
      <c r="D131" s="219" t="str">
        <f>+VLOOKUP(A131,'POA 2026'!$A$11:$AU$188,13,FALSE)</f>
        <v>Dirección de Tecnologías de la Información y Comunicación</v>
      </c>
      <c r="E131" s="220" t="str">
        <f>+VLOOKUP(A131,'POA 2026'!$A$11:$AU$188,15,FALSE)</f>
        <v>ARRASTRE</v>
      </c>
      <c r="F131" s="145"/>
      <c r="G131" s="233">
        <v>46043</v>
      </c>
      <c r="H131" s="195" t="s">
        <v>625</v>
      </c>
      <c r="I131" s="202">
        <v>3587</v>
      </c>
      <c r="J131" s="195" t="s">
        <v>503</v>
      </c>
      <c r="K131" s="220" t="str">
        <f t="shared" si="2"/>
        <v>84</v>
      </c>
      <c r="L131" s="220">
        <f>+VLOOKUP(A131,'POA 2026'!$A$11:$AU$188,17,FALSE)</f>
        <v>840107</v>
      </c>
      <c r="M131" s="220">
        <f>+VLOOKUP(A131,'POA 2026'!$A$11:$AU$188,19,FALSE)</f>
        <v>1701</v>
      </c>
      <c r="N131" s="220">
        <f>+VLOOKUP(A131,'POA 2026'!$A$11:$AU$188,20,FALSE)</f>
        <v>1</v>
      </c>
      <c r="O131" s="145"/>
      <c r="P131" s="145"/>
      <c r="Q131" s="145"/>
      <c r="R131" s="145"/>
      <c r="S131" s="145"/>
      <c r="T131" s="145"/>
      <c r="U131" s="145" t="s">
        <v>601</v>
      </c>
    </row>
    <row r="132" spans="1:23" x14ac:dyDescent="0.25">
      <c r="A132" s="235">
        <v>52</v>
      </c>
      <c r="B132" s="219" t="str">
        <f>+VLOOKUP(A132,'POA 2026'!$A$11:$AU$188,14,FALSE)</f>
        <v>Adquisición de equipo Biométricos y aplicativo de control para  la Universidad  Intercultural de las  Nacionalidades  y Pueblos  Indígenas  Amawtay Wasi</v>
      </c>
      <c r="C132" s="219" t="str">
        <f>+VLOOKUP(A132,'POA 2026'!$A$11:$AU$188,8,FALSE)</f>
        <v>82-Formación y gestión académica</v>
      </c>
      <c r="D132" s="219" t="str">
        <f>+VLOOKUP(A132,'POA 2026'!$A$11:$AU$188,13,FALSE)</f>
        <v>Dirección de Tecnologías de la Información y Comunicación</v>
      </c>
      <c r="E132" s="220" t="str">
        <f>+VLOOKUP(A132,'POA 2026'!$A$11:$AU$188,15,FALSE)</f>
        <v>ARRASTRE</v>
      </c>
      <c r="F132" s="145"/>
      <c r="G132" s="233">
        <v>46043</v>
      </c>
      <c r="H132" s="195" t="s">
        <v>625</v>
      </c>
      <c r="I132" s="202">
        <v>5964.6</v>
      </c>
      <c r="J132" s="195" t="s">
        <v>503</v>
      </c>
      <c r="K132" s="220" t="str">
        <f t="shared" si="2"/>
        <v>84</v>
      </c>
      <c r="L132" s="220">
        <f>+VLOOKUP(A132,'POA 2026'!$A$11:$AU$188,17,FALSE)</f>
        <v>840107</v>
      </c>
      <c r="M132" s="220">
        <f>+VLOOKUP(A132,'POA 2026'!$A$11:$AU$188,19,FALSE)</f>
        <v>1701</v>
      </c>
      <c r="N132" s="220">
        <f>+VLOOKUP(A132,'POA 2026'!$A$11:$AU$188,20,FALSE)</f>
        <v>1</v>
      </c>
      <c r="O132" s="145"/>
      <c r="P132" s="145"/>
      <c r="Q132" s="145"/>
      <c r="R132" s="145"/>
      <c r="S132" s="145"/>
      <c r="T132" s="145"/>
      <c r="U132" s="145" t="s">
        <v>602</v>
      </c>
    </row>
    <row r="133" spans="1:23" x14ac:dyDescent="0.25">
      <c r="A133" s="235">
        <v>53</v>
      </c>
      <c r="B133" s="219" t="str">
        <f>+VLOOKUP(A133,'POA 2026'!$A$11:$AU$188,14,FALSE)</f>
        <v>Contratación del servicio de mantenimiento preventivo de las computadoras marca SPEEDMIND con convenio marco</v>
      </c>
      <c r="C133" s="219" t="str">
        <f>+VLOOKUP(A133,'POA 2026'!$A$11:$AU$188,8,FALSE)</f>
        <v>82-Formación y gestión académica</v>
      </c>
      <c r="D133" s="219" t="str">
        <f>+VLOOKUP(A133,'POA 2026'!$A$11:$AU$188,13,FALSE)</f>
        <v>Dirección de Tecnologías de la Información y Comunicación</v>
      </c>
      <c r="E133" s="220" t="str">
        <f>+VLOOKUP(A133,'POA 2026'!$A$11:$AU$188,15,FALSE)</f>
        <v>CND</v>
      </c>
      <c r="F133" s="145"/>
      <c r="G133" s="233">
        <v>46043</v>
      </c>
      <c r="H133" s="195" t="s">
        <v>625</v>
      </c>
      <c r="I133" s="202">
        <v>3075</v>
      </c>
      <c r="J133" s="195" t="s">
        <v>503</v>
      </c>
      <c r="K133" s="220" t="str">
        <f t="shared" si="2"/>
        <v>53</v>
      </c>
      <c r="L133" s="220">
        <f>+VLOOKUP(A133,'POA 2026'!$A$11:$AU$188,17,FALSE)</f>
        <v>530704</v>
      </c>
      <c r="M133" s="220">
        <f>+VLOOKUP(A133,'POA 2026'!$A$11:$AU$188,19,FALSE)</f>
        <v>1701</v>
      </c>
      <c r="N133" s="220">
        <f>+VLOOKUP(A133,'POA 2026'!$A$11:$AU$188,20,FALSE)</f>
        <v>1</v>
      </c>
      <c r="O133" s="145"/>
      <c r="P133" s="145"/>
      <c r="Q133" s="145"/>
      <c r="R133" s="145"/>
      <c r="S133" s="145"/>
      <c r="T133" s="145"/>
      <c r="U133" s="145" t="s">
        <v>603</v>
      </c>
    </row>
    <row r="134" spans="1:23" x14ac:dyDescent="0.25">
      <c r="A134" s="235">
        <v>56</v>
      </c>
      <c r="B134" s="219" t="str">
        <f>+VLOOKUP(A134,'POA 2026'!$A$11:$AU$188,14,FALSE)</f>
        <v>Adquisición instalación y puesta en funcionamiento de equipos para la infraestructura informática del data center de la Universidad Amawtay Wasi (Mantenimiento 1)</v>
      </c>
      <c r="C134" s="219" t="str">
        <f>+VLOOKUP(A134,'POA 2026'!$A$11:$AU$188,8,FALSE)</f>
        <v>82-Formación y gestión académica</v>
      </c>
      <c r="D134" s="219" t="str">
        <f>+VLOOKUP(A134,'POA 2026'!$A$11:$AU$188,13,FALSE)</f>
        <v>Dirección de Tecnologías de la Información y Comunicación</v>
      </c>
      <c r="E134" s="220" t="str">
        <f>+VLOOKUP(A134,'POA 2026'!$A$11:$AU$188,15,FALSE)</f>
        <v>ARRASTRE</v>
      </c>
      <c r="F134" s="145"/>
      <c r="G134" s="233">
        <v>46043</v>
      </c>
      <c r="H134" s="195" t="s">
        <v>625</v>
      </c>
      <c r="I134" s="202">
        <v>1950</v>
      </c>
      <c r="J134" s="195" t="s">
        <v>503</v>
      </c>
      <c r="K134" s="220" t="str">
        <f t="shared" si="2"/>
        <v>53</v>
      </c>
      <c r="L134" s="220">
        <f>+VLOOKUP(A134,'POA 2026'!$A$11:$AU$188,17,FALSE)</f>
        <v>530704</v>
      </c>
      <c r="M134" s="220">
        <f>+VLOOKUP(A134,'POA 2026'!$A$11:$AU$188,19,FALSE)</f>
        <v>1701</v>
      </c>
      <c r="N134" s="220">
        <f>+VLOOKUP(A134,'POA 2026'!$A$11:$AU$188,20,FALSE)</f>
        <v>1</v>
      </c>
      <c r="O134" s="145"/>
      <c r="P134" s="145"/>
      <c r="Q134" s="145"/>
      <c r="R134" s="145"/>
      <c r="S134" s="145"/>
      <c r="T134" s="145"/>
      <c r="U134" s="145" t="s">
        <v>604</v>
      </c>
    </row>
    <row r="135" spans="1:23" x14ac:dyDescent="0.25">
      <c r="A135" s="235">
        <v>57</v>
      </c>
      <c r="B135" s="219" t="str">
        <f>+VLOOKUP(A135,'POA 2026'!$A$11:$AU$188,14,FALSE)</f>
        <v>Adquisición de equipos computacionales para la implementación de la Dirección de Desarrollo e Implementación del Modelo Educativo Intercultural y Comunitario (Mantenimiento)</v>
      </c>
      <c r="C135" s="219" t="str">
        <f>+VLOOKUP(A135,'POA 2026'!$A$11:$AU$188,8,FALSE)</f>
        <v>82-Formación y gestión académica</v>
      </c>
      <c r="D135" s="219" t="str">
        <f>+VLOOKUP(A135,'POA 2026'!$A$11:$AU$188,13,FALSE)</f>
        <v>Dirección de Tecnologías de la Información y Comunicación</v>
      </c>
      <c r="E135" s="220" t="str">
        <f>+VLOOKUP(A135,'POA 2026'!$A$11:$AU$188,15,FALSE)</f>
        <v>ARRASTRE</v>
      </c>
      <c r="F135" s="145"/>
      <c r="G135" s="233">
        <v>46043</v>
      </c>
      <c r="H135" s="195" t="s">
        <v>625</v>
      </c>
      <c r="I135" s="202">
        <v>120</v>
      </c>
      <c r="J135" s="195" t="s">
        <v>503</v>
      </c>
      <c r="K135" s="220" t="str">
        <f t="shared" si="2"/>
        <v>53</v>
      </c>
      <c r="L135" s="220">
        <f>+VLOOKUP(A135,'POA 2026'!$A$11:$AU$188,17,FALSE)</f>
        <v>530704</v>
      </c>
      <c r="M135" s="220">
        <f>+VLOOKUP(A135,'POA 2026'!$A$11:$AU$188,19,FALSE)</f>
        <v>1701</v>
      </c>
      <c r="N135" s="220">
        <f>+VLOOKUP(A135,'POA 2026'!$A$11:$AU$188,20,FALSE)</f>
        <v>1</v>
      </c>
      <c r="O135" s="145"/>
      <c r="P135" s="145"/>
      <c r="Q135" s="145"/>
      <c r="R135" s="145"/>
      <c r="S135" s="145"/>
      <c r="T135" s="145"/>
      <c r="U135" s="145" t="s">
        <v>605</v>
      </c>
    </row>
    <row r="136" spans="1:23" x14ac:dyDescent="0.25">
      <c r="A136" s="235">
        <v>58</v>
      </c>
      <c r="B136" s="219" t="str">
        <f>+VLOOKUP(A136,'POA 2026'!$A$11:$AU$188,14,FALSE)</f>
        <v>Adquisición de equipos de telecomunicaciones, almacenamiento, seguridad perimetral y configuración de la Universidad Intercultural de las Nacionalidades y Pueblos Indígenas Amawtay Wasi</v>
      </c>
      <c r="C136" s="219" t="str">
        <f>+VLOOKUP(A136,'POA 2026'!$A$11:$AU$188,8,FALSE)</f>
        <v>82-Formación y gestión académica</v>
      </c>
      <c r="D136" s="219" t="str">
        <f>+VLOOKUP(A136,'POA 2026'!$A$11:$AU$188,13,FALSE)</f>
        <v>Dirección de Tecnologías de la Información y Comunicación</v>
      </c>
      <c r="E136" s="220" t="str">
        <f>+VLOOKUP(A136,'POA 2026'!$A$11:$AU$188,15,FALSE)</f>
        <v>ARRASTRE</v>
      </c>
      <c r="F136" s="145"/>
      <c r="G136" s="233">
        <v>46043</v>
      </c>
      <c r="H136" s="195" t="s">
        <v>625</v>
      </c>
      <c r="I136" s="202">
        <v>325</v>
      </c>
      <c r="J136" s="195" t="s">
        <v>503</v>
      </c>
      <c r="K136" s="220" t="str">
        <f t="shared" si="2"/>
        <v>53</v>
      </c>
      <c r="L136" s="220">
        <f>+VLOOKUP(A136,'POA 2026'!$A$11:$AU$188,17,FALSE)</f>
        <v>530704</v>
      </c>
      <c r="M136" s="220">
        <f>+VLOOKUP(A136,'POA 2026'!$A$11:$AU$188,19,FALSE)</f>
        <v>1701</v>
      </c>
      <c r="N136" s="220">
        <f>+VLOOKUP(A136,'POA 2026'!$A$11:$AU$188,20,FALSE)</f>
        <v>1</v>
      </c>
      <c r="O136" s="145"/>
      <c r="P136" s="145"/>
      <c r="Q136" s="145"/>
      <c r="R136" s="145"/>
      <c r="S136" s="145"/>
      <c r="T136" s="145"/>
      <c r="U136" s="145" t="s">
        <v>606</v>
      </c>
    </row>
    <row r="137" spans="1:23" x14ac:dyDescent="0.25">
      <c r="A137" s="235">
        <v>156</v>
      </c>
      <c r="B137" s="219" t="str">
        <f>+VLOOKUP(A137,'POA 2026'!$A$11:$AU$188,14,FALSE)</f>
        <v>Contratación del servicio de acceso a la red avanzada de investigación y academia para la Universidad Intercultural de las Nacionalidades y Pueblos Indígenas Amawtay Wasi.(CONTRATO ADMINISTRATIVO No. UINPIAW-2024-0008)</v>
      </c>
      <c r="C137" s="219" t="str">
        <f>+VLOOKUP(A137,'POA 2026'!$A$11:$AU$188,8,FALSE)</f>
        <v>83-Gestión de la Investigación</v>
      </c>
      <c r="D137" s="219" t="str">
        <f>+VLOOKUP(A137,'POA 2026'!$A$11:$AU$188,13,FALSE)</f>
        <v>Dirección de Tecnologías de la Información y Comunicación</v>
      </c>
      <c r="E137" s="220" t="str">
        <f>+VLOOKUP(A137,'POA 2026'!$A$11:$AU$188,15,FALSE)</f>
        <v>CND</v>
      </c>
      <c r="F137" s="145"/>
      <c r="G137" s="233">
        <v>46048</v>
      </c>
      <c r="H137" s="195" t="s">
        <v>634</v>
      </c>
      <c r="I137" s="202">
        <v>7748.4</v>
      </c>
      <c r="J137" s="195" t="s">
        <v>504</v>
      </c>
      <c r="K137" s="220" t="str">
        <f t="shared" si="2"/>
        <v>53</v>
      </c>
      <c r="L137" s="220">
        <f>+VLOOKUP(A137,'POA 2026'!$A$11:$AU$188,17,FALSE)</f>
        <v>530105</v>
      </c>
      <c r="M137" s="220">
        <f>+VLOOKUP(A137,'POA 2026'!$A$11:$AU$188,19,FALSE)</f>
        <v>1701</v>
      </c>
      <c r="N137" s="220">
        <f>+VLOOKUP(A137,'POA 2026'!$A$11:$AU$188,20,FALSE)</f>
        <v>1</v>
      </c>
      <c r="O137" s="145"/>
      <c r="P137" s="145"/>
      <c r="Q137" s="145"/>
      <c r="R137" s="145"/>
      <c r="S137" s="145"/>
      <c r="T137" s="145"/>
      <c r="U137" s="145" t="s">
        <v>626</v>
      </c>
      <c r="V137" s="195" t="s">
        <v>636</v>
      </c>
      <c r="W137" t="s">
        <v>637</v>
      </c>
    </row>
    <row r="138" spans="1:23" x14ac:dyDescent="0.25">
      <c r="A138" s="235">
        <v>157</v>
      </c>
      <c r="B138" s="219" t="str">
        <f>+VLOOKUP(A138,'POA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C138" s="219" t="str">
        <f>+VLOOKUP(A138,'POA 2026'!$A$11:$AU$188,8,FALSE)</f>
        <v>83-Gestión de la Investigación</v>
      </c>
      <c r="D138" s="219" t="str">
        <f>+VLOOKUP(A138,'POA 2026'!$A$11:$AU$188,13,FALSE)</f>
        <v>Dirección de Tecnologías de la Información y Comunicación</v>
      </c>
      <c r="E138" s="220" t="str">
        <f>+VLOOKUP(A138,'POA 2026'!$A$11:$AU$188,15,FALSE)</f>
        <v>ARRASTRE</v>
      </c>
      <c r="F138" s="145"/>
      <c r="G138" s="233">
        <v>46048</v>
      </c>
      <c r="H138" s="195" t="s">
        <v>634</v>
      </c>
      <c r="I138" s="202">
        <v>103980.8</v>
      </c>
      <c r="J138" s="195" t="s">
        <v>504</v>
      </c>
      <c r="K138" s="220" t="str">
        <f t="shared" si="2"/>
        <v>53</v>
      </c>
      <c r="L138" s="220">
        <f>+VLOOKUP(A138,'POA 2026'!$A$11:$AU$188,17,FALSE)</f>
        <v>530105</v>
      </c>
      <c r="M138" s="220">
        <f>+VLOOKUP(A138,'POA 2026'!$A$11:$AU$188,19,FALSE)</f>
        <v>1701</v>
      </c>
      <c r="N138" s="220">
        <f>+VLOOKUP(A138,'POA 2026'!$A$11:$AU$188,20,FALSE)</f>
        <v>1</v>
      </c>
      <c r="O138" s="145"/>
      <c r="P138" s="145"/>
      <c r="Q138" s="145"/>
      <c r="R138" s="145"/>
      <c r="S138" s="145"/>
      <c r="T138" s="145"/>
      <c r="U138" s="145" t="s">
        <v>627</v>
      </c>
      <c r="V138" s="195" t="s">
        <v>636</v>
      </c>
    </row>
    <row r="139" spans="1:23" x14ac:dyDescent="0.25">
      <c r="A139" s="235">
        <v>136</v>
      </c>
      <c r="B139" s="219" t="str">
        <f>+VLOOKUP(A139,'POA 2026'!$A$11:$AU$188,14,FALSE)</f>
        <v>Contratación del servicio de diseño, edición e impresión de materiales informativos para los proyectos de Vinculación con la Sociedad de la Universidad Intercultural de las Nacionalidades y Pueblos Indígenas Amawtay Wasi</v>
      </c>
      <c r="C139" s="219" t="str">
        <f>+VLOOKUP(A139,'POA 2026'!$A$11:$AU$188,8,FALSE)</f>
        <v>84-Gestión de la vinculación con la colectividad</v>
      </c>
      <c r="D139" s="219" t="str">
        <f>+VLOOKUP(A139,'POA 2026'!$A$11:$AU$188,13,FALSE)</f>
        <v>Dirección de Vinculación con la Sociedad</v>
      </c>
      <c r="E139" s="220" t="str">
        <f>+VLOOKUP(A139,'POA 2026'!$A$11:$AU$188,15,FALSE)</f>
        <v>CND</v>
      </c>
      <c r="F139" s="145"/>
      <c r="G139" s="233">
        <v>46048</v>
      </c>
      <c r="H139" s="195" t="s">
        <v>631</v>
      </c>
      <c r="I139" s="202">
        <v>6239.88</v>
      </c>
      <c r="J139" s="195" t="s">
        <v>503</v>
      </c>
      <c r="K139" s="220" t="str">
        <f t="shared" si="2"/>
        <v>53</v>
      </c>
      <c r="L139" s="220">
        <f>+VLOOKUP(A139,'POA 2026'!$A$11:$AU$188,17,FALSE)</f>
        <v>530204</v>
      </c>
      <c r="M139" s="220">
        <f>+VLOOKUP(A139,'POA 2026'!$A$11:$AU$188,19,FALSE)</f>
        <v>1701</v>
      </c>
      <c r="N139" s="220">
        <f>+VLOOKUP(A139,'POA 2026'!$A$11:$AU$188,20,FALSE)</f>
        <v>1</v>
      </c>
      <c r="O139" s="145"/>
      <c r="P139" s="145"/>
      <c r="Q139" s="145"/>
      <c r="R139" s="145"/>
      <c r="S139" s="145"/>
      <c r="T139" s="145"/>
      <c r="U139" s="145" t="s">
        <v>628</v>
      </c>
    </row>
    <row r="140" spans="1:23" x14ac:dyDescent="0.25">
      <c r="A140" s="235">
        <v>138</v>
      </c>
      <c r="B140" s="219" t="str">
        <f>+VLOOKUP(A140,'POA 2026'!$A$11:$AU$188,14,FALSE)</f>
        <v>Asociación del Instituto de Biodiversidad de la UINPIAW a la Red de investigación del Consejo Latinoamericano de Ciencias Sociales CLACSO</v>
      </c>
      <c r="C140" s="219" t="str">
        <f>+VLOOKUP(A140,'POA 2026'!$A$11:$AU$188,8,FALSE)</f>
        <v>83-Gestión de la Investigación</v>
      </c>
      <c r="D140" s="219" t="str">
        <f>+VLOOKUP(A140,'POA 2026'!$A$11:$AU$188,13,FALSE)</f>
        <v>Instituto de Biodiversidad</v>
      </c>
      <c r="E140" s="220" t="str">
        <f>+VLOOKUP(A140,'POA 2026'!$A$11:$AU$188,15,FALSE)</f>
        <v>NUEVO</v>
      </c>
      <c r="F140" s="145"/>
      <c r="G140" s="233">
        <v>46048</v>
      </c>
      <c r="H140" s="195" t="s">
        <v>633</v>
      </c>
      <c r="I140" s="202">
        <v>750</v>
      </c>
      <c r="J140" s="195" t="s">
        <v>503</v>
      </c>
      <c r="K140" s="220" t="str">
        <f t="shared" si="2"/>
        <v>53</v>
      </c>
      <c r="L140" s="220">
        <f>+VLOOKUP(A140,'POA 2026'!$A$11:$AU$188,17,FALSE)</f>
        <v>530239</v>
      </c>
      <c r="M140" s="220">
        <f>+VLOOKUP(A140,'POA 2026'!$A$11:$AU$188,19,FALSE)</f>
        <v>1701</v>
      </c>
      <c r="N140" s="220">
        <f>+VLOOKUP(A140,'POA 2026'!$A$11:$AU$188,20,FALSE)</f>
        <v>1</v>
      </c>
      <c r="O140" s="145"/>
      <c r="P140" s="145"/>
      <c r="Q140" s="145"/>
      <c r="R140" s="145"/>
      <c r="S140" s="145"/>
      <c r="T140" s="145"/>
      <c r="U140" s="145" t="s">
        <v>632</v>
      </c>
    </row>
    <row r="141" spans="1:23" x14ac:dyDescent="0.25">
      <c r="A141" s="235">
        <v>157</v>
      </c>
      <c r="B141" s="219" t="str">
        <f>+VLOOKUP(A141,'POA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C141" s="219" t="str">
        <f>+VLOOKUP(A141,'POA 2026'!$A$11:$AU$188,8,FALSE)</f>
        <v>83-Gestión de la Investigación</v>
      </c>
      <c r="D141" s="219" t="str">
        <f>+VLOOKUP(A141,'POA 2026'!$A$11:$AU$188,13,FALSE)</f>
        <v>Dirección de Tecnologías de la Información y Comunicación</v>
      </c>
      <c r="E141" s="220" t="str">
        <f>+VLOOKUP(A141,'POA 2026'!$A$11:$AU$188,15,FALSE)</f>
        <v>ARRASTRE</v>
      </c>
      <c r="F141" s="145"/>
      <c r="G141" s="233">
        <v>46051</v>
      </c>
      <c r="H141" s="195" t="s">
        <v>636</v>
      </c>
      <c r="I141" s="202">
        <v>103980.8</v>
      </c>
      <c r="J141" s="195" t="s">
        <v>503</v>
      </c>
      <c r="K141" s="220" t="str">
        <f t="shared" si="2"/>
        <v>53</v>
      </c>
      <c r="L141" s="220">
        <f>+VLOOKUP(A141,'POA 2026'!$A$11:$AU$188,17,FALSE)</f>
        <v>530105</v>
      </c>
      <c r="M141" s="220">
        <f>+VLOOKUP(A141,'POA 2026'!$A$11:$AU$188,19,FALSE)</f>
        <v>1701</v>
      </c>
      <c r="N141" s="220">
        <f>+VLOOKUP(A141,'POA 2026'!$A$11:$AU$188,20,FALSE)</f>
        <v>1</v>
      </c>
      <c r="O141" s="145"/>
      <c r="P141" s="145"/>
      <c r="Q141" s="145"/>
      <c r="R141" s="145"/>
      <c r="S141" s="145"/>
      <c r="T141" s="145"/>
      <c r="U141" s="145" t="s">
        <v>635</v>
      </c>
    </row>
    <row r="142" spans="1:23" x14ac:dyDescent="0.25">
      <c r="A142" s="235">
        <v>23</v>
      </c>
      <c r="B142" s="219" t="str">
        <f>+VLOOKUP(A142,'POA 2026'!$A$11:$AU$188,14,FALSE)</f>
        <v xml:space="preserve">Reembolso de pasajes aéreos al exterior </v>
      </c>
      <c r="C142" s="219" t="str">
        <f>+VLOOKUP(A142,'POA 2026'!$A$11:$AU$188,8,FALSE)</f>
        <v>01-Administración Central</v>
      </c>
      <c r="D142" s="219" t="str">
        <f>+VLOOKUP(A142,'POA 2026'!$A$11:$AU$188,13,FALSE)</f>
        <v>Dirección Administrativa</v>
      </c>
      <c r="E142" s="220" t="str">
        <f>+VLOOKUP(A142,'POA 2026'!$A$11:$AU$188,15,FALSE)</f>
        <v>NUEVO</v>
      </c>
      <c r="F142" s="145"/>
      <c r="G142" s="233">
        <v>46052</v>
      </c>
      <c r="H142" s="195" t="s">
        <v>669</v>
      </c>
      <c r="I142" s="202">
        <v>1250</v>
      </c>
      <c r="J142" s="195" t="s">
        <v>503</v>
      </c>
      <c r="K142" s="220" t="str">
        <f t="shared" si="2"/>
        <v>53</v>
      </c>
      <c r="L142" s="220">
        <f>+VLOOKUP(A142,'POA 2026'!$A$11:$AU$188,17,FALSE)</f>
        <v>530302</v>
      </c>
      <c r="M142" s="220">
        <f>+VLOOKUP(A142,'POA 2026'!$A$11:$AU$188,19,FALSE)</f>
        <v>1701</v>
      </c>
      <c r="N142" s="220">
        <f>+VLOOKUP(A142,'POA 2026'!$A$11:$AU$188,20,FALSE)</f>
        <v>1</v>
      </c>
      <c r="O142" s="145"/>
      <c r="P142" s="145"/>
      <c r="Q142" s="145"/>
      <c r="R142" s="145"/>
      <c r="S142" s="145"/>
      <c r="T142" s="145"/>
      <c r="U142" s="145" t="s">
        <v>638</v>
      </c>
    </row>
    <row r="143" spans="1:23" x14ac:dyDescent="0.25">
      <c r="A143" s="235">
        <v>25</v>
      </c>
      <c r="B143" s="219" t="str">
        <f>+VLOOKUP(A143,'POA 2026'!$A$11:$AU$188,14,FALSE)</f>
        <v>Viáticos al Exterior</v>
      </c>
      <c r="C143" s="219" t="str">
        <f>+VLOOKUP(A143,'POA 2026'!$A$11:$AU$188,8,FALSE)</f>
        <v>01-Administración Central</v>
      </c>
      <c r="D143" s="219" t="str">
        <f>+VLOOKUP(A143,'POA 2026'!$A$11:$AU$188,13,FALSE)</f>
        <v>Dirección Administrativa</v>
      </c>
      <c r="E143" s="220" t="str">
        <f>+VLOOKUP(A143,'POA 2026'!$A$11:$AU$188,15,FALSE)</f>
        <v>NUEVO</v>
      </c>
      <c r="F143" s="145"/>
      <c r="G143" s="233">
        <v>46052</v>
      </c>
      <c r="H143" s="195" t="s">
        <v>669</v>
      </c>
      <c r="I143" s="202">
        <v>1250</v>
      </c>
      <c r="J143" s="195" t="s">
        <v>503</v>
      </c>
      <c r="K143" s="220" t="str">
        <f t="shared" si="2"/>
        <v>53</v>
      </c>
      <c r="L143" s="220">
        <f>+VLOOKUP(A143,'POA 2026'!$A$11:$AU$188,17,FALSE)</f>
        <v>530304</v>
      </c>
      <c r="M143" s="220">
        <f>+VLOOKUP(A143,'POA 2026'!$A$11:$AU$188,19,FALSE)</f>
        <v>1701</v>
      </c>
      <c r="N143" s="220">
        <f>+VLOOKUP(A143,'POA 2026'!$A$11:$AU$188,20,FALSE)</f>
        <v>1</v>
      </c>
      <c r="O143" s="145"/>
      <c r="P143" s="145"/>
      <c r="Q143" s="145"/>
      <c r="R143" s="145"/>
      <c r="S143" s="145"/>
      <c r="T143" s="145"/>
      <c r="U143" s="145" t="s">
        <v>639</v>
      </c>
    </row>
    <row r="144" spans="1:23" x14ac:dyDescent="0.25">
      <c r="A144" s="235">
        <v>63</v>
      </c>
      <c r="B144" s="219" t="str">
        <f>+VLOOKUP(A144,'POA 2026'!$A$11:$AU$188,14,FALSE)</f>
        <v>Decimotercer Sueldo</v>
      </c>
      <c r="C144" s="219" t="str">
        <f>+VLOOKUP(A144,'POA 2026'!$A$11:$AU$188,8,FALSE)</f>
        <v>01-Administración Central</v>
      </c>
      <c r="D144" s="219" t="str">
        <f>+VLOOKUP(A144,'POA 2026'!$A$11:$AU$188,13,FALSE)</f>
        <v>Dirección Talento Humano</v>
      </c>
      <c r="E144" s="220" t="str">
        <f>+VLOOKUP(A144,'POA 2026'!$A$11:$AU$188,15,FALSE)</f>
        <v>NUEVO</v>
      </c>
      <c r="F144" s="145"/>
      <c r="G144" s="233">
        <v>46062</v>
      </c>
      <c r="H144" s="195" t="s">
        <v>670</v>
      </c>
      <c r="I144" s="202">
        <v>12318.73</v>
      </c>
      <c r="J144" s="195" t="s">
        <v>503</v>
      </c>
      <c r="K144" s="220" t="str">
        <f t="shared" si="2"/>
        <v>51</v>
      </c>
      <c r="L144" s="220">
        <f>+VLOOKUP(A144,'POA 2026'!$A$11:$AU$188,17,FALSE)</f>
        <v>510203</v>
      </c>
      <c r="M144" s="220">
        <f>+VLOOKUP(A144,'POA 2026'!$A$11:$AU$188,19,FALSE)</f>
        <v>1700</v>
      </c>
      <c r="N144" s="220">
        <f>+VLOOKUP(A144,'POA 2026'!$A$11:$AU$188,20,FALSE)</f>
        <v>1</v>
      </c>
      <c r="O144" s="145"/>
      <c r="P144" s="145"/>
      <c r="Q144" s="145"/>
      <c r="R144" s="145"/>
      <c r="S144" s="145"/>
      <c r="T144" s="145"/>
      <c r="U144" s="145" t="s">
        <v>671</v>
      </c>
    </row>
    <row r="145" spans="1:21" x14ac:dyDescent="0.25">
      <c r="A145" s="235">
        <v>72</v>
      </c>
      <c r="B145" s="219" t="str">
        <f>+VLOOKUP(A145,'POA 2026'!$A$11:$AU$188,14,FALSE)</f>
        <v>Fondo de Reserva</v>
      </c>
      <c r="C145" s="219" t="str">
        <f>+VLOOKUP(A145,'POA 2026'!$A$11:$AU$188,8,FALSE)</f>
        <v>01-Administración Central</v>
      </c>
      <c r="D145" s="219" t="str">
        <f>+VLOOKUP(A145,'POA 2026'!$A$11:$AU$188,13,FALSE)</f>
        <v>Dirección Talento Humano</v>
      </c>
      <c r="E145" s="220" t="str">
        <f>+VLOOKUP(A145,'POA 2026'!$A$11:$AU$188,15,FALSE)</f>
        <v>NUEVO</v>
      </c>
      <c r="F145" s="145"/>
      <c r="G145" s="233">
        <v>46062</v>
      </c>
      <c r="H145" s="195" t="s">
        <v>670</v>
      </c>
      <c r="I145" s="202">
        <v>16528.689999999999</v>
      </c>
      <c r="J145" s="195" t="s">
        <v>503</v>
      </c>
      <c r="K145" s="220" t="str">
        <f t="shared" si="2"/>
        <v>51</v>
      </c>
      <c r="L145" s="220">
        <f>+VLOOKUP(A145,'POA 2026'!$A$11:$AU$188,17,FALSE)</f>
        <v>510602</v>
      </c>
      <c r="M145" s="220">
        <f>+VLOOKUP(A145,'POA 2026'!$A$11:$AU$188,19,FALSE)</f>
        <v>1700</v>
      </c>
      <c r="N145" s="220">
        <f>+VLOOKUP(A145,'POA 2026'!$A$11:$AU$188,20,FALSE)</f>
        <v>1</v>
      </c>
      <c r="O145" s="145"/>
      <c r="P145" s="145"/>
      <c r="Q145" s="145"/>
      <c r="R145" s="145"/>
      <c r="S145" s="145"/>
      <c r="T145" s="145"/>
      <c r="U145" s="145" t="s">
        <v>671</v>
      </c>
    </row>
    <row r="146" spans="1:21" x14ac:dyDescent="0.25">
      <c r="A146" s="235">
        <v>73</v>
      </c>
      <c r="B146" s="219" t="str">
        <f>+VLOOKUP(A146,'POA 2026'!$A$11:$AU$188,14,FALSE)</f>
        <v>Vacaciones no gozadas</v>
      </c>
      <c r="C146" s="219" t="str">
        <f>+VLOOKUP(A146,'POA 2026'!$A$11:$AU$188,8,FALSE)</f>
        <v>01-Administración Central</v>
      </c>
      <c r="D146" s="219" t="str">
        <f>+VLOOKUP(A146,'POA 2026'!$A$11:$AU$188,13,FALSE)</f>
        <v>Dirección Talento Humano</v>
      </c>
      <c r="E146" s="220" t="str">
        <f>+VLOOKUP(A146,'POA 2026'!$A$11:$AU$188,15,FALSE)</f>
        <v>NUEVO</v>
      </c>
      <c r="F146" s="145"/>
      <c r="G146" s="233">
        <v>46062</v>
      </c>
      <c r="H146" s="195" t="s">
        <v>670</v>
      </c>
      <c r="I146" s="202">
        <v>1006.29</v>
      </c>
      <c r="J146" s="195" t="s">
        <v>503</v>
      </c>
      <c r="K146" s="220" t="str">
        <f t="shared" si="2"/>
        <v>51</v>
      </c>
      <c r="L146" s="220">
        <f>+VLOOKUP(A146,'POA 2026'!$A$11:$AU$188,17,FALSE)</f>
        <v>510602</v>
      </c>
      <c r="M146" s="220">
        <f>+VLOOKUP(A146,'POA 2026'!$A$11:$AU$188,19,FALSE)</f>
        <v>1700</v>
      </c>
      <c r="N146" s="220">
        <f>+VLOOKUP(A146,'POA 2026'!$A$11:$AU$188,20,FALSE)</f>
        <v>1</v>
      </c>
      <c r="O146" s="145"/>
      <c r="P146" s="145"/>
      <c r="Q146" s="145"/>
      <c r="R146" s="145"/>
      <c r="S146" s="145"/>
      <c r="T146" s="145"/>
      <c r="U146" s="145" t="s">
        <v>671</v>
      </c>
    </row>
    <row r="147" spans="1:21" x14ac:dyDescent="0.25">
      <c r="A147" s="235">
        <v>75</v>
      </c>
      <c r="B147" s="219" t="str">
        <f>+VLOOKUP(A147,'POA 2026'!$A$11:$AU$188,14,FALSE)</f>
        <v>Decimotercer Sueldo</v>
      </c>
      <c r="C147" s="219" t="str">
        <f>+VLOOKUP(A147,'POA 2026'!$A$11:$AU$188,8,FALSE)</f>
        <v>82-Formación y gestión académica</v>
      </c>
      <c r="D147" s="219" t="str">
        <f>+VLOOKUP(A147,'POA 2026'!$A$11:$AU$188,13,FALSE)</f>
        <v>Dirección Talento Humano</v>
      </c>
      <c r="E147" s="220" t="str">
        <f>+VLOOKUP(A147,'POA 2026'!$A$11:$AU$188,15,FALSE)</f>
        <v>NUEVO</v>
      </c>
      <c r="F147" s="145"/>
      <c r="G147" s="233">
        <v>46062</v>
      </c>
      <c r="H147" s="195" t="s">
        <v>670</v>
      </c>
      <c r="I147" s="202">
        <v>6539</v>
      </c>
      <c r="J147" s="195" t="s">
        <v>503</v>
      </c>
      <c r="K147" s="220" t="str">
        <f t="shared" si="2"/>
        <v>51</v>
      </c>
      <c r="L147" s="220">
        <f>+VLOOKUP(A147,'POA 2026'!$A$11:$AU$188,17,FALSE)</f>
        <v>510203</v>
      </c>
      <c r="M147" s="220">
        <f>+VLOOKUP(A147,'POA 2026'!$A$11:$AU$188,19,FALSE)</f>
        <v>1700</v>
      </c>
      <c r="N147" s="220">
        <f>+VLOOKUP(A147,'POA 2026'!$A$11:$AU$188,20,FALSE)</f>
        <v>1</v>
      </c>
      <c r="O147" s="145"/>
      <c r="P147" s="145"/>
      <c r="Q147" s="145"/>
      <c r="R147" s="145"/>
      <c r="S147" s="145"/>
      <c r="T147" s="145"/>
      <c r="U147" s="145" t="s">
        <v>671</v>
      </c>
    </row>
    <row r="148" spans="1:21" x14ac:dyDescent="0.25">
      <c r="A148" s="235">
        <v>158</v>
      </c>
      <c r="B148" s="219" t="str">
        <f>+VLOOKUP(A148,'POA 2026'!$A$11:$AU$188,14,FALSE)</f>
        <v>Servicios Personales por Contrato Docente</v>
      </c>
      <c r="C148" s="219" t="str">
        <f>+VLOOKUP(A148,'POA 2026'!$A$11:$AU$188,8,FALSE)</f>
        <v>82-Formación y gestión académica</v>
      </c>
      <c r="D148" s="219" t="str">
        <f>+VLOOKUP(A148,'POA 2026'!$A$11:$AU$188,13,FALSE)</f>
        <v>Dirección Talento Humano</v>
      </c>
      <c r="E148" s="220" t="str">
        <f>+VLOOKUP(A148,'POA 2026'!$A$11:$AU$188,15,FALSE)</f>
        <v>NUEVO</v>
      </c>
      <c r="F148" s="145"/>
      <c r="G148" s="233">
        <v>46062</v>
      </c>
      <c r="H148" s="195" t="s">
        <v>670</v>
      </c>
      <c r="I148" s="202">
        <v>39000</v>
      </c>
      <c r="J148" s="195" t="s">
        <v>503</v>
      </c>
      <c r="K148" s="220" t="str">
        <f t="shared" si="2"/>
        <v>51</v>
      </c>
      <c r="L148" s="220">
        <f>+VLOOKUP(A148,'POA 2026'!$A$11:$AU$188,17,FALSE)</f>
        <v>510518</v>
      </c>
      <c r="M148" s="220">
        <f>+VLOOKUP(A148,'POA 2026'!$A$11:$AU$188,19,FALSE)</f>
        <v>1700</v>
      </c>
      <c r="N148" s="220">
        <f>+VLOOKUP(A148,'POA 2026'!$A$11:$AU$188,20,FALSE)</f>
        <v>1</v>
      </c>
      <c r="O148" s="145"/>
      <c r="P148" s="145"/>
      <c r="Q148" s="145"/>
      <c r="R148" s="145"/>
      <c r="S148" s="145"/>
      <c r="T148" s="145"/>
      <c r="U148" s="145" t="s">
        <v>671</v>
      </c>
    </row>
    <row r="149" spans="1:21" x14ac:dyDescent="0.25">
      <c r="A149" s="235">
        <v>159</v>
      </c>
      <c r="B149" s="219" t="str">
        <f>+VLOOKUP(A149,'POA 2026'!$A$11:$AU$188,14,FALSE)</f>
        <v>Pago de Obligaciones de Ejercicios Anteriores por Egresos de Personal</v>
      </c>
      <c r="C149" s="219" t="str">
        <f>+VLOOKUP(A149,'POA 2026'!$A$11:$AU$188,8,FALSE)</f>
        <v>01-Administración Central</v>
      </c>
      <c r="D149" s="219" t="str">
        <f>+VLOOKUP(A149,'POA 2026'!$A$11:$AU$188,13,FALSE)</f>
        <v>Dirección Talento Humano</v>
      </c>
      <c r="E149" s="220" t="str">
        <f>+VLOOKUP(A149,'POA 2026'!$A$11:$AU$188,15,FALSE)</f>
        <v>NUEVO</v>
      </c>
      <c r="F149" s="145"/>
      <c r="G149" s="233">
        <v>46062</v>
      </c>
      <c r="H149" s="195" t="s">
        <v>670</v>
      </c>
      <c r="I149" s="202">
        <v>354.29</v>
      </c>
      <c r="J149" s="195" t="s">
        <v>503</v>
      </c>
      <c r="K149" s="220" t="str">
        <f t="shared" si="2"/>
        <v>99</v>
      </c>
      <c r="L149" s="220">
        <f>+VLOOKUP(A149,'POA 2026'!$A$11:$AU$188,17,FALSE)</f>
        <v>990101</v>
      </c>
      <c r="M149" s="220">
        <f>+VLOOKUP(A149,'POA 2026'!$A$11:$AU$188,19,FALSE)</f>
        <v>1700</v>
      </c>
      <c r="N149" s="220">
        <f>+VLOOKUP(A149,'POA 2026'!$A$11:$AU$188,20,FALSE)</f>
        <v>3</v>
      </c>
      <c r="O149" s="145"/>
      <c r="P149" s="145"/>
      <c r="Q149" s="145"/>
      <c r="R149" s="145"/>
      <c r="S149" s="145"/>
      <c r="T149" s="145"/>
      <c r="U149" s="145" t="s">
        <v>671</v>
      </c>
    </row>
    <row r="150" spans="1:21" x14ac:dyDescent="0.25">
      <c r="A150" s="235">
        <v>117</v>
      </c>
      <c r="B150" s="219" t="str">
        <f>+VLOOKUP(A150,'POA 2026'!$A$11:$AU$188,14,FALSE)</f>
        <v>Vacaciones no gozadas</v>
      </c>
      <c r="C150" s="219" t="str">
        <f>+VLOOKUP(A150,'POA 2026'!$A$11:$AU$188,8,FALSE)</f>
        <v>83-Gestión de la Investigación</v>
      </c>
      <c r="D150" s="219" t="str">
        <f>+VLOOKUP(A150,'POA 2026'!$A$11:$AU$188,13,FALSE)</f>
        <v>Dirección Talento Humano</v>
      </c>
      <c r="E150" s="220" t="str">
        <f>+VLOOKUP(A150,'POA 2026'!$A$11:$AU$188,15,FALSE)</f>
        <v>NUEVO</v>
      </c>
      <c r="F150" s="145"/>
      <c r="G150" s="233">
        <v>46062</v>
      </c>
      <c r="H150" s="195" t="s">
        <v>670</v>
      </c>
      <c r="I150" s="202">
        <v>1578.46</v>
      </c>
      <c r="J150" s="195" t="s">
        <v>503</v>
      </c>
      <c r="K150" s="220" t="str">
        <f t="shared" si="2"/>
        <v>51</v>
      </c>
      <c r="L150" s="220">
        <f>+VLOOKUP(A150,'POA 2026'!$A$11:$AU$188,17,FALSE)</f>
        <v>510707</v>
      </c>
      <c r="M150" s="220">
        <f>+VLOOKUP(A150,'POA 2026'!$A$11:$AU$188,19,FALSE)</f>
        <v>1700</v>
      </c>
      <c r="N150" s="220">
        <f>+VLOOKUP(A150,'POA 2026'!$A$11:$AU$188,20,FALSE)</f>
        <v>3</v>
      </c>
      <c r="O150" s="145"/>
      <c r="P150" s="145"/>
      <c r="Q150" s="145"/>
      <c r="R150" s="145"/>
      <c r="S150" s="145"/>
      <c r="T150" s="145"/>
      <c r="U150" s="145" t="s">
        <v>671</v>
      </c>
    </row>
    <row r="151" spans="1:21" x14ac:dyDescent="0.25">
      <c r="A151" s="235">
        <v>25</v>
      </c>
      <c r="B151" s="219" t="str">
        <f>+VLOOKUP(A151,'POA 2026'!$A$11:$AU$188,14,FALSE)</f>
        <v>Viáticos al Exterior</v>
      </c>
      <c r="C151" s="219" t="str">
        <f>+VLOOKUP(A151,'POA 2026'!$A$11:$AU$188,8,FALSE)</f>
        <v>01-Administración Central</v>
      </c>
      <c r="D151" s="219" t="str">
        <f>+VLOOKUP(A151,'POA 2026'!$A$11:$AU$188,13,FALSE)</f>
        <v>Dirección Administrativa</v>
      </c>
      <c r="E151" s="220" t="str">
        <f>+VLOOKUP(A151,'POA 2026'!$A$11:$AU$188,15,FALSE)</f>
        <v>NUEVO</v>
      </c>
      <c r="F151" s="145"/>
      <c r="G151" s="145"/>
      <c r="H151" s="145"/>
      <c r="I151" s="202">
        <v>2000</v>
      </c>
      <c r="J151" s="195" t="s">
        <v>503</v>
      </c>
      <c r="K151" s="220" t="str">
        <f t="shared" si="2"/>
        <v>53</v>
      </c>
      <c r="L151" s="220">
        <f>+VLOOKUP(A151,'POA 2026'!$A$11:$AU$188,17,FALSE)</f>
        <v>530304</v>
      </c>
      <c r="M151" s="220">
        <f>+VLOOKUP(A151,'POA 2026'!$A$11:$AU$188,19,FALSE)</f>
        <v>1701</v>
      </c>
      <c r="N151" s="220">
        <f>+VLOOKUP(A151,'POA 2026'!$A$11:$AU$188,20,FALSE)</f>
        <v>1</v>
      </c>
      <c r="O151" s="145"/>
      <c r="P151" s="145"/>
      <c r="Q151" s="145"/>
      <c r="R151" s="145"/>
      <c r="S151" s="145"/>
      <c r="T151" s="145"/>
      <c r="U151" s="145" t="s">
        <v>674</v>
      </c>
    </row>
    <row r="152" spans="1:21" x14ac:dyDescent="0.25">
      <c r="A152" s="235">
        <v>128</v>
      </c>
      <c r="B152" s="219" t="str">
        <f>+VLOOKUP(A152,'POA 2026'!$A$11:$AU$188,14,FALSE)</f>
        <v>Contratación de una póliza para seguro de estudiantes de la Universidad Intercultural de las Nacionalidades y Pueblos Indígenas Amawtay Wasi 2026-2027</v>
      </c>
      <c r="C152" s="219" t="str">
        <f>+VLOOKUP(A152,'POA 2026'!$A$11:$AU$188,8,FALSE)</f>
        <v>82-Formación y gestión académica</v>
      </c>
      <c r="D152" s="219" t="str">
        <f>+VLOOKUP(A152,'POA 2026'!$A$11:$AU$188,13,FALSE)</f>
        <v>Dirección de Bienestar Universitario Intercultural y Comunitario</v>
      </c>
      <c r="E152" s="220" t="str">
        <f>+VLOOKUP(A152,'POA 2026'!$A$11:$AU$188,15,FALSE)</f>
        <v>NUEVO</v>
      </c>
      <c r="F152" s="145"/>
      <c r="G152" s="354">
        <v>46078</v>
      </c>
      <c r="H152" s="145"/>
      <c r="I152" s="202">
        <v>49500</v>
      </c>
      <c r="J152" s="195" t="s">
        <v>503</v>
      </c>
      <c r="K152" s="220" t="str">
        <f t="shared" si="2"/>
        <v>57</v>
      </c>
      <c r="L152" s="220">
        <f>+VLOOKUP(A152,'POA 2026'!$A$11:$AU$188,17,FALSE)</f>
        <v>570201</v>
      </c>
      <c r="M152" s="220">
        <f>+VLOOKUP(A152,'POA 2026'!$A$11:$AU$188,19,FALSE)</f>
        <v>1701</v>
      </c>
      <c r="N152" s="220">
        <f>+VLOOKUP(A152,'POA 2026'!$A$11:$AU$188,20,FALSE)</f>
        <v>1</v>
      </c>
      <c r="O152" s="145"/>
      <c r="P152" s="145"/>
      <c r="Q152" s="145"/>
      <c r="R152" s="145"/>
      <c r="S152" s="145"/>
      <c r="T152" s="145"/>
      <c r="U152" s="145" t="s">
        <v>694</v>
      </c>
    </row>
    <row r="153" spans="1:21" x14ac:dyDescent="0.25">
      <c r="A153" s="235"/>
      <c r="B153" s="219" t="e">
        <f>+VLOOKUP(A153,'POA 2026'!$A$11:$AU$188,14,FALSE)</f>
        <v>#N/A</v>
      </c>
      <c r="C153" s="219" t="e">
        <f>+VLOOKUP(A153,'POA 2026'!$A$11:$AU$188,8,FALSE)</f>
        <v>#N/A</v>
      </c>
      <c r="D153" s="219" t="e">
        <f>+VLOOKUP(A153,'POA 2026'!$A$11:$AU$188,13,FALSE)</f>
        <v>#N/A</v>
      </c>
      <c r="E153" s="220" t="e">
        <f>+VLOOKUP(A153,'POA 2026'!$A$11:$AU$188,15,FALSE)</f>
        <v>#N/A</v>
      </c>
      <c r="F153" s="145"/>
      <c r="G153" s="145"/>
      <c r="H153" s="145"/>
      <c r="I153" s="202"/>
      <c r="J153" s="195"/>
      <c r="K153" s="220" t="e">
        <f t="shared" si="2"/>
        <v>#N/A</v>
      </c>
      <c r="L153" s="220" t="e">
        <f>+VLOOKUP(A153,'POA 2026'!$A$11:$AU$188,17,FALSE)</f>
        <v>#N/A</v>
      </c>
      <c r="M153" s="220" t="e">
        <f>+VLOOKUP(A153,'POA 2026'!$A$11:$AU$188,19,FALSE)</f>
        <v>#N/A</v>
      </c>
      <c r="N153" s="220" t="e">
        <f>+VLOOKUP(A153,'POA 2026'!$A$11:$AU$188,20,FALSE)</f>
        <v>#N/A</v>
      </c>
      <c r="O153" s="145"/>
      <c r="P153" s="145"/>
      <c r="Q153" s="145"/>
      <c r="R153" s="145"/>
      <c r="S153" s="145"/>
      <c r="T153" s="145"/>
      <c r="U153" s="145"/>
    </row>
    <row r="154" spans="1:21" x14ac:dyDescent="0.25">
      <c r="A154" s="235"/>
      <c r="B154" s="219" t="e">
        <f>+VLOOKUP(A154,'POA 2026'!$A$11:$AU$188,14,FALSE)</f>
        <v>#N/A</v>
      </c>
      <c r="C154" s="219" t="e">
        <f>+VLOOKUP(A154,'POA 2026'!$A$11:$AU$188,8,FALSE)</f>
        <v>#N/A</v>
      </c>
      <c r="D154" s="219" t="e">
        <f>+VLOOKUP(A154,'POA 2026'!$A$11:$AU$188,13,FALSE)</f>
        <v>#N/A</v>
      </c>
      <c r="E154" s="220" t="e">
        <f>+VLOOKUP(A154,'POA 2026'!$A$11:$AU$188,15,FALSE)</f>
        <v>#N/A</v>
      </c>
      <c r="F154" s="145"/>
      <c r="G154" s="145"/>
      <c r="H154" s="145"/>
      <c r="I154" s="202"/>
      <c r="J154" s="195"/>
      <c r="K154" s="220" t="e">
        <f t="shared" si="2"/>
        <v>#N/A</v>
      </c>
      <c r="L154" s="220" t="e">
        <f>+VLOOKUP(A154,'POA 2026'!$A$11:$AU$188,17,FALSE)</f>
        <v>#N/A</v>
      </c>
      <c r="M154" s="220" t="e">
        <f>+VLOOKUP(A154,'POA 2026'!$A$11:$AU$188,19,FALSE)</f>
        <v>#N/A</v>
      </c>
      <c r="N154" s="220" t="e">
        <f>+VLOOKUP(A154,'POA 2026'!$A$11:$AU$188,20,FALSE)</f>
        <v>#N/A</v>
      </c>
      <c r="O154" s="145"/>
      <c r="P154" s="145"/>
      <c r="Q154" s="145"/>
      <c r="R154" s="145"/>
      <c r="S154" s="145"/>
      <c r="T154" s="145"/>
      <c r="U154" s="145"/>
    </row>
    <row r="155" spans="1:21" x14ac:dyDescent="0.25">
      <c r="A155" s="235"/>
      <c r="B155" s="219" t="e">
        <f>+VLOOKUP(A155,'POA 2026'!$A$11:$AU$188,14,FALSE)</f>
        <v>#N/A</v>
      </c>
      <c r="C155" s="219" t="e">
        <f>+VLOOKUP(A155,'POA 2026'!$A$11:$AU$188,8,FALSE)</f>
        <v>#N/A</v>
      </c>
      <c r="D155" s="219" t="e">
        <f>+VLOOKUP(A155,'POA 2026'!$A$11:$AU$188,13,FALSE)</f>
        <v>#N/A</v>
      </c>
      <c r="E155" s="220" t="e">
        <f>+VLOOKUP(A155,'POA 2026'!$A$11:$AU$188,15,FALSE)</f>
        <v>#N/A</v>
      </c>
      <c r="F155" s="145"/>
      <c r="G155" s="145"/>
      <c r="H155" s="145"/>
      <c r="I155" s="202"/>
      <c r="J155" s="195"/>
      <c r="K155" s="220" t="e">
        <f t="shared" si="2"/>
        <v>#N/A</v>
      </c>
      <c r="L155" s="220" t="e">
        <f>+VLOOKUP(A155,'POA 2026'!$A$11:$AU$188,17,FALSE)</f>
        <v>#N/A</v>
      </c>
      <c r="M155" s="220" t="e">
        <f>+VLOOKUP(A155,'POA 2026'!$A$11:$AU$188,19,FALSE)</f>
        <v>#N/A</v>
      </c>
      <c r="N155" s="220" t="e">
        <f>+VLOOKUP(A155,'POA 2026'!$A$11:$AU$188,20,FALSE)</f>
        <v>#N/A</v>
      </c>
      <c r="O155" s="145"/>
      <c r="P155" s="145"/>
      <c r="Q155" s="145"/>
      <c r="R155" s="145"/>
      <c r="S155" s="145"/>
      <c r="T155" s="145"/>
      <c r="U155" s="145"/>
    </row>
    <row r="156" spans="1:21" x14ac:dyDescent="0.25">
      <c r="A156" s="235"/>
      <c r="B156" s="219" t="e">
        <f>+VLOOKUP(A156,'POA 2026'!$A$11:$AU$188,14,FALSE)</f>
        <v>#N/A</v>
      </c>
      <c r="C156" s="219" t="e">
        <f>+VLOOKUP(A156,'POA 2026'!$A$11:$AU$188,8,FALSE)</f>
        <v>#N/A</v>
      </c>
      <c r="D156" s="219" t="e">
        <f>+VLOOKUP(A156,'POA 2026'!$A$11:$AU$188,13,FALSE)</f>
        <v>#N/A</v>
      </c>
      <c r="E156" s="220" t="e">
        <f>+VLOOKUP(A156,'POA 2026'!$A$11:$AU$188,15,FALSE)</f>
        <v>#N/A</v>
      </c>
      <c r="F156" s="145"/>
      <c r="G156" s="145"/>
      <c r="H156" s="145"/>
      <c r="I156" s="202"/>
      <c r="J156" s="195"/>
      <c r="K156" s="220" t="e">
        <f t="shared" si="2"/>
        <v>#N/A</v>
      </c>
      <c r="L156" s="220" t="e">
        <f>+VLOOKUP(A156,'POA 2026'!$A$11:$AU$188,17,FALSE)</f>
        <v>#N/A</v>
      </c>
      <c r="M156" s="220" t="e">
        <f>+VLOOKUP(A156,'POA 2026'!$A$11:$AU$188,19,FALSE)</f>
        <v>#N/A</v>
      </c>
      <c r="N156" s="220" t="e">
        <f>+VLOOKUP(A156,'POA 2026'!$A$11:$AU$188,20,FALSE)</f>
        <v>#N/A</v>
      </c>
      <c r="O156" s="145"/>
      <c r="P156" s="145"/>
      <c r="Q156" s="145"/>
      <c r="R156" s="145"/>
      <c r="S156" s="145"/>
      <c r="T156" s="145"/>
      <c r="U156" s="145"/>
    </row>
    <row r="157" spans="1:21" x14ac:dyDescent="0.25">
      <c r="A157" s="235"/>
      <c r="B157" s="219" t="e">
        <f>+VLOOKUP(A157,'POA 2026'!$A$11:$AU$188,14,FALSE)</f>
        <v>#N/A</v>
      </c>
      <c r="C157" s="219" t="e">
        <f>+VLOOKUP(A157,'POA 2026'!$A$11:$AU$188,8,FALSE)</f>
        <v>#N/A</v>
      </c>
      <c r="D157" s="219" t="e">
        <f>+VLOOKUP(A157,'POA 2026'!$A$11:$AU$188,13,FALSE)</f>
        <v>#N/A</v>
      </c>
      <c r="E157" s="220" t="e">
        <f>+VLOOKUP(A157,'POA 2026'!$A$11:$AU$188,15,FALSE)</f>
        <v>#N/A</v>
      </c>
      <c r="F157" s="145"/>
      <c r="G157" s="145"/>
      <c r="H157" s="145"/>
      <c r="I157" s="202"/>
      <c r="J157" s="195"/>
      <c r="K157" s="220" t="e">
        <f t="shared" si="2"/>
        <v>#N/A</v>
      </c>
      <c r="L157" s="220" t="e">
        <f>+VLOOKUP(A157,'POA 2026'!$A$11:$AU$188,17,FALSE)</f>
        <v>#N/A</v>
      </c>
      <c r="M157" s="220" t="e">
        <f>+VLOOKUP(A157,'POA 2026'!$A$11:$AU$188,19,FALSE)</f>
        <v>#N/A</v>
      </c>
      <c r="N157" s="220" t="e">
        <f>+VLOOKUP(A157,'POA 2026'!$A$11:$AU$188,20,FALSE)</f>
        <v>#N/A</v>
      </c>
      <c r="O157" s="145"/>
      <c r="P157" s="145"/>
      <c r="Q157" s="145"/>
      <c r="R157" s="145"/>
      <c r="S157" s="145"/>
      <c r="T157" s="145"/>
      <c r="U157" s="145"/>
    </row>
    <row r="158" spans="1:21" x14ac:dyDescent="0.25">
      <c r="A158" s="235"/>
      <c r="B158" s="219" t="e">
        <f>+VLOOKUP(A158,'POA 2026'!$A$11:$AU$188,14,FALSE)</f>
        <v>#N/A</v>
      </c>
      <c r="C158" s="219" t="e">
        <f>+VLOOKUP(A158,'POA 2026'!$A$11:$AU$188,8,FALSE)</f>
        <v>#N/A</v>
      </c>
      <c r="D158" s="219" t="e">
        <f>+VLOOKUP(A158,'POA 2026'!$A$11:$AU$188,13,FALSE)</f>
        <v>#N/A</v>
      </c>
      <c r="E158" s="220" t="e">
        <f>+VLOOKUP(A158,'POA 2026'!$A$11:$AU$188,15,FALSE)</f>
        <v>#N/A</v>
      </c>
      <c r="F158" s="145"/>
      <c r="G158" s="145"/>
      <c r="H158" s="145"/>
      <c r="I158" s="202"/>
      <c r="J158" s="195"/>
      <c r="K158" s="220" t="e">
        <f t="shared" si="2"/>
        <v>#N/A</v>
      </c>
      <c r="L158" s="220" t="e">
        <f>+VLOOKUP(A158,'POA 2026'!$A$11:$AU$188,17,FALSE)</f>
        <v>#N/A</v>
      </c>
      <c r="M158" s="220" t="e">
        <f>+VLOOKUP(A158,'POA 2026'!$A$11:$AU$188,19,FALSE)</f>
        <v>#N/A</v>
      </c>
      <c r="N158" s="220" t="e">
        <f>+VLOOKUP(A158,'POA 2026'!$A$11:$AU$188,20,FALSE)</f>
        <v>#N/A</v>
      </c>
      <c r="O158" s="145"/>
      <c r="P158" s="145"/>
      <c r="Q158" s="145"/>
      <c r="R158" s="145"/>
      <c r="S158" s="145"/>
      <c r="T158" s="145"/>
      <c r="U158" s="145"/>
    </row>
    <row r="159" spans="1:21" x14ac:dyDescent="0.25">
      <c r="A159" s="235"/>
      <c r="B159" s="219" t="e">
        <f>+VLOOKUP(A159,'POA 2026'!$A$11:$AU$188,14,FALSE)</f>
        <v>#N/A</v>
      </c>
      <c r="C159" s="219" t="e">
        <f>+VLOOKUP(A159,'POA 2026'!$A$11:$AU$188,8,FALSE)</f>
        <v>#N/A</v>
      </c>
      <c r="D159" s="219" t="e">
        <f>+VLOOKUP(A159,'POA 2026'!$A$11:$AU$188,13,FALSE)</f>
        <v>#N/A</v>
      </c>
      <c r="E159" s="220" t="e">
        <f>+VLOOKUP(A159,'POA 2026'!$A$11:$AU$188,15,FALSE)</f>
        <v>#N/A</v>
      </c>
      <c r="F159" s="145"/>
      <c r="G159" s="145"/>
      <c r="H159" s="145"/>
      <c r="I159" s="202"/>
      <c r="J159" s="195"/>
      <c r="K159" s="220" t="e">
        <f t="shared" si="2"/>
        <v>#N/A</v>
      </c>
      <c r="L159" s="220" t="e">
        <f>+VLOOKUP(A159,'POA 2026'!$A$11:$AU$188,17,FALSE)</f>
        <v>#N/A</v>
      </c>
      <c r="M159" s="220" t="e">
        <f>+VLOOKUP(A159,'POA 2026'!$A$11:$AU$188,19,FALSE)</f>
        <v>#N/A</v>
      </c>
      <c r="N159" s="220" t="e">
        <f>+VLOOKUP(A159,'POA 2026'!$A$11:$AU$188,20,FALSE)</f>
        <v>#N/A</v>
      </c>
      <c r="O159" s="145"/>
      <c r="P159" s="145"/>
      <c r="Q159" s="145"/>
      <c r="R159" s="145"/>
      <c r="S159" s="145"/>
      <c r="T159" s="145"/>
      <c r="U159" s="145"/>
    </row>
    <row r="160" spans="1:21" x14ac:dyDescent="0.25">
      <c r="A160" s="235"/>
      <c r="B160" s="219" t="e">
        <f>+VLOOKUP(A160,'POA 2026'!$A$11:$AU$188,14,FALSE)</f>
        <v>#N/A</v>
      </c>
      <c r="C160" s="219" t="e">
        <f>+VLOOKUP(A160,'POA 2026'!$A$11:$AU$188,8,FALSE)</f>
        <v>#N/A</v>
      </c>
      <c r="D160" s="219" t="e">
        <f>+VLOOKUP(A160,'POA 2026'!$A$11:$AU$188,13,FALSE)</f>
        <v>#N/A</v>
      </c>
      <c r="E160" s="220" t="e">
        <f>+VLOOKUP(A160,'POA 2026'!$A$11:$AU$188,15,FALSE)</f>
        <v>#N/A</v>
      </c>
      <c r="F160" s="145"/>
      <c r="G160" s="145"/>
      <c r="H160" s="145"/>
      <c r="I160" s="202"/>
      <c r="J160" s="195"/>
      <c r="K160" s="220" t="e">
        <f t="shared" si="2"/>
        <v>#N/A</v>
      </c>
      <c r="L160" s="220" t="e">
        <f>+VLOOKUP(A160,'POA 2026'!$A$11:$AU$188,17,FALSE)</f>
        <v>#N/A</v>
      </c>
      <c r="M160" s="220" t="e">
        <f>+VLOOKUP(A160,'POA 2026'!$A$11:$AU$188,19,FALSE)</f>
        <v>#N/A</v>
      </c>
      <c r="N160" s="220" t="e">
        <f>+VLOOKUP(A160,'POA 2026'!$A$11:$AU$188,20,FALSE)</f>
        <v>#N/A</v>
      </c>
      <c r="O160" s="145"/>
      <c r="P160" s="145"/>
      <c r="Q160" s="145"/>
      <c r="R160" s="145"/>
      <c r="S160" s="145"/>
      <c r="T160" s="145"/>
      <c r="U160" s="145"/>
    </row>
    <row r="161" spans="1:21" x14ac:dyDescent="0.25">
      <c r="A161" s="235"/>
      <c r="B161" s="219" t="e">
        <f>+VLOOKUP(A161,'POA 2026'!$A$11:$AU$188,14,FALSE)</f>
        <v>#N/A</v>
      </c>
      <c r="C161" s="219" t="e">
        <f>+VLOOKUP(A161,'POA 2026'!$A$11:$AU$188,8,FALSE)</f>
        <v>#N/A</v>
      </c>
      <c r="D161" s="219" t="e">
        <f>+VLOOKUP(A161,'POA 2026'!$A$11:$AU$188,13,FALSE)</f>
        <v>#N/A</v>
      </c>
      <c r="E161" s="220" t="e">
        <f>+VLOOKUP(A161,'POA 2026'!$A$11:$AU$188,15,FALSE)</f>
        <v>#N/A</v>
      </c>
      <c r="F161" s="145"/>
      <c r="G161" s="145"/>
      <c r="H161" s="145"/>
      <c r="I161" s="202"/>
      <c r="J161" s="195"/>
      <c r="K161" s="220" t="e">
        <f t="shared" si="2"/>
        <v>#N/A</v>
      </c>
      <c r="L161" s="220" t="e">
        <f>+VLOOKUP(A161,'POA 2026'!$A$11:$AU$188,17,FALSE)</f>
        <v>#N/A</v>
      </c>
      <c r="M161" s="220" t="e">
        <f>+VLOOKUP(A161,'POA 2026'!$A$11:$AU$188,19,FALSE)</f>
        <v>#N/A</v>
      </c>
      <c r="N161" s="220" t="e">
        <f>+VLOOKUP(A161,'POA 2026'!$A$11:$AU$188,20,FALSE)</f>
        <v>#N/A</v>
      </c>
      <c r="O161" s="145"/>
      <c r="P161" s="145"/>
      <c r="Q161" s="145"/>
      <c r="R161" s="145"/>
      <c r="S161" s="145"/>
      <c r="T161" s="145"/>
      <c r="U161" s="145"/>
    </row>
    <row r="162" spans="1:21" x14ac:dyDescent="0.25">
      <c r="A162" s="235"/>
      <c r="B162" s="219" t="e">
        <f>+VLOOKUP(A162,'POA 2026'!$A$11:$AU$188,14,FALSE)</f>
        <v>#N/A</v>
      </c>
      <c r="C162" s="219" t="e">
        <f>+VLOOKUP(A162,'POA 2026'!$A$11:$AU$188,8,FALSE)</f>
        <v>#N/A</v>
      </c>
      <c r="D162" s="219" t="e">
        <f>+VLOOKUP(A162,'POA 2026'!$A$11:$AU$188,13,FALSE)</f>
        <v>#N/A</v>
      </c>
      <c r="E162" s="220" t="e">
        <f>+VLOOKUP(A162,'POA 2026'!$A$11:$AU$188,15,FALSE)</f>
        <v>#N/A</v>
      </c>
      <c r="F162" s="145"/>
      <c r="G162" s="145"/>
      <c r="H162" s="145"/>
      <c r="I162" s="202"/>
      <c r="J162" s="195"/>
      <c r="K162" s="220" t="e">
        <f t="shared" si="2"/>
        <v>#N/A</v>
      </c>
      <c r="L162" s="220" t="e">
        <f>+VLOOKUP(A162,'POA 2026'!$A$11:$AU$188,17,FALSE)</f>
        <v>#N/A</v>
      </c>
      <c r="M162" s="220" t="e">
        <f>+VLOOKUP(A162,'POA 2026'!$A$11:$AU$188,19,FALSE)</f>
        <v>#N/A</v>
      </c>
      <c r="N162" s="220" t="e">
        <f>+VLOOKUP(A162,'POA 2026'!$A$11:$AU$188,20,FALSE)</f>
        <v>#N/A</v>
      </c>
      <c r="O162" s="145"/>
      <c r="P162" s="145"/>
      <c r="Q162" s="145"/>
      <c r="R162" s="145"/>
      <c r="S162" s="145"/>
      <c r="T162" s="145"/>
      <c r="U162" s="145"/>
    </row>
    <row r="163" spans="1:21" x14ac:dyDescent="0.25">
      <c r="A163" s="235"/>
      <c r="B163" s="219" t="e">
        <f>+VLOOKUP(A163,'POA 2026'!$A$11:$AU$188,14,FALSE)</f>
        <v>#N/A</v>
      </c>
      <c r="C163" s="219" t="e">
        <f>+VLOOKUP(A163,'POA 2026'!$A$11:$AU$188,8,FALSE)</f>
        <v>#N/A</v>
      </c>
      <c r="D163" s="219" t="e">
        <f>+VLOOKUP(A163,'POA 2026'!$A$11:$AU$188,13,FALSE)</f>
        <v>#N/A</v>
      </c>
      <c r="E163" s="220" t="e">
        <f>+VLOOKUP(A163,'POA 2026'!$A$11:$AU$188,15,FALSE)</f>
        <v>#N/A</v>
      </c>
      <c r="F163" s="145"/>
      <c r="G163" s="145"/>
      <c r="H163" s="145"/>
      <c r="I163" s="202"/>
      <c r="J163" s="195"/>
      <c r="K163" s="220" t="e">
        <f t="shared" si="2"/>
        <v>#N/A</v>
      </c>
      <c r="L163" s="220" t="e">
        <f>+VLOOKUP(A163,'POA 2026'!$A$11:$AU$188,17,FALSE)</f>
        <v>#N/A</v>
      </c>
      <c r="M163" s="220" t="e">
        <f>+VLOOKUP(A163,'POA 2026'!$A$11:$AU$188,19,FALSE)</f>
        <v>#N/A</v>
      </c>
      <c r="N163" s="220" t="e">
        <f>+VLOOKUP(A163,'POA 2026'!$A$11:$AU$188,20,FALSE)</f>
        <v>#N/A</v>
      </c>
      <c r="O163" s="145"/>
      <c r="P163" s="145"/>
      <c r="Q163" s="145"/>
      <c r="R163" s="145"/>
      <c r="S163" s="145"/>
      <c r="T163" s="145"/>
      <c r="U163" s="145"/>
    </row>
    <row r="164" spans="1:21" x14ac:dyDescent="0.25">
      <c r="A164" s="235"/>
      <c r="B164" s="219" t="e">
        <f>+VLOOKUP(A164,'POA 2026'!$A$11:$AU$188,14,FALSE)</f>
        <v>#N/A</v>
      </c>
      <c r="C164" s="219" t="e">
        <f>+VLOOKUP(A164,'POA 2026'!$A$11:$AU$188,8,FALSE)</f>
        <v>#N/A</v>
      </c>
      <c r="D164" s="219" t="e">
        <f>+VLOOKUP(A164,'POA 2026'!$A$11:$AU$188,13,FALSE)</f>
        <v>#N/A</v>
      </c>
      <c r="E164" s="220" t="e">
        <f>+VLOOKUP(A164,'POA 2026'!$A$11:$AU$188,15,FALSE)</f>
        <v>#N/A</v>
      </c>
      <c r="F164" s="145"/>
      <c r="G164" s="145"/>
      <c r="H164" s="145"/>
      <c r="I164" s="202"/>
      <c r="J164" s="195"/>
      <c r="K164" s="220" t="e">
        <f t="shared" si="2"/>
        <v>#N/A</v>
      </c>
      <c r="L164" s="220" t="e">
        <f>+VLOOKUP(A164,'POA 2026'!$A$11:$AU$188,17,FALSE)</f>
        <v>#N/A</v>
      </c>
      <c r="M164" s="220" t="e">
        <f>+VLOOKUP(A164,'POA 2026'!$A$11:$AU$188,19,FALSE)</f>
        <v>#N/A</v>
      </c>
      <c r="N164" s="220" t="e">
        <f>+VLOOKUP(A164,'POA 2026'!$A$11:$AU$188,20,FALSE)</f>
        <v>#N/A</v>
      </c>
      <c r="O164" s="145"/>
      <c r="P164" s="145"/>
      <c r="Q164" s="145"/>
      <c r="R164" s="145"/>
      <c r="S164" s="145"/>
      <c r="T164" s="145"/>
      <c r="U164" s="145"/>
    </row>
    <row r="165" spans="1:21" x14ac:dyDescent="0.25">
      <c r="A165" s="235"/>
      <c r="B165" s="219" t="e">
        <f>+VLOOKUP(A165,'POA 2026'!$A$11:$AU$188,14,FALSE)</f>
        <v>#N/A</v>
      </c>
      <c r="C165" s="219" t="e">
        <f>+VLOOKUP(A165,'POA 2026'!$A$11:$AU$188,8,FALSE)</f>
        <v>#N/A</v>
      </c>
      <c r="D165" s="219" t="e">
        <f>+VLOOKUP(A165,'POA 2026'!$A$11:$AU$188,13,FALSE)</f>
        <v>#N/A</v>
      </c>
      <c r="E165" s="220" t="e">
        <f>+VLOOKUP(A165,'POA 2026'!$A$11:$AU$188,15,FALSE)</f>
        <v>#N/A</v>
      </c>
      <c r="F165" s="145"/>
      <c r="G165" s="145"/>
      <c r="H165" s="145"/>
      <c r="I165" s="202"/>
      <c r="J165" s="195"/>
      <c r="K165" s="220" t="e">
        <f t="shared" si="2"/>
        <v>#N/A</v>
      </c>
      <c r="L165" s="220" t="e">
        <f>+VLOOKUP(A165,'POA 2026'!$A$11:$AU$188,17,FALSE)</f>
        <v>#N/A</v>
      </c>
      <c r="M165" s="220" t="e">
        <f>+VLOOKUP(A165,'POA 2026'!$A$11:$AU$188,19,FALSE)</f>
        <v>#N/A</v>
      </c>
      <c r="N165" s="220" t="e">
        <f>+VLOOKUP(A165,'POA 2026'!$A$11:$AU$188,20,FALSE)</f>
        <v>#N/A</v>
      </c>
      <c r="O165" s="145"/>
      <c r="P165" s="145"/>
      <c r="Q165" s="145"/>
      <c r="R165" s="145"/>
      <c r="S165" s="145"/>
      <c r="T165" s="145"/>
      <c r="U165" s="145"/>
    </row>
    <row r="166" spans="1:21" x14ac:dyDescent="0.25">
      <c r="A166" s="235"/>
      <c r="B166" s="219" t="e">
        <f>+VLOOKUP(A166,'POA 2026'!$A$11:$AU$188,14,FALSE)</f>
        <v>#N/A</v>
      </c>
      <c r="C166" s="219" t="e">
        <f>+VLOOKUP(A166,'POA 2026'!$A$11:$AU$188,8,FALSE)</f>
        <v>#N/A</v>
      </c>
      <c r="D166" s="219" t="e">
        <f>+VLOOKUP(A166,'POA 2026'!$A$11:$AU$188,13,FALSE)</f>
        <v>#N/A</v>
      </c>
      <c r="E166" s="220" t="e">
        <f>+VLOOKUP(A166,'POA 2026'!$A$11:$AU$188,15,FALSE)</f>
        <v>#N/A</v>
      </c>
      <c r="F166" s="145"/>
      <c r="G166" s="145"/>
      <c r="H166" s="145"/>
      <c r="I166" s="202"/>
      <c r="J166" s="195"/>
      <c r="K166" s="220" t="e">
        <f t="shared" si="2"/>
        <v>#N/A</v>
      </c>
      <c r="L166" s="220" t="e">
        <f>+VLOOKUP(A166,'POA 2026'!$A$11:$AU$188,17,FALSE)</f>
        <v>#N/A</v>
      </c>
      <c r="M166" s="220" t="e">
        <f>+VLOOKUP(A166,'POA 2026'!$A$11:$AU$188,19,FALSE)</f>
        <v>#N/A</v>
      </c>
      <c r="N166" s="220" t="e">
        <f>+VLOOKUP(A166,'POA 2026'!$A$11:$AU$188,20,FALSE)</f>
        <v>#N/A</v>
      </c>
      <c r="O166" s="145"/>
      <c r="P166" s="145"/>
      <c r="Q166" s="145"/>
      <c r="R166" s="145"/>
      <c r="S166" s="145"/>
      <c r="T166" s="145"/>
      <c r="U166" s="145"/>
    </row>
    <row r="167" spans="1:21" x14ac:dyDescent="0.25">
      <c r="A167" s="235"/>
      <c r="B167" s="219" t="e">
        <f>+VLOOKUP(A167,'POA 2026'!$A$11:$AU$188,14,FALSE)</f>
        <v>#N/A</v>
      </c>
      <c r="C167" s="219" t="e">
        <f>+VLOOKUP(A167,'POA 2026'!$A$11:$AU$188,8,FALSE)</f>
        <v>#N/A</v>
      </c>
      <c r="D167" s="219" t="e">
        <f>+VLOOKUP(A167,'POA 2026'!$A$11:$AU$188,13,FALSE)</f>
        <v>#N/A</v>
      </c>
      <c r="E167" s="220" t="e">
        <f>+VLOOKUP(A167,'POA 2026'!$A$11:$AU$188,15,FALSE)</f>
        <v>#N/A</v>
      </c>
      <c r="F167" s="145"/>
      <c r="G167" s="145"/>
      <c r="H167" s="145"/>
      <c r="I167" s="202"/>
      <c r="J167" s="195"/>
      <c r="K167" s="220" t="e">
        <f t="shared" si="2"/>
        <v>#N/A</v>
      </c>
      <c r="L167" s="220" t="e">
        <f>+VLOOKUP(A167,'POA 2026'!$A$11:$AU$188,17,FALSE)</f>
        <v>#N/A</v>
      </c>
      <c r="M167" s="220" t="e">
        <f>+VLOOKUP(A167,'POA 2026'!$A$11:$AU$188,19,FALSE)</f>
        <v>#N/A</v>
      </c>
      <c r="N167" s="220" t="e">
        <f>+VLOOKUP(A167,'POA 2026'!$A$11:$AU$188,20,FALSE)</f>
        <v>#N/A</v>
      </c>
      <c r="O167" s="145"/>
      <c r="P167" s="145"/>
      <c r="Q167" s="145"/>
      <c r="R167" s="145"/>
      <c r="S167" s="145"/>
      <c r="T167" s="145"/>
      <c r="U167" s="145"/>
    </row>
    <row r="168" spans="1:21" x14ac:dyDescent="0.25">
      <c r="A168" s="235"/>
      <c r="B168" s="219" t="e">
        <f>+VLOOKUP(A168,'POA 2026'!$A$11:$AU$188,14,FALSE)</f>
        <v>#N/A</v>
      </c>
      <c r="C168" s="219" t="e">
        <f>+VLOOKUP(A168,'POA 2026'!$A$11:$AU$188,8,FALSE)</f>
        <v>#N/A</v>
      </c>
      <c r="D168" s="219" t="e">
        <f>+VLOOKUP(A168,'POA 2026'!$A$11:$AU$188,13,FALSE)</f>
        <v>#N/A</v>
      </c>
      <c r="E168" s="220" t="e">
        <f>+VLOOKUP(A168,'POA 2026'!$A$11:$AU$188,15,FALSE)</f>
        <v>#N/A</v>
      </c>
      <c r="F168" s="145"/>
      <c r="G168" s="145"/>
      <c r="H168" s="145"/>
      <c r="I168" s="202"/>
      <c r="J168" s="195"/>
      <c r="K168" s="220" t="e">
        <f t="shared" si="2"/>
        <v>#N/A</v>
      </c>
      <c r="L168" s="220" t="e">
        <f>+VLOOKUP(A168,'POA 2026'!$A$11:$AU$188,17,FALSE)</f>
        <v>#N/A</v>
      </c>
      <c r="M168" s="220" t="e">
        <f>+VLOOKUP(A168,'POA 2026'!$A$11:$AU$188,19,FALSE)</f>
        <v>#N/A</v>
      </c>
      <c r="N168" s="220" t="e">
        <f>+VLOOKUP(A168,'POA 2026'!$A$11:$AU$188,20,FALSE)</f>
        <v>#N/A</v>
      </c>
      <c r="O168" s="145"/>
      <c r="P168" s="145"/>
      <c r="Q168" s="145"/>
      <c r="R168" s="145"/>
      <c r="S168" s="145"/>
      <c r="T168" s="145"/>
      <c r="U168" s="145"/>
    </row>
    <row r="169" spans="1:21" x14ac:dyDescent="0.25">
      <c r="A169" s="235"/>
      <c r="B169" s="219" t="e">
        <f>+VLOOKUP(A169,'POA 2026'!$A$11:$AU$188,14,FALSE)</f>
        <v>#N/A</v>
      </c>
      <c r="C169" s="219" t="e">
        <f>+VLOOKUP(A169,'POA 2026'!$A$11:$AU$188,8,FALSE)</f>
        <v>#N/A</v>
      </c>
      <c r="D169" s="219" t="e">
        <f>+VLOOKUP(A169,'POA 2026'!$A$11:$AU$188,13,FALSE)</f>
        <v>#N/A</v>
      </c>
      <c r="E169" s="220" t="e">
        <f>+VLOOKUP(A169,'POA 2026'!$A$11:$AU$188,15,FALSE)</f>
        <v>#N/A</v>
      </c>
      <c r="F169" s="145"/>
      <c r="G169" s="145"/>
      <c r="H169" s="145"/>
      <c r="I169" s="202"/>
      <c r="J169" s="195"/>
      <c r="K169" s="220" t="e">
        <f t="shared" si="2"/>
        <v>#N/A</v>
      </c>
      <c r="L169" s="220" t="e">
        <f>+VLOOKUP(A169,'POA 2026'!$A$11:$AU$188,17,FALSE)</f>
        <v>#N/A</v>
      </c>
      <c r="M169" s="220" t="e">
        <f>+VLOOKUP(A169,'POA 2026'!$A$11:$AU$188,19,FALSE)</f>
        <v>#N/A</v>
      </c>
      <c r="N169" s="220" t="e">
        <f>+VLOOKUP(A169,'POA 2026'!$A$11:$AU$188,20,FALSE)</f>
        <v>#N/A</v>
      </c>
      <c r="O169" s="145"/>
      <c r="P169" s="145"/>
      <c r="Q169" s="145"/>
      <c r="R169" s="145"/>
      <c r="S169" s="145"/>
      <c r="T169" s="145"/>
      <c r="U169" s="145"/>
    </row>
    <row r="170" spans="1:21" x14ac:dyDescent="0.25">
      <c r="A170" s="235"/>
      <c r="B170" s="219" t="e">
        <f>+VLOOKUP(A170,'POA 2026'!$A$11:$AU$188,14,FALSE)</f>
        <v>#N/A</v>
      </c>
      <c r="C170" s="219" t="e">
        <f>+VLOOKUP(A170,'POA 2026'!$A$11:$AU$188,8,FALSE)</f>
        <v>#N/A</v>
      </c>
      <c r="D170" s="219" t="e">
        <f>+VLOOKUP(A170,'POA 2026'!$A$11:$AU$188,13,FALSE)</f>
        <v>#N/A</v>
      </c>
      <c r="E170" s="220" t="e">
        <f>+VLOOKUP(A170,'POA 2026'!$A$11:$AU$188,15,FALSE)</f>
        <v>#N/A</v>
      </c>
      <c r="F170" s="145"/>
      <c r="G170" s="145"/>
      <c r="H170" s="145"/>
      <c r="I170" s="202"/>
      <c r="J170" s="195"/>
      <c r="K170" s="220" t="e">
        <f t="shared" si="2"/>
        <v>#N/A</v>
      </c>
      <c r="L170" s="220" t="e">
        <f>+VLOOKUP(A170,'POA 2026'!$A$11:$AU$188,17,FALSE)</f>
        <v>#N/A</v>
      </c>
      <c r="M170" s="220" t="e">
        <f>+VLOOKUP(A170,'POA 2026'!$A$11:$AU$188,19,FALSE)</f>
        <v>#N/A</v>
      </c>
      <c r="N170" s="220" t="e">
        <f>+VLOOKUP(A170,'POA 2026'!$A$11:$AU$188,20,FALSE)</f>
        <v>#N/A</v>
      </c>
      <c r="O170" s="145"/>
      <c r="P170" s="145"/>
      <c r="Q170" s="145"/>
      <c r="R170" s="145"/>
      <c r="S170" s="145"/>
      <c r="T170" s="145"/>
      <c r="U170" s="145"/>
    </row>
    <row r="171" spans="1:21" x14ac:dyDescent="0.25">
      <c r="A171" s="235"/>
      <c r="B171" s="219" t="e">
        <f>+VLOOKUP(A171,'POA 2026'!$A$11:$AU$188,14,FALSE)</f>
        <v>#N/A</v>
      </c>
      <c r="C171" s="219" t="e">
        <f>+VLOOKUP(A171,'POA 2026'!$A$11:$AU$188,8,FALSE)</f>
        <v>#N/A</v>
      </c>
      <c r="D171" s="219" t="e">
        <f>+VLOOKUP(A171,'POA 2026'!$A$11:$AU$188,13,FALSE)</f>
        <v>#N/A</v>
      </c>
      <c r="E171" s="220" t="e">
        <f>+VLOOKUP(A171,'POA 2026'!$A$11:$AU$188,15,FALSE)</f>
        <v>#N/A</v>
      </c>
      <c r="F171" s="145"/>
      <c r="G171" s="145"/>
      <c r="H171" s="145"/>
      <c r="I171" s="202"/>
      <c r="J171" s="195"/>
      <c r="K171" s="220" t="e">
        <f t="shared" si="2"/>
        <v>#N/A</v>
      </c>
      <c r="L171" s="220" t="e">
        <f>+VLOOKUP(A171,'POA 2026'!$A$11:$AU$188,17,FALSE)</f>
        <v>#N/A</v>
      </c>
      <c r="M171" s="220" t="e">
        <f>+VLOOKUP(A171,'POA 2026'!$A$11:$AU$188,19,FALSE)</f>
        <v>#N/A</v>
      </c>
      <c r="N171" s="220" t="e">
        <f>+VLOOKUP(A171,'POA 2026'!$A$11:$AU$188,20,FALSE)</f>
        <v>#N/A</v>
      </c>
      <c r="O171" s="145"/>
      <c r="P171" s="145"/>
      <c r="Q171" s="145"/>
      <c r="R171" s="145"/>
      <c r="S171" s="145"/>
      <c r="T171" s="145"/>
      <c r="U171" s="145"/>
    </row>
    <row r="172" spans="1:21" x14ac:dyDescent="0.25">
      <c r="A172" s="235"/>
      <c r="B172" s="219" t="e">
        <f>+VLOOKUP(A172,'POA 2026'!$A$11:$AU$188,14,FALSE)</f>
        <v>#N/A</v>
      </c>
      <c r="C172" s="219" t="e">
        <f>+VLOOKUP(A172,'POA 2026'!$A$11:$AU$188,8,FALSE)</f>
        <v>#N/A</v>
      </c>
      <c r="D172" s="219" t="e">
        <f>+VLOOKUP(A172,'POA 2026'!$A$11:$AU$188,13,FALSE)</f>
        <v>#N/A</v>
      </c>
      <c r="E172" s="220" t="e">
        <f>+VLOOKUP(A172,'POA 2026'!$A$11:$AU$188,15,FALSE)</f>
        <v>#N/A</v>
      </c>
      <c r="F172" s="145"/>
      <c r="G172" s="145"/>
      <c r="H172" s="145"/>
      <c r="I172" s="202"/>
      <c r="J172" s="195"/>
      <c r="K172" s="220" t="e">
        <f t="shared" si="2"/>
        <v>#N/A</v>
      </c>
      <c r="L172" s="220" t="e">
        <f>+VLOOKUP(A172,'POA 2026'!$A$11:$AU$188,17,FALSE)</f>
        <v>#N/A</v>
      </c>
      <c r="M172" s="220" t="e">
        <f>+VLOOKUP(A172,'POA 2026'!$A$11:$AU$188,19,FALSE)</f>
        <v>#N/A</v>
      </c>
      <c r="N172" s="220" t="e">
        <f>+VLOOKUP(A172,'POA 2026'!$A$11:$AU$188,20,FALSE)</f>
        <v>#N/A</v>
      </c>
      <c r="O172" s="145"/>
      <c r="P172" s="145"/>
      <c r="Q172" s="145"/>
      <c r="R172" s="145"/>
      <c r="S172" s="145"/>
      <c r="T172" s="145"/>
      <c r="U172" s="145"/>
    </row>
    <row r="173" spans="1:21" x14ac:dyDescent="0.25">
      <c r="A173" s="235"/>
      <c r="B173" s="219" t="e">
        <f>+VLOOKUP(A173,'POA 2026'!$A$11:$AU$188,14,FALSE)</f>
        <v>#N/A</v>
      </c>
      <c r="C173" s="219" t="e">
        <f>+VLOOKUP(A173,'POA 2026'!$A$11:$AU$188,8,FALSE)</f>
        <v>#N/A</v>
      </c>
      <c r="D173" s="219" t="e">
        <f>+VLOOKUP(A173,'POA 2026'!$A$11:$AU$188,13,FALSE)</f>
        <v>#N/A</v>
      </c>
      <c r="E173" s="220" t="e">
        <f>+VLOOKUP(A173,'POA 2026'!$A$11:$AU$188,15,FALSE)</f>
        <v>#N/A</v>
      </c>
      <c r="F173" s="145"/>
      <c r="G173" s="145"/>
      <c r="H173" s="145"/>
      <c r="I173" s="202"/>
      <c r="J173" s="195"/>
      <c r="K173" s="220" t="e">
        <f t="shared" si="2"/>
        <v>#N/A</v>
      </c>
      <c r="L173" s="220" t="e">
        <f>+VLOOKUP(A173,'POA 2026'!$A$11:$AU$188,17,FALSE)</f>
        <v>#N/A</v>
      </c>
      <c r="M173" s="220" t="e">
        <f>+VLOOKUP(A173,'POA 2026'!$A$11:$AU$188,19,FALSE)</f>
        <v>#N/A</v>
      </c>
      <c r="N173" s="220" t="e">
        <f>+VLOOKUP(A173,'POA 2026'!$A$11:$AU$188,20,FALSE)</f>
        <v>#N/A</v>
      </c>
      <c r="O173" s="145"/>
      <c r="P173" s="145"/>
      <c r="Q173" s="145"/>
      <c r="R173" s="145"/>
      <c r="S173" s="145"/>
      <c r="T173" s="145"/>
      <c r="U173" s="145"/>
    </row>
    <row r="174" spans="1:21" x14ac:dyDescent="0.25">
      <c r="A174" s="235"/>
      <c r="B174" s="219" t="e">
        <f>+VLOOKUP(A174,'POA 2026'!$A$11:$AU$188,14,FALSE)</f>
        <v>#N/A</v>
      </c>
      <c r="C174" s="219" t="e">
        <f>+VLOOKUP(A174,'POA 2026'!$A$11:$AU$188,8,FALSE)</f>
        <v>#N/A</v>
      </c>
      <c r="D174" s="219" t="e">
        <f>+VLOOKUP(A174,'POA 2026'!$A$11:$AU$188,13,FALSE)</f>
        <v>#N/A</v>
      </c>
      <c r="E174" s="220" t="e">
        <f>+VLOOKUP(A174,'POA 2026'!$A$11:$AU$188,15,FALSE)</f>
        <v>#N/A</v>
      </c>
      <c r="F174" s="145"/>
      <c r="G174" s="145"/>
      <c r="H174" s="145"/>
      <c r="I174" s="202"/>
      <c r="J174" s="195"/>
      <c r="K174" s="220" t="e">
        <f t="shared" si="2"/>
        <v>#N/A</v>
      </c>
      <c r="L174" s="220" t="e">
        <f>+VLOOKUP(A174,'POA 2026'!$A$11:$AU$188,17,FALSE)</f>
        <v>#N/A</v>
      </c>
      <c r="M174" s="220" t="e">
        <f>+VLOOKUP(A174,'POA 2026'!$A$11:$AU$188,19,FALSE)</f>
        <v>#N/A</v>
      </c>
      <c r="N174" s="220" t="e">
        <f>+VLOOKUP(A174,'POA 2026'!$A$11:$AU$188,20,FALSE)</f>
        <v>#N/A</v>
      </c>
      <c r="O174" s="145"/>
      <c r="P174" s="145"/>
      <c r="Q174" s="145"/>
      <c r="R174" s="145"/>
      <c r="S174" s="145"/>
      <c r="T174" s="145"/>
      <c r="U174" s="145"/>
    </row>
    <row r="175" spans="1:21" x14ac:dyDescent="0.25">
      <c r="A175" s="235"/>
      <c r="B175" s="219" t="e">
        <f>+VLOOKUP(A175,'POA 2026'!$A$11:$AU$188,14,FALSE)</f>
        <v>#N/A</v>
      </c>
      <c r="C175" s="219" t="e">
        <f>+VLOOKUP(A175,'POA 2026'!$A$11:$AU$188,8,FALSE)</f>
        <v>#N/A</v>
      </c>
      <c r="D175" s="219" t="e">
        <f>+VLOOKUP(A175,'POA 2026'!$A$11:$AU$188,13,FALSE)</f>
        <v>#N/A</v>
      </c>
      <c r="E175" s="220" t="e">
        <f>+VLOOKUP(A175,'POA 2026'!$A$11:$AU$188,15,FALSE)</f>
        <v>#N/A</v>
      </c>
      <c r="F175" s="145"/>
      <c r="G175" s="145"/>
      <c r="H175" s="145"/>
      <c r="I175" s="202"/>
      <c r="J175" s="195"/>
      <c r="K175" s="220" t="e">
        <f t="shared" si="2"/>
        <v>#N/A</v>
      </c>
      <c r="L175" s="220" t="e">
        <f>+VLOOKUP(A175,'POA 2026'!$A$11:$AU$188,17,FALSE)</f>
        <v>#N/A</v>
      </c>
      <c r="M175" s="220" t="e">
        <f>+VLOOKUP(A175,'POA 2026'!$A$11:$AU$188,19,FALSE)</f>
        <v>#N/A</v>
      </c>
      <c r="N175" s="220" t="e">
        <f>+VLOOKUP(A175,'POA 2026'!$A$11:$AU$188,20,FALSE)</f>
        <v>#N/A</v>
      </c>
      <c r="O175" s="145"/>
      <c r="P175" s="145"/>
      <c r="Q175" s="145"/>
      <c r="R175" s="145"/>
      <c r="S175" s="145"/>
      <c r="T175" s="145"/>
      <c r="U175" s="145"/>
    </row>
    <row r="176" spans="1:21" x14ac:dyDescent="0.25">
      <c r="A176" s="235"/>
      <c r="B176" s="219" t="e">
        <f>+VLOOKUP(A176,'POA 2026'!$A$11:$AU$188,14,FALSE)</f>
        <v>#N/A</v>
      </c>
      <c r="C176" s="219" t="e">
        <f>+VLOOKUP(A176,'POA 2026'!$A$11:$AU$188,8,FALSE)</f>
        <v>#N/A</v>
      </c>
      <c r="D176" s="219" t="e">
        <f>+VLOOKUP(A176,'POA 2026'!$A$11:$AU$188,13,FALSE)</f>
        <v>#N/A</v>
      </c>
      <c r="E176" s="220" t="e">
        <f>+VLOOKUP(A176,'POA 2026'!$A$11:$AU$188,15,FALSE)</f>
        <v>#N/A</v>
      </c>
      <c r="F176" s="145"/>
      <c r="G176" s="145"/>
      <c r="H176" s="145"/>
      <c r="I176" s="202"/>
      <c r="J176" s="195"/>
      <c r="K176" s="220" t="e">
        <f t="shared" si="2"/>
        <v>#N/A</v>
      </c>
      <c r="L176" s="220" t="e">
        <f>+VLOOKUP(A176,'POA 2026'!$A$11:$AU$188,17,FALSE)</f>
        <v>#N/A</v>
      </c>
      <c r="M176" s="220" t="e">
        <f>+VLOOKUP(A176,'POA 2026'!$A$11:$AU$188,19,FALSE)</f>
        <v>#N/A</v>
      </c>
      <c r="N176" s="220" t="e">
        <f>+VLOOKUP(A176,'POA 2026'!$A$11:$AU$188,20,FALSE)</f>
        <v>#N/A</v>
      </c>
      <c r="O176" s="145"/>
      <c r="P176" s="145"/>
      <c r="Q176" s="145"/>
      <c r="R176" s="145"/>
      <c r="S176" s="145"/>
      <c r="T176" s="145"/>
      <c r="U176" s="145"/>
    </row>
    <row r="177" spans="1:21" x14ac:dyDescent="0.25">
      <c r="A177" s="235"/>
      <c r="B177" s="219" t="e">
        <f>+VLOOKUP(A177,'POA 2026'!$A$11:$AU$188,14,FALSE)</f>
        <v>#N/A</v>
      </c>
      <c r="C177" s="219" t="e">
        <f>+VLOOKUP(A177,'POA 2026'!$A$11:$AU$188,8,FALSE)</f>
        <v>#N/A</v>
      </c>
      <c r="D177" s="219" t="e">
        <f>+VLOOKUP(A177,'POA 2026'!$A$11:$AU$188,13,FALSE)</f>
        <v>#N/A</v>
      </c>
      <c r="E177" s="220" t="e">
        <f>+VLOOKUP(A177,'POA 2026'!$A$11:$AU$188,15,FALSE)</f>
        <v>#N/A</v>
      </c>
      <c r="F177" s="145"/>
      <c r="G177" s="145"/>
      <c r="H177" s="145"/>
      <c r="I177" s="202"/>
      <c r="J177" s="195"/>
      <c r="K177" s="220" t="e">
        <f t="shared" si="2"/>
        <v>#N/A</v>
      </c>
      <c r="L177" s="220" t="e">
        <f>+VLOOKUP(A177,'POA 2026'!$A$11:$AU$188,17,FALSE)</f>
        <v>#N/A</v>
      </c>
      <c r="M177" s="220" t="e">
        <f>+VLOOKUP(A177,'POA 2026'!$A$11:$AU$188,19,FALSE)</f>
        <v>#N/A</v>
      </c>
      <c r="N177" s="220" t="e">
        <f>+VLOOKUP(A177,'POA 2026'!$A$11:$AU$188,20,FALSE)</f>
        <v>#N/A</v>
      </c>
      <c r="O177" s="145"/>
      <c r="P177" s="145"/>
      <c r="Q177" s="145"/>
      <c r="R177" s="145"/>
      <c r="S177" s="145"/>
      <c r="T177" s="145"/>
      <c r="U177" s="145"/>
    </row>
    <row r="178" spans="1:21" x14ac:dyDescent="0.25">
      <c r="A178" s="235"/>
      <c r="B178" s="219" t="e">
        <f>+VLOOKUP(A178,'POA 2026'!$A$11:$AU$188,14,FALSE)</f>
        <v>#N/A</v>
      </c>
      <c r="C178" s="219" t="e">
        <f>+VLOOKUP(A178,'POA 2026'!$A$11:$AU$188,8,FALSE)</f>
        <v>#N/A</v>
      </c>
      <c r="D178" s="219" t="e">
        <f>+VLOOKUP(A178,'POA 2026'!$A$11:$AU$188,13,FALSE)</f>
        <v>#N/A</v>
      </c>
      <c r="E178" s="220" t="e">
        <f>+VLOOKUP(A178,'POA 2026'!$A$11:$AU$188,15,FALSE)</f>
        <v>#N/A</v>
      </c>
      <c r="F178" s="145"/>
      <c r="G178" s="145"/>
      <c r="H178" s="145"/>
      <c r="I178" s="202"/>
      <c r="J178" s="195"/>
      <c r="K178" s="220" t="e">
        <f t="shared" si="2"/>
        <v>#N/A</v>
      </c>
      <c r="L178" s="220" t="e">
        <f>+VLOOKUP(A178,'POA 2026'!$A$11:$AU$188,17,FALSE)</f>
        <v>#N/A</v>
      </c>
      <c r="M178" s="220" t="e">
        <f>+VLOOKUP(A178,'POA 2026'!$A$11:$AU$188,19,FALSE)</f>
        <v>#N/A</v>
      </c>
      <c r="N178" s="220" t="e">
        <f>+VLOOKUP(A178,'POA 2026'!$A$11:$AU$188,20,FALSE)</f>
        <v>#N/A</v>
      </c>
      <c r="O178" s="145"/>
      <c r="P178" s="145"/>
      <c r="Q178" s="145"/>
      <c r="R178" s="145"/>
      <c r="S178" s="145"/>
      <c r="T178" s="145"/>
      <c r="U178" s="145"/>
    </row>
    <row r="179" spans="1:21" x14ac:dyDescent="0.25">
      <c r="A179" s="235"/>
      <c r="B179" s="219" t="e">
        <f>+VLOOKUP(A179,'POA 2026'!$A$11:$AU$188,14,FALSE)</f>
        <v>#N/A</v>
      </c>
      <c r="C179" s="219" t="e">
        <f>+VLOOKUP(A179,'POA 2026'!$A$11:$AU$188,8,FALSE)</f>
        <v>#N/A</v>
      </c>
      <c r="D179" s="219" t="e">
        <f>+VLOOKUP(A179,'POA 2026'!$A$11:$AU$188,13,FALSE)</f>
        <v>#N/A</v>
      </c>
      <c r="E179" s="220" t="e">
        <f>+VLOOKUP(A179,'POA 2026'!$A$11:$AU$188,15,FALSE)</f>
        <v>#N/A</v>
      </c>
      <c r="F179" s="145"/>
      <c r="G179" s="145"/>
      <c r="H179" s="145"/>
      <c r="I179" s="202"/>
      <c r="J179" s="195"/>
      <c r="K179" s="220" t="e">
        <f t="shared" si="2"/>
        <v>#N/A</v>
      </c>
      <c r="L179" s="220" t="e">
        <f>+VLOOKUP(A179,'POA 2026'!$A$11:$AU$188,17,FALSE)</f>
        <v>#N/A</v>
      </c>
      <c r="M179" s="220" t="e">
        <f>+VLOOKUP(A179,'POA 2026'!$A$11:$AU$188,19,FALSE)</f>
        <v>#N/A</v>
      </c>
      <c r="N179" s="220" t="e">
        <f>+VLOOKUP(A179,'POA 2026'!$A$11:$AU$188,20,FALSE)</f>
        <v>#N/A</v>
      </c>
      <c r="O179" s="145"/>
      <c r="P179" s="145"/>
      <c r="Q179" s="145"/>
      <c r="R179" s="145"/>
      <c r="S179" s="145"/>
      <c r="T179" s="145"/>
      <c r="U179" s="145"/>
    </row>
    <row r="180" spans="1:21" x14ac:dyDescent="0.25">
      <c r="A180" s="235"/>
      <c r="B180" s="219" t="e">
        <f>+VLOOKUP(A180,'POA 2026'!$A$11:$AU$188,14,FALSE)</f>
        <v>#N/A</v>
      </c>
      <c r="C180" s="219" t="e">
        <f>+VLOOKUP(A180,'POA 2026'!$A$11:$AU$188,8,FALSE)</f>
        <v>#N/A</v>
      </c>
      <c r="D180" s="219" t="e">
        <f>+VLOOKUP(A180,'POA 2026'!$A$11:$AU$188,13,FALSE)</f>
        <v>#N/A</v>
      </c>
      <c r="E180" s="220" t="e">
        <f>+VLOOKUP(A180,'POA 2026'!$A$11:$AU$188,15,FALSE)</f>
        <v>#N/A</v>
      </c>
      <c r="F180" s="145"/>
      <c r="G180" s="145"/>
      <c r="H180" s="145"/>
      <c r="I180" s="202"/>
      <c r="J180" s="195"/>
      <c r="K180" s="220" t="e">
        <f t="shared" si="2"/>
        <v>#N/A</v>
      </c>
      <c r="L180" s="220" t="e">
        <f>+VLOOKUP(A180,'POA 2026'!$A$11:$AU$188,17,FALSE)</f>
        <v>#N/A</v>
      </c>
      <c r="M180" s="220" t="e">
        <f>+VLOOKUP(A180,'POA 2026'!$A$11:$AU$188,19,FALSE)</f>
        <v>#N/A</v>
      </c>
      <c r="N180" s="220" t="e">
        <f>+VLOOKUP(A180,'POA 2026'!$A$11:$AU$188,20,FALSE)</f>
        <v>#N/A</v>
      </c>
      <c r="O180" s="145"/>
      <c r="P180" s="145"/>
      <c r="Q180" s="145"/>
      <c r="R180" s="145"/>
      <c r="S180" s="145"/>
      <c r="T180" s="145"/>
      <c r="U180" s="145"/>
    </row>
    <row r="181" spans="1:21" x14ac:dyDescent="0.25">
      <c r="A181" s="235"/>
      <c r="B181" s="219" t="e">
        <f>+VLOOKUP(A181,'POA 2026'!$A$11:$AU$188,14,FALSE)</f>
        <v>#N/A</v>
      </c>
      <c r="C181" s="219" t="e">
        <f>+VLOOKUP(A181,'POA 2026'!$A$11:$AU$188,8,FALSE)</f>
        <v>#N/A</v>
      </c>
      <c r="D181" s="219" t="e">
        <f>+VLOOKUP(A181,'POA 2026'!$A$11:$AU$188,13,FALSE)</f>
        <v>#N/A</v>
      </c>
      <c r="E181" s="220" t="e">
        <f>+VLOOKUP(A181,'POA 2026'!$A$11:$AU$188,15,FALSE)</f>
        <v>#N/A</v>
      </c>
      <c r="F181" s="145"/>
      <c r="G181" s="145"/>
      <c r="H181" s="145"/>
      <c r="I181" s="202"/>
      <c r="J181" s="195"/>
      <c r="K181" s="220" t="e">
        <f t="shared" si="2"/>
        <v>#N/A</v>
      </c>
      <c r="L181" s="220" t="e">
        <f>+VLOOKUP(A181,'POA 2026'!$A$11:$AU$188,17,FALSE)</f>
        <v>#N/A</v>
      </c>
      <c r="M181" s="220" t="e">
        <f>+VLOOKUP(A181,'POA 2026'!$A$11:$AU$188,19,FALSE)</f>
        <v>#N/A</v>
      </c>
      <c r="N181" s="220" t="e">
        <f>+VLOOKUP(A181,'POA 2026'!$A$11:$AU$188,20,FALSE)</f>
        <v>#N/A</v>
      </c>
      <c r="O181" s="145"/>
      <c r="P181" s="145"/>
      <c r="Q181" s="145"/>
      <c r="R181" s="145"/>
      <c r="S181" s="145"/>
      <c r="T181" s="145"/>
      <c r="U181" s="145"/>
    </row>
    <row r="182" spans="1:21" x14ac:dyDescent="0.25">
      <c r="A182" s="235"/>
      <c r="B182" s="219" t="e">
        <f>+VLOOKUP(A182,'POA 2026'!$A$11:$AU$188,14,FALSE)</f>
        <v>#N/A</v>
      </c>
      <c r="C182" s="219" t="e">
        <f>+VLOOKUP(A182,'POA 2026'!$A$11:$AU$188,8,FALSE)</f>
        <v>#N/A</v>
      </c>
      <c r="D182" s="219" t="e">
        <f>+VLOOKUP(A182,'POA 2026'!$A$11:$AU$188,13,FALSE)</f>
        <v>#N/A</v>
      </c>
      <c r="E182" s="220" t="e">
        <f>+VLOOKUP(A182,'POA 2026'!$A$11:$AU$188,15,FALSE)</f>
        <v>#N/A</v>
      </c>
      <c r="F182" s="145"/>
      <c r="G182" s="145"/>
      <c r="H182" s="145"/>
      <c r="I182" s="202"/>
      <c r="J182" s="195"/>
      <c r="K182" s="220" t="e">
        <f t="shared" si="2"/>
        <v>#N/A</v>
      </c>
      <c r="L182" s="220" t="e">
        <f>+VLOOKUP(A182,'POA 2026'!$A$11:$AU$188,17,FALSE)</f>
        <v>#N/A</v>
      </c>
      <c r="M182" s="220" t="e">
        <f>+VLOOKUP(A182,'POA 2026'!$A$11:$AU$188,19,FALSE)</f>
        <v>#N/A</v>
      </c>
      <c r="N182" s="220" t="e">
        <f>+VLOOKUP(A182,'POA 2026'!$A$11:$AU$188,20,FALSE)</f>
        <v>#N/A</v>
      </c>
      <c r="O182" s="145"/>
      <c r="P182" s="145"/>
      <c r="Q182" s="145"/>
      <c r="R182" s="145"/>
      <c r="S182" s="145"/>
      <c r="T182" s="145"/>
      <c r="U182" s="145"/>
    </row>
    <row r="183" spans="1:21" x14ac:dyDescent="0.25">
      <c r="A183" s="235"/>
      <c r="B183" s="219" t="e">
        <f>+VLOOKUP(A183,'POA 2026'!$A$11:$AU$188,14,FALSE)</f>
        <v>#N/A</v>
      </c>
      <c r="C183" s="219" t="e">
        <f>+VLOOKUP(A183,'POA 2026'!$A$11:$AU$188,8,FALSE)</f>
        <v>#N/A</v>
      </c>
      <c r="D183" s="219" t="e">
        <f>+VLOOKUP(A183,'POA 2026'!$A$11:$AU$188,13,FALSE)</f>
        <v>#N/A</v>
      </c>
      <c r="E183" s="220" t="e">
        <f>+VLOOKUP(A183,'POA 2026'!$A$11:$AU$188,15,FALSE)</f>
        <v>#N/A</v>
      </c>
      <c r="F183" s="145"/>
      <c r="G183" s="145"/>
      <c r="H183" s="145"/>
      <c r="I183" s="202"/>
      <c r="J183" s="195"/>
      <c r="K183" s="220" t="e">
        <f t="shared" si="2"/>
        <v>#N/A</v>
      </c>
      <c r="L183" s="220" t="e">
        <f>+VLOOKUP(A183,'POA 2026'!$A$11:$AU$188,17,FALSE)</f>
        <v>#N/A</v>
      </c>
      <c r="M183" s="220" t="e">
        <f>+VLOOKUP(A183,'POA 2026'!$A$11:$AU$188,19,FALSE)</f>
        <v>#N/A</v>
      </c>
      <c r="N183" s="220" t="e">
        <f>+VLOOKUP(A183,'POA 2026'!$A$11:$AU$188,20,FALSE)</f>
        <v>#N/A</v>
      </c>
      <c r="O183" s="145"/>
      <c r="P183" s="145"/>
      <c r="Q183" s="145"/>
      <c r="R183" s="145"/>
      <c r="S183" s="145"/>
      <c r="T183" s="145"/>
      <c r="U183" s="145"/>
    </row>
    <row r="184" spans="1:21" x14ac:dyDescent="0.25">
      <c r="A184" s="235"/>
      <c r="B184" s="219" t="e">
        <f>+VLOOKUP(A184,'POA 2026'!$A$11:$AU$188,14,FALSE)</f>
        <v>#N/A</v>
      </c>
      <c r="C184" s="219" t="e">
        <f>+VLOOKUP(A184,'POA 2026'!$A$11:$AU$188,8,FALSE)</f>
        <v>#N/A</v>
      </c>
      <c r="D184" s="219" t="e">
        <f>+VLOOKUP(A184,'POA 2026'!$A$11:$AU$188,13,FALSE)</f>
        <v>#N/A</v>
      </c>
      <c r="E184" s="220" t="e">
        <f>+VLOOKUP(A184,'POA 2026'!$A$11:$AU$188,15,FALSE)</f>
        <v>#N/A</v>
      </c>
      <c r="F184" s="145"/>
      <c r="G184" s="145"/>
      <c r="H184" s="145"/>
      <c r="I184" s="202"/>
      <c r="J184" s="195"/>
      <c r="K184" s="220" t="e">
        <f t="shared" si="2"/>
        <v>#N/A</v>
      </c>
      <c r="L184" s="220" t="e">
        <f>+VLOOKUP(A184,'POA 2026'!$A$11:$AU$188,17,FALSE)</f>
        <v>#N/A</v>
      </c>
      <c r="M184" s="220" t="e">
        <f>+VLOOKUP(A184,'POA 2026'!$A$11:$AU$188,19,FALSE)</f>
        <v>#N/A</v>
      </c>
      <c r="N184" s="220" t="e">
        <f>+VLOOKUP(A184,'POA 2026'!$A$11:$AU$188,20,FALSE)</f>
        <v>#N/A</v>
      </c>
      <c r="O184" s="145"/>
      <c r="P184" s="145"/>
      <c r="Q184" s="145"/>
      <c r="R184" s="145"/>
      <c r="S184" s="145"/>
      <c r="T184" s="145"/>
      <c r="U184" s="145"/>
    </row>
    <row r="185" spans="1:21" x14ac:dyDescent="0.25">
      <c r="A185" s="235"/>
      <c r="B185" s="219" t="e">
        <f>+VLOOKUP(A185,'POA 2026'!$A$11:$AU$188,14,FALSE)</f>
        <v>#N/A</v>
      </c>
      <c r="C185" s="219" t="e">
        <f>+VLOOKUP(A185,'POA 2026'!$A$11:$AU$188,8,FALSE)</f>
        <v>#N/A</v>
      </c>
      <c r="D185" s="219" t="e">
        <f>+VLOOKUP(A185,'POA 2026'!$A$11:$AU$188,13,FALSE)</f>
        <v>#N/A</v>
      </c>
      <c r="E185" s="220" t="e">
        <f>+VLOOKUP(A185,'POA 2026'!$A$11:$AU$188,15,FALSE)</f>
        <v>#N/A</v>
      </c>
      <c r="F185" s="145"/>
      <c r="G185" s="145"/>
      <c r="H185" s="145"/>
      <c r="I185" s="202"/>
      <c r="J185" s="195"/>
      <c r="K185" s="220" t="e">
        <f t="shared" si="2"/>
        <v>#N/A</v>
      </c>
      <c r="L185" s="220" t="e">
        <f>+VLOOKUP(A185,'POA 2026'!$A$11:$AU$188,17,FALSE)</f>
        <v>#N/A</v>
      </c>
      <c r="M185" s="220" t="e">
        <f>+VLOOKUP(A185,'POA 2026'!$A$11:$AU$188,19,FALSE)</f>
        <v>#N/A</v>
      </c>
      <c r="N185" s="220" t="e">
        <f>+VLOOKUP(A185,'POA 2026'!$A$11:$AU$188,20,FALSE)</f>
        <v>#N/A</v>
      </c>
      <c r="O185" s="145"/>
      <c r="P185" s="145"/>
      <c r="Q185" s="145"/>
      <c r="R185" s="145"/>
      <c r="S185" s="145"/>
      <c r="T185" s="145"/>
      <c r="U185" s="145"/>
    </row>
    <row r="186" spans="1:21" x14ac:dyDescent="0.25">
      <c r="A186" s="235"/>
      <c r="B186" s="219" t="e">
        <f>+VLOOKUP(A186,'POA 2026'!$A$11:$AU$188,14,FALSE)</f>
        <v>#N/A</v>
      </c>
      <c r="C186" s="219" t="e">
        <f>+VLOOKUP(A186,'POA 2026'!$A$11:$AU$188,8,FALSE)</f>
        <v>#N/A</v>
      </c>
      <c r="D186" s="219" t="e">
        <f>+VLOOKUP(A186,'POA 2026'!$A$11:$AU$188,13,FALSE)</f>
        <v>#N/A</v>
      </c>
      <c r="E186" s="220" t="e">
        <f>+VLOOKUP(A186,'POA 2026'!$A$11:$AU$188,15,FALSE)</f>
        <v>#N/A</v>
      </c>
      <c r="F186" s="145"/>
      <c r="G186" s="145"/>
      <c r="H186" s="145"/>
      <c r="I186" s="202"/>
      <c r="J186" s="195"/>
      <c r="K186" s="220" t="e">
        <f t="shared" si="2"/>
        <v>#N/A</v>
      </c>
      <c r="L186" s="220" t="e">
        <f>+VLOOKUP(A186,'POA 2026'!$A$11:$AU$188,17,FALSE)</f>
        <v>#N/A</v>
      </c>
      <c r="M186" s="220" t="e">
        <f>+VLOOKUP(A186,'POA 2026'!$A$11:$AU$188,19,FALSE)</f>
        <v>#N/A</v>
      </c>
      <c r="N186" s="220" t="e">
        <f>+VLOOKUP(A186,'POA 2026'!$A$11:$AU$188,20,FALSE)</f>
        <v>#N/A</v>
      </c>
      <c r="O186" s="145"/>
      <c r="P186" s="145"/>
      <c r="Q186" s="145"/>
      <c r="R186" s="145"/>
      <c r="S186" s="145"/>
      <c r="T186" s="145"/>
      <c r="U186" s="145"/>
    </row>
    <row r="187" spans="1:21" x14ac:dyDescent="0.25">
      <c r="A187" s="235"/>
      <c r="B187" s="219" t="e">
        <f>+VLOOKUP(A187,'POA 2026'!$A$11:$AU$188,14,FALSE)</f>
        <v>#N/A</v>
      </c>
      <c r="C187" s="219" t="e">
        <f>+VLOOKUP(A187,'POA 2026'!$A$11:$AU$188,8,FALSE)</f>
        <v>#N/A</v>
      </c>
      <c r="D187" s="219" t="e">
        <f>+VLOOKUP(A187,'POA 2026'!$A$11:$AU$188,13,FALSE)</f>
        <v>#N/A</v>
      </c>
      <c r="E187" s="220" t="e">
        <f>+VLOOKUP(A187,'POA 2026'!$A$11:$AU$188,15,FALSE)</f>
        <v>#N/A</v>
      </c>
      <c r="F187" s="145"/>
      <c r="G187" s="145"/>
      <c r="H187" s="145"/>
      <c r="I187" s="202"/>
      <c r="J187" s="195"/>
      <c r="K187" s="220" t="e">
        <f t="shared" si="2"/>
        <v>#N/A</v>
      </c>
      <c r="L187" s="220" t="e">
        <f>+VLOOKUP(A187,'POA 2026'!$A$11:$AU$188,17,FALSE)</f>
        <v>#N/A</v>
      </c>
      <c r="M187" s="220" t="e">
        <f>+VLOOKUP(A187,'POA 2026'!$A$11:$AU$188,19,FALSE)</f>
        <v>#N/A</v>
      </c>
      <c r="N187" s="220" t="e">
        <f>+VLOOKUP(A187,'POA 2026'!$A$11:$AU$188,20,FALSE)</f>
        <v>#N/A</v>
      </c>
      <c r="O187" s="145"/>
      <c r="P187" s="145"/>
      <c r="Q187" s="145"/>
      <c r="R187" s="145"/>
      <c r="S187" s="145"/>
      <c r="T187" s="145"/>
      <c r="U187" s="145"/>
    </row>
    <row r="188" spans="1:21" x14ac:dyDescent="0.25">
      <c r="A188" s="235"/>
      <c r="B188" s="219" t="e">
        <f>+VLOOKUP(A188,'POA 2026'!$A$11:$AU$188,14,FALSE)</f>
        <v>#N/A</v>
      </c>
      <c r="C188" s="219" t="e">
        <f>+VLOOKUP(A188,'POA 2026'!$A$11:$AU$188,8,FALSE)</f>
        <v>#N/A</v>
      </c>
      <c r="D188" s="219" t="e">
        <f>+VLOOKUP(A188,'POA 2026'!$A$11:$AU$188,13,FALSE)</f>
        <v>#N/A</v>
      </c>
      <c r="E188" s="220" t="e">
        <f>+VLOOKUP(A188,'POA 2026'!$A$11:$AU$188,15,FALSE)</f>
        <v>#N/A</v>
      </c>
      <c r="F188" s="145"/>
      <c r="G188" s="145"/>
      <c r="H188" s="145"/>
      <c r="I188" s="202"/>
      <c r="J188" s="195"/>
      <c r="K188" s="220" t="e">
        <f t="shared" ref="K188:K251" si="3">+MID(L188,1,2)</f>
        <v>#N/A</v>
      </c>
      <c r="L188" s="220" t="e">
        <f>+VLOOKUP(A188,'POA 2026'!$A$11:$AU$188,17,FALSE)</f>
        <v>#N/A</v>
      </c>
      <c r="M188" s="220" t="e">
        <f>+VLOOKUP(A188,'POA 2026'!$A$11:$AU$188,19,FALSE)</f>
        <v>#N/A</v>
      </c>
      <c r="N188" s="220" t="e">
        <f>+VLOOKUP(A188,'POA 2026'!$A$11:$AU$188,20,FALSE)</f>
        <v>#N/A</v>
      </c>
      <c r="O188" s="145"/>
      <c r="P188" s="145"/>
      <c r="Q188" s="145"/>
      <c r="R188" s="145"/>
      <c r="S188" s="145"/>
      <c r="T188" s="145"/>
      <c r="U188" s="145"/>
    </row>
    <row r="189" spans="1:21" x14ac:dyDescent="0.25">
      <c r="A189" s="235"/>
      <c r="B189" s="219" t="e">
        <f>+VLOOKUP(A189,'POA 2026'!$A$11:$AU$188,14,FALSE)</f>
        <v>#N/A</v>
      </c>
      <c r="C189" s="219" t="e">
        <f>+VLOOKUP(A189,'POA 2026'!$A$11:$AU$188,8,FALSE)</f>
        <v>#N/A</v>
      </c>
      <c r="D189" s="219" t="e">
        <f>+VLOOKUP(A189,'POA 2026'!$A$11:$AU$188,13,FALSE)</f>
        <v>#N/A</v>
      </c>
      <c r="E189" s="220" t="e">
        <f>+VLOOKUP(A189,'POA 2026'!$A$11:$AU$188,15,FALSE)</f>
        <v>#N/A</v>
      </c>
      <c r="F189" s="145"/>
      <c r="G189" s="145"/>
      <c r="H189" s="145"/>
      <c r="I189" s="202"/>
      <c r="J189" s="195"/>
      <c r="K189" s="220" t="e">
        <f t="shared" si="3"/>
        <v>#N/A</v>
      </c>
      <c r="L189" s="220" t="e">
        <f>+VLOOKUP(A189,'POA 2026'!$A$11:$AU$188,17,FALSE)</f>
        <v>#N/A</v>
      </c>
      <c r="M189" s="220" t="e">
        <f>+VLOOKUP(A189,'POA 2026'!$A$11:$AU$188,19,FALSE)</f>
        <v>#N/A</v>
      </c>
      <c r="N189" s="220" t="e">
        <f>+VLOOKUP(A189,'POA 2026'!$A$11:$AU$188,20,FALSE)</f>
        <v>#N/A</v>
      </c>
      <c r="O189" s="145"/>
      <c r="P189" s="145"/>
      <c r="Q189" s="145"/>
      <c r="R189" s="145"/>
      <c r="S189" s="145"/>
      <c r="T189" s="145"/>
      <c r="U189" s="145"/>
    </row>
    <row r="190" spans="1:21" x14ac:dyDescent="0.25">
      <c r="A190" s="235"/>
      <c r="B190" s="219" t="e">
        <f>+VLOOKUP(A190,'POA 2026'!$A$11:$AU$188,14,FALSE)</f>
        <v>#N/A</v>
      </c>
      <c r="C190" s="219" t="e">
        <f>+VLOOKUP(A190,'POA 2026'!$A$11:$AU$188,8,FALSE)</f>
        <v>#N/A</v>
      </c>
      <c r="D190" s="219" t="e">
        <f>+VLOOKUP(A190,'POA 2026'!$A$11:$AU$188,13,FALSE)</f>
        <v>#N/A</v>
      </c>
      <c r="E190" s="220" t="e">
        <f>+VLOOKUP(A190,'POA 2026'!$A$11:$AU$188,15,FALSE)</f>
        <v>#N/A</v>
      </c>
      <c r="F190" s="145"/>
      <c r="G190" s="145"/>
      <c r="H190" s="145"/>
      <c r="I190" s="202"/>
      <c r="J190" s="195"/>
      <c r="K190" s="220" t="e">
        <f t="shared" si="3"/>
        <v>#N/A</v>
      </c>
      <c r="L190" s="220" t="e">
        <f>+VLOOKUP(A190,'POA 2026'!$A$11:$AU$188,17,FALSE)</f>
        <v>#N/A</v>
      </c>
      <c r="M190" s="220" t="e">
        <f>+VLOOKUP(A190,'POA 2026'!$A$11:$AU$188,19,FALSE)</f>
        <v>#N/A</v>
      </c>
      <c r="N190" s="220" t="e">
        <f>+VLOOKUP(A190,'POA 2026'!$A$11:$AU$188,20,FALSE)</f>
        <v>#N/A</v>
      </c>
      <c r="O190" s="145"/>
      <c r="P190" s="145"/>
      <c r="Q190" s="145"/>
      <c r="R190" s="145"/>
      <c r="S190" s="145"/>
      <c r="T190" s="145"/>
      <c r="U190" s="145"/>
    </row>
    <row r="191" spans="1:21" x14ac:dyDescent="0.25">
      <c r="A191" s="235"/>
      <c r="B191" s="219" t="e">
        <f>+VLOOKUP(A191,'POA 2026'!$A$11:$AU$188,14,FALSE)</f>
        <v>#N/A</v>
      </c>
      <c r="C191" s="219" t="e">
        <f>+VLOOKUP(A191,'POA 2026'!$A$11:$AU$188,8,FALSE)</f>
        <v>#N/A</v>
      </c>
      <c r="D191" s="219" t="e">
        <f>+VLOOKUP(A191,'POA 2026'!$A$11:$AU$188,13,FALSE)</f>
        <v>#N/A</v>
      </c>
      <c r="E191" s="220" t="e">
        <f>+VLOOKUP(A191,'POA 2026'!$A$11:$AU$188,15,FALSE)</f>
        <v>#N/A</v>
      </c>
      <c r="F191" s="145"/>
      <c r="G191" s="145"/>
      <c r="H191" s="145"/>
      <c r="I191" s="202"/>
      <c r="J191" s="195"/>
      <c r="K191" s="220" t="e">
        <f t="shared" si="3"/>
        <v>#N/A</v>
      </c>
      <c r="L191" s="220" t="e">
        <f>+VLOOKUP(A191,'POA 2026'!$A$11:$AU$188,17,FALSE)</f>
        <v>#N/A</v>
      </c>
      <c r="M191" s="220" t="e">
        <f>+VLOOKUP(A191,'POA 2026'!$A$11:$AU$188,19,FALSE)</f>
        <v>#N/A</v>
      </c>
      <c r="N191" s="220" t="e">
        <f>+VLOOKUP(A191,'POA 2026'!$A$11:$AU$188,20,FALSE)</f>
        <v>#N/A</v>
      </c>
      <c r="O191" s="145"/>
      <c r="P191" s="145"/>
      <c r="Q191" s="145"/>
      <c r="R191" s="145"/>
      <c r="S191" s="145"/>
      <c r="T191" s="145"/>
      <c r="U191" s="145"/>
    </row>
    <row r="192" spans="1:21" x14ac:dyDescent="0.25">
      <c r="A192" s="235"/>
      <c r="B192" s="219" t="e">
        <f>+VLOOKUP(A192,'POA 2026'!$A$11:$AU$188,14,FALSE)</f>
        <v>#N/A</v>
      </c>
      <c r="C192" s="219" t="e">
        <f>+VLOOKUP(A192,'POA 2026'!$A$11:$AU$188,8,FALSE)</f>
        <v>#N/A</v>
      </c>
      <c r="D192" s="219" t="e">
        <f>+VLOOKUP(A192,'POA 2026'!$A$11:$AU$188,13,FALSE)</f>
        <v>#N/A</v>
      </c>
      <c r="E192" s="220" t="e">
        <f>+VLOOKUP(A192,'POA 2026'!$A$11:$AU$188,15,FALSE)</f>
        <v>#N/A</v>
      </c>
      <c r="F192" s="145"/>
      <c r="G192" s="145"/>
      <c r="H192" s="145"/>
      <c r="I192" s="202"/>
      <c r="J192" s="195"/>
      <c r="K192" s="220" t="e">
        <f t="shared" si="3"/>
        <v>#N/A</v>
      </c>
      <c r="L192" s="220" t="e">
        <f>+VLOOKUP(A192,'POA 2026'!$A$11:$AU$188,17,FALSE)</f>
        <v>#N/A</v>
      </c>
      <c r="M192" s="220" t="e">
        <f>+VLOOKUP(A192,'POA 2026'!$A$11:$AU$188,19,FALSE)</f>
        <v>#N/A</v>
      </c>
      <c r="N192" s="220" t="e">
        <f>+VLOOKUP(A192,'POA 2026'!$A$11:$AU$188,20,FALSE)</f>
        <v>#N/A</v>
      </c>
      <c r="O192" s="145"/>
      <c r="P192" s="145"/>
      <c r="Q192" s="145"/>
      <c r="R192" s="145"/>
      <c r="S192" s="145"/>
      <c r="T192" s="145"/>
      <c r="U192" s="145"/>
    </row>
    <row r="193" spans="1:21" x14ac:dyDescent="0.25">
      <c r="A193" s="235"/>
      <c r="B193" s="219" t="e">
        <f>+VLOOKUP(A193,'POA 2026'!$A$11:$AU$188,14,FALSE)</f>
        <v>#N/A</v>
      </c>
      <c r="C193" s="219" t="e">
        <f>+VLOOKUP(A193,'POA 2026'!$A$11:$AU$188,8,FALSE)</f>
        <v>#N/A</v>
      </c>
      <c r="D193" s="219" t="e">
        <f>+VLOOKUP(A193,'POA 2026'!$A$11:$AU$188,13,FALSE)</f>
        <v>#N/A</v>
      </c>
      <c r="E193" s="220" t="e">
        <f>+VLOOKUP(A193,'POA 2026'!$A$11:$AU$188,15,FALSE)</f>
        <v>#N/A</v>
      </c>
      <c r="F193" s="145"/>
      <c r="G193" s="145"/>
      <c r="H193" s="145"/>
      <c r="I193" s="202"/>
      <c r="J193" s="195"/>
      <c r="K193" s="220" t="e">
        <f t="shared" si="3"/>
        <v>#N/A</v>
      </c>
      <c r="L193" s="220" t="e">
        <f>+VLOOKUP(A193,'POA 2026'!$A$11:$AU$188,17,FALSE)</f>
        <v>#N/A</v>
      </c>
      <c r="M193" s="220" t="e">
        <f>+VLOOKUP(A193,'POA 2026'!$A$11:$AU$188,19,FALSE)</f>
        <v>#N/A</v>
      </c>
      <c r="N193" s="220" t="e">
        <f>+VLOOKUP(A193,'POA 2026'!$A$11:$AU$188,20,FALSE)</f>
        <v>#N/A</v>
      </c>
      <c r="O193" s="145"/>
      <c r="P193" s="145"/>
      <c r="Q193" s="145"/>
      <c r="R193" s="145"/>
      <c r="S193" s="145"/>
      <c r="T193" s="145"/>
      <c r="U193" s="145"/>
    </row>
    <row r="194" spans="1:21" x14ac:dyDescent="0.25">
      <c r="A194" s="235"/>
      <c r="B194" s="219" t="e">
        <f>+VLOOKUP(A194,'POA 2026'!$A$11:$AU$188,14,FALSE)</f>
        <v>#N/A</v>
      </c>
      <c r="C194" s="219" t="e">
        <f>+VLOOKUP(A194,'POA 2026'!$A$11:$AU$188,8,FALSE)</f>
        <v>#N/A</v>
      </c>
      <c r="D194" s="219" t="e">
        <f>+VLOOKUP(A194,'POA 2026'!$A$11:$AU$188,13,FALSE)</f>
        <v>#N/A</v>
      </c>
      <c r="E194" s="220" t="e">
        <f>+VLOOKUP(A194,'POA 2026'!$A$11:$AU$188,15,FALSE)</f>
        <v>#N/A</v>
      </c>
      <c r="F194" s="145"/>
      <c r="G194" s="145"/>
      <c r="H194" s="145"/>
      <c r="I194" s="202"/>
      <c r="J194" s="195"/>
      <c r="K194" s="220" t="e">
        <f t="shared" si="3"/>
        <v>#N/A</v>
      </c>
      <c r="L194" s="220" t="e">
        <f>+VLOOKUP(A194,'POA 2026'!$A$11:$AU$188,17,FALSE)</f>
        <v>#N/A</v>
      </c>
      <c r="M194" s="220" t="e">
        <f>+VLOOKUP(A194,'POA 2026'!$A$11:$AU$188,19,FALSE)</f>
        <v>#N/A</v>
      </c>
      <c r="N194" s="220" t="e">
        <f>+VLOOKUP(A194,'POA 2026'!$A$11:$AU$188,20,FALSE)</f>
        <v>#N/A</v>
      </c>
      <c r="O194" s="145"/>
      <c r="P194" s="145"/>
      <c r="Q194" s="145"/>
      <c r="R194" s="145"/>
      <c r="S194" s="145"/>
      <c r="T194" s="145"/>
      <c r="U194" s="145"/>
    </row>
    <row r="195" spans="1:21" x14ac:dyDescent="0.25">
      <c r="A195" s="235"/>
      <c r="B195" s="219" t="e">
        <f>+VLOOKUP(A195,'POA 2026'!$A$11:$AU$188,14,FALSE)</f>
        <v>#N/A</v>
      </c>
      <c r="C195" s="219" t="e">
        <f>+VLOOKUP(A195,'POA 2026'!$A$11:$AU$188,8,FALSE)</f>
        <v>#N/A</v>
      </c>
      <c r="D195" s="219" t="e">
        <f>+VLOOKUP(A195,'POA 2026'!$A$11:$AU$188,13,FALSE)</f>
        <v>#N/A</v>
      </c>
      <c r="E195" s="220" t="e">
        <f>+VLOOKUP(A195,'POA 2026'!$A$11:$AU$188,15,FALSE)</f>
        <v>#N/A</v>
      </c>
      <c r="F195" s="145"/>
      <c r="G195" s="145"/>
      <c r="H195" s="145"/>
      <c r="I195" s="202"/>
      <c r="J195" s="195"/>
      <c r="K195" s="220" t="e">
        <f t="shared" si="3"/>
        <v>#N/A</v>
      </c>
      <c r="L195" s="220" t="e">
        <f>+VLOOKUP(A195,'POA 2026'!$A$11:$AU$188,17,FALSE)</f>
        <v>#N/A</v>
      </c>
      <c r="M195" s="220" t="e">
        <f>+VLOOKUP(A195,'POA 2026'!$A$11:$AU$188,19,FALSE)</f>
        <v>#N/A</v>
      </c>
      <c r="N195" s="220" t="e">
        <f>+VLOOKUP(A195,'POA 2026'!$A$11:$AU$188,20,FALSE)</f>
        <v>#N/A</v>
      </c>
      <c r="O195" s="145"/>
      <c r="P195" s="145"/>
      <c r="Q195" s="145"/>
      <c r="R195" s="145"/>
      <c r="S195" s="145"/>
      <c r="T195" s="145"/>
      <c r="U195" s="145"/>
    </row>
    <row r="196" spans="1:21" x14ac:dyDescent="0.25">
      <c r="A196" s="235"/>
      <c r="B196" s="219" t="e">
        <f>+VLOOKUP(A196,'POA 2026'!$A$11:$AU$188,14,FALSE)</f>
        <v>#N/A</v>
      </c>
      <c r="C196" s="219" t="e">
        <f>+VLOOKUP(A196,'POA 2026'!$A$11:$AU$188,8,FALSE)</f>
        <v>#N/A</v>
      </c>
      <c r="D196" s="219" t="e">
        <f>+VLOOKUP(A196,'POA 2026'!$A$11:$AU$188,13,FALSE)</f>
        <v>#N/A</v>
      </c>
      <c r="E196" s="220" t="e">
        <f>+VLOOKUP(A196,'POA 2026'!$A$11:$AU$188,15,FALSE)</f>
        <v>#N/A</v>
      </c>
      <c r="F196" s="145"/>
      <c r="G196" s="145"/>
      <c r="H196" s="145"/>
      <c r="I196" s="202"/>
      <c r="J196" s="195"/>
      <c r="K196" s="220" t="e">
        <f t="shared" si="3"/>
        <v>#N/A</v>
      </c>
      <c r="L196" s="220" t="e">
        <f>+VLOOKUP(A196,'POA 2026'!$A$11:$AU$188,17,FALSE)</f>
        <v>#N/A</v>
      </c>
      <c r="M196" s="220" t="e">
        <f>+VLOOKUP(A196,'POA 2026'!$A$11:$AU$188,19,FALSE)</f>
        <v>#N/A</v>
      </c>
      <c r="N196" s="220" t="e">
        <f>+VLOOKUP(A196,'POA 2026'!$A$11:$AU$188,20,FALSE)</f>
        <v>#N/A</v>
      </c>
      <c r="O196" s="145"/>
      <c r="P196" s="145"/>
      <c r="Q196" s="145"/>
      <c r="R196" s="145"/>
      <c r="S196" s="145"/>
      <c r="T196" s="145"/>
      <c r="U196" s="145"/>
    </row>
    <row r="197" spans="1:21" x14ac:dyDescent="0.25">
      <c r="A197" s="235"/>
      <c r="B197" s="219" t="e">
        <f>+VLOOKUP(A197,'POA 2026'!$A$11:$AU$188,14,FALSE)</f>
        <v>#N/A</v>
      </c>
      <c r="C197" s="219" t="e">
        <f>+VLOOKUP(A197,'POA 2026'!$A$11:$AU$188,8,FALSE)</f>
        <v>#N/A</v>
      </c>
      <c r="D197" s="219" t="e">
        <f>+VLOOKUP(A197,'POA 2026'!$A$11:$AU$188,13,FALSE)</f>
        <v>#N/A</v>
      </c>
      <c r="E197" s="220" t="e">
        <f>+VLOOKUP(A197,'POA 2026'!$A$11:$AU$188,15,FALSE)</f>
        <v>#N/A</v>
      </c>
      <c r="F197" s="145"/>
      <c r="G197" s="145"/>
      <c r="H197" s="145"/>
      <c r="I197" s="202"/>
      <c r="J197" s="195"/>
      <c r="K197" s="220" t="e">
        <f t="shared" si="3"/>
        <v>#N/A</v>
      </c>
      <c r="L197" s="220" t="e">
        <f>+VLOOKUP(A197,'POA 2026'!$A$11:$AU$188,17,FALSE)</f>
        <v>#N/A</v>
      </c>
      <c r="M197" s="220" t="e">
        <f>+VLOOKUP(A197,'POA 2026'!$A$11:$AU$188,19,FALSE)</f>
        <v>#N/A</v>
      </c>
      <c r="N197" s="220" t="e">
        <f>+VLOOKUP(A197,'POA 2026'!$A$11:$AU$188,20,FALSE)</f>
        <v>#N/A</v>
      </c>
      <c r="O197" s="145"/>
      <c r="P197" s="145"/>
      <c r="Q197" s="145"/>
      <c r="R197" s="145"/>
      <c r="S197" s="145"/>
      <c r="T197" s="145"/>
      <c r="U197" s="145"/>
    </row>
    <row r="198" spans="1:21" x14ac:dyDescent="0.25">
      <c r="A198" s="235"/>
      <c r="B198" s="219" t="e">
        <f>+VLOOKUP(A198,'POA 2026'!$A$11:$AU$188,14,FALSE)</f>
        <v>#N/A</v>
      </c>
      <c r="C198" s="219" t="e">
        <f>+VLOOKUP(A198,'POA 2026'!$A$11:$AU$188,8,FALSE)</f>
        <v>#N/A</v>
      </c>
      <c r="D198" s="219" t="e">
        <f>+VLOOKUP(A198,'POA 2026'!$A$11:$AU$188,13,FALSE)</f>
        <v>#N/A</v>
      </c>
      <c r="E198" s="220" t="e">
        <f>+VLOOKUP(A198,'POA 2026'!$A$11:$AU$188,15,FALSE)</f>
        <v>#N/A</v>
      </c>
      <c r="F198" s="145"/>
      <c r="G198" s="145"/>
      <c r="H198" s="145"/>
      <c r="I198" s="202"/>
      <c r="J198" s="195"/>
      <c r="K198" s="220" t="e">
        <f t="shared" si="3"/>
        <v>#N/A</v>
      </c>
      <c r="L198" s="220" t="e">
        <f>+VLOOKUP(A198,'POA 2026'!$A$11:$AU$188,17,FALSE)</f>
        <v>#N/A</v>
      </c>
      <c r="M198" s="220" t="e">
        <f>+VLOOKUP(A198,'POA 2026'!$A$11:$AU$188,19,FALSE)</f>
        <v>#N/A</v>
      </c>
      <c r="N198" s="220" t="e">
        <f>+VLOOKUP(A198,'POA 2026'!$A$11:$AU$188,20,FALSE)</f>
        <v>#N/A</v>
      </c>
      <c r="O198" s="145"/>
      <c r="P198" s="145"/>
      <c r="Q198" s="145"/>
      <c r="R198" s="145"/>
      <c r="S198" s="145"/>
      <c r="T198" s="145"/>
      <c r="U198" s="145"/>
    </row>
    <row r="199" spans="1:21" x14ac:dyDescent="0.25">
      <c r="A199" s="235"/>
      <c r="B199" s="219" t="e">
        <f>+VLOOKUP(A199,'POA 2026'!$A$11:$AU$188,14,FALSE)</f>
        <v>#N/A</v>
      </c>
      <c r="C199" s="219" t="e">
        <f>+VLOOKUP(A199,'POA 2026'!$A$11:$AU$188,8,FALSE)</f>
        <v>#N/A</v>
      </c>
      <c r="D199" s="219" t="e">
        <f>+VLOOKUP(A199,'POA 2026'!$A$11:$AU$188,13,FALSE)</f>
        <v>#N/A</v>
      </c>
      <c r="E199" s="220" t="e">
        <f>+VLOOKUP(A199,'POA 2026'!$A$11:$AU$188,15,FALSE)</f>
        <v>#N/A</v>
      </c>
      <c r="F199" s="145"/>
      <c r="G199" s="145"/>
      <c r="H199" s="145"/>
      <c r="I199" s="202"/>
      <c r="J199" s="195"/>
      <c r="K199" s="220" t="e">
        <f t="shared" si="3"/>
        <v>#N/A</v>
      </c>
      <c r="L199" s="220" t="e">
        <f>+VLOOKUP(A199,'POA 2026'!$A$11:$AU$188,17,FALSE)</f>
        <v>#N/A</v>
      </c>
      <c r="M199" s="220" t="e">
        <f>+VLOOKUP(A199,'POA 2026'!$A$11:$AU$188,19,FALSE)</f>
        <v>#N/A</v>
      </c>
      <c r="N199" s="220" t="e">
        <f>+VLOOKUP(A199,'POA 2026'!$A$11:$AU$188,20,FALSE)</f>
        <v>#N/A</v>
      </c>
      <c r="O199" s="145"/>
      <c r="P199" s="145"/>
      <c r="Q199" s="145"/>
      <c r="R199" s="145"/>
      <c r="S199" s="145"/>
      <c r="T199" s="145"/>
      <c r="U199" s="145"/>
    </row>
    <row r="200" spans="1:21" x14ac:dyDescent="0.25">
      <c r="A200" s="235"/>
      <c r="B200" s="219" t="e">
        <f>+VLOOKUP(A200,'POA 2026'!$A$11:$AU$188,14,FALSE)</f>
        <v>#N/A</v>
      </c>
      <c r="C200" s="219" t="e">
        <f>+VLOOKUP(A200,'POA 2026'!$A$11:$AU$188,8,FALSE)</f>
        <v>#N/A</v>
      </c>
      <c r="D200" s="219" t="e">
        <f>+VLOOKUP(A200,'POA 2026'!$A$11:$AU$188,13,FALSE)</f>
        <v>#N/A</v>
      </c>
      <c r="E200" s="220" t="e">
        <f>+VLOOKUP(A200,'POA 2026'!$A$11:$AU$188,15,FALSE)</f>
        <v>#N/A</v>
      </c>
      <c r="F200" s="145"/>
      <c r="G200" s="145"/>
      <c r="H200" s="145"/>
      <c r="I200" s="202"/>
      <c r="J200" s="195"/>
      <c r="K200" s="220" t="e">
        <f t="shared" si="3"/>
        <v>#N/A</v>
      </c>
      <c r="L200" s="220" t="e">
        <f>+VLOOKUP(A200,'POA 2026'!$A$11:$AU$188,17,FALSE)</f>
        <v>#N/A</v>
      </c>
      <c r="M200" s="220" t="e">
        <f>+VLOOKUP(A200,'POA 2026'!$A$11:$AU$188,19,FALSE)</f>
        <v>#N/A</v>
      </c>
      <c r="N200" s="220" t="e">
        <f>+VLOOKUP(A200,'POA 2026'!$A$11:$AU$188,20,FALSE)</f>
        <v>#N/A</v>
      </c>
      <c r="O200" s="145"/>
      <c r="P200" s="145"/>
      <c r="Q200" s="145"/>
      <c r="R200" s="145"/>
      <c r="S200" s="145"/>
      <c r="T200" s="145"/>
      <c r="U200" s="145"/>
    </row>
    <row r="201" spans="1:21" x14ac:dyDescent="0.25">
      <c r="A201" s="235"/>
      <c r="B201" s="219" t="e">
        <f>+VLOOKUP(A201,'POA 2026'!$A$11:$AU$188,14,FALSE)</f>
        <v>#N/A</v>
      </c>
      <c r="C201" s="219" t="e">
        <f>+VLOOKUP(A201,'POA 2026'!$A$11:$AU$188,8,FALSE)</f>
        <v>#N/A</v>
      </c>
      <c r="D201" s="219" t="e">
        <f>+VLOOKUP(A201,'POA 2026'!$A$11:$AU$188,13,FALSE)</f>
        <v>#N/A</v>
      </c>
      <c r="E201" s="220" t="e">
        <f>+VLOOKUP(A201,'POA 2026'!$A$11:$AU$188,15,FALSE)</f>
        <v>#N/A</v>
      </c>
      <c r="F201" s="145"/>
      <c r="G201" s="145"/>
      <c r="H201" s="145"/>
      <c r="I201" s="202"/>
      <c r="J201" s="195"/>
      <c r="K201" s="220" t="e">
        <f t="shared" si="3"/>
        <v>#N/A</v>
      </c>
      <c r="L201" s="220" t="e">
        <f>+VLOOKUP(A201,'POA 2026'!$A$11:$AU$188,17,FALSE)</f>
        <v>#N/A</v>
      </c>
      <c r="M201" s="220" t="e">
        <f>+VLOOKUP(A201,'POA 2026'!$A$11:$AU$188,19,FALSE)</f>
        <v>#N/A</v>
      </c>
      <c r="N201" s="220" t="e">
        <f>+VLOOKUP(A201,'POA 2026'!$A$11:$AU$188,20,FALSE)</f>
        <v>#N/A</v>
      </c>
      <c r="O201" s="145"/>
      <c r="P201" s="145"/>
      <c r="Q201" s="145"/>
      <c r="R201" s="145"/>
      <c r="S201" s="145"/>
      <c r="T201" s="145"/>
      <c r="U201" s="145"/>
    </row>
    <row r="202" spans="1:21" x14ac:dyDescent="0.25">
      <c r="A202" s="235"/>
      <c r="B202" s="219" t="e">
        <f>+VLOOKUP(A202,'POA 2026'!$A$11:$AU$188,14,FALSE)</f>
        <v>#N/A</v>
      </c>
      <c r="C202" s="219" t="e">
        <f>+VLOOKUP(A202,'POA 2026'!$A$11:$AU$188,8,FALSE)</f>
        <v>#N/A</v>
      </c>
      <c r="D202" s="219" t="e">
        <f>+VLOOKUP(A202,'POA 2026'!$A$11:$AU$188,13,FALSE)</f>
        <v>#N/A</v>
      </c>
      <c r="E202" s="220" t="e">
        <f>+VLOOKUP(A202,'POA 2026'!$A$11:$AU$188,15,FALSE)</f>
        <v>#N/A</v>
      </c>
      <c r="F202" s="145"/>
      <c r="G202" s="145"/>
      <c r="H202" s="145"/>
      <c r="I202" s="202"/>
      <c r="J202" s="195"/>
      <c r="K202" s="220" t="e">
        <f t="shared" si="3"/>
        <v>#N/A</v>
      </c>
      <c r="L202" s="220" t="e">
        <f>+VLOOKUP(A202,'POA 2026'!$A$11:$AU$188,17,FALSE)</f>
        <v>#N/A</v>
      </c>
      <c r="M202" s="220" t="e">
        <f>+VLOOKUP(A202,'POA 2026'!$A$11:$AU$188,19,FALSE)</f>
        <v>#N/A</v>
      </c>
      <c r="N202" s="220" t="e">
        <f>+VLOOKUP(A202,'POA 2026'!$A$11:$AU$188,20,FALSE)</f>
        <v>#N/A</v>
      </c>
      <c r="O202" s="145"/>
      <c r="P202" s="145"/>
      <c r="Q202" s="145"/>
      <c r="R202" s="145"/>
      <c r="S202" s="145"/>
      <c r="T202" s="145"/>
      <c r="U202" s="145"/>
    </row>
    <row r="203" spans="1:21" x14ac:dyDescent="0.25">
      <c r="A203" s="235"/>
      <c r="B203" s="219" t="e">
        <f>+VLOOKUP(A203,'POA 2026'!$A$11:$AU$188,14,FALSE)</f>
        <v>#N/A</v>
      </c>
      <c r="C203" s="219" t="e">
        <f>+VLOOKUP(A203,'POA 2026'!$A$11:$AU$188,8,FALSE)</f>
        <v>#N/A</v>
      </c>
      <c r="D203" s="219" t="e">
        <f>+VLOOKUP(A203,'POA 2026'!$A$11:$AU$188,13,FALSE)</f>
        <v>#N/A</v>
      </c>
      <c r="E203" s="220" t="e">
        <f>+VLOOKUP(A203,'POA 2026'!$A$11:$AU$188,15,FALSE)</f>
        <v>#N/A</v>
      </c>
      <c r="F203" s="145"/>
      <c r="G203" s="145"/>
      <c r="H203" s="145"/>
      <c r="I203" s="202"/>
      <c r="J203" s="195"/>
      <c r="K203" s="220" t="e">
        <f t="shared" si="3"/>
        <v>#N/A</v>
      </c>
      <c r="L203" s="220" t="e">
        <f>+VLOOKUP(A203,'POA 2026'!$A$11:$AU$188,17,FALSE)</f>
        <v>#N/A</v>
      </c>
      <c r="M203" s="220" t="e">
        <f>+VLOOKUP(A203,'POA 2026'!$A$11:$AU$188,19,FALSE)</f>
        <v>#N/A</v>
      </c>
      <c r="N203" s="220" t="e">
        <f>+VLOOKUP(A203,'POA 2026'!$A$11:$AU$188,20,FALSE)</f>
        <v>#N/A</v>
      </c>
      <c r="O203" s="145"/>
      <c r="P203" s="145"/>
      <c r="Q203" s="145"/>
      <c r="R203" s="145"/>
      <c r="S203" s="145"/>
      <c r="T203" s="145"/>
      <c r="U203" s="145"/>
    </row>
    <row r="204" spans="1:21" x14ac:dyDescent="0.25">
      <c r="A204" s="235"/>
      <c r="B204" s="219" t="e">
        <f>+VLOOKUP(A204,'POA 2026'!$A$11:$AU$188,14,FALSE)</f>
        <v>#N/A</v>
      </c>
      <c r="C204" s="219" t="e">
        <f>+VLOOKUP(A204,'POA 2026'!$A$11:$AU$188,8,FALSE)</f>
        <v>#N/A</v>
      </c>
      <c r="D204" s="219" t="e">
        <f>+VLOOKUP(A204,'POA 2026'!$A$11:$AU$188,13,FALSE)</f>
        <v>#N/A</v>
      </c>
      <c r="E204" s="220" t="e">
        <f>+VLOOKUP(A204,'POA 2026'!$A$11:$AU$188,15,FALSE)</f>
        <v>#N/A</v>
      </c>
      <c r="F204" s="145"/>
      <c r="G204" s="145"/>
      <c r="H204" s="145"/>
      <c r="I204" s="202"/>
      <c r="J204" s="195"/>
      <c r="K204" s="220" t="e">
        <f t="shared" si="3"/>
        <v>#N/A</v>
      </c>
      <c r="L204" s="220" t="e">
        <f>+VLOOKUP(A204,'POA 2026'!$A$11:$AU$188,17,FALSE)</f>
        <v>#N/A</v>
      </c>
      <c r="M204" s="220" t="e">
        <f>+VLOOKUP(A204,'POA 2026'!$A$11:$AU$188,19,FALSE)</f>
        <v>#N/A</v>
      </c>
      <c r="N204" s="220" t="e">
        <f>+VLOOKUP(A204,'POA 2026'!$A$11:$AU$188,20,FALSE)</f>
        <v>#N/A</v>
      </c>
      <c r="O204" s="145"/>
      <c r="P204" s="145"/>
      <c r="Q204" s="145"/>
      <c r="R204" s="145"/>
      <c r="S204" s="145"/>
      <c r="T204" s="145"/>
      <c r="U204" s="145"/>
    </row>
    <row r="205" spans="1:21" x14ac:dyDescent="0.25">
      <c r="A205" s="235"/>
      <c r="B205" s="219" t="e">
        <f>+VLOOKUP(A205,'POA 2026'!$A$11:$AU$188,14,FALSE)</f>
        <v>#N/A</v>
      </c>
      <c r="C205" s="219" t="e">
        <f>+VLOOKUP(A205,'POA 2026'!$A$11:$AU$188,8,FALSE)</f>
        <v>#N/A</v>
      </c>
      <c r="D205" s="219" t="e">
        <f>+VLOOKUP(A205,'POA 2026'!$A$11:$AU$188,13,FALSE)</f>
        <v>#N/A</v>
      </c>
      <c r="E205" s="220" t="e">
        <f>+VLOOKUP(A205,'POA 2026'!$A$11:$AU$188,15,FALSE)</f>
        <v>#N/A</v>
      </c>
      <c r="F205" s="145"/>
      <c r="G205" s="145"/>
      <c r="H205" s="145"/>
      <c r="I205" s="202"/>
      <c r="J205" s="195"/>
      <c r="K205" s="220" t="e">
        <f t="shared" si="3"/>
        <v>#N/A</v>
      </c>
      <c r="L205" s="220" t="e">
        <f>+VLOOKUP(A205,'POA 2026'!$A$11:$AU$188,17,FALSE)</f>
        <v>#N/A</v>
      </c>
      <c r="M205" s="220" t="e">
        <f>+VLOOKUP(A205,'POA 2026'!$A$11:$AU$188,19,FALSE)</f>
        <v>#N/A</v>
      </c>
      <c r="N205" s="220" t="e">
        <f>+VLOOKUP(A205,'POA 2026'!$A$11:$AU$188,20,FALSE)</f>
        <v>#N/A</v>
      </c>
      <c r="O205" s="145"/>
      <c r="P205" s="145"/>
      <c r="Q205" s="145"/>
      <c r="R205" s="145"/>
      <c r="S205" s="145"/>
      <c r="T205" s="145"/>
      <c r="U205" s="145"/>
    </row>
    <row r="206" spans="1:21" x14ac:dyDescent="0.25">
      <c r="A206" s="235"/>
      <c r="B206" s="219" t="e">
        <f>+VLOOKUP(A206,'POA 2026'!$A$11:$AU$188,14,FALSE)</f>
        <v>#N/A</v>
      </c>
      <c r="C206" s="219" t="e">
        <f>+VLOOKUP(A206,'POA 2026'!$A$11:$AU$188,8,FALSE)</f>
        <v>#N/A</v>
      </c>
      <c r="D206" s="219" t="e">
        <f>+VLOOKUP(A206,'POA 2026'!$A$11:$AU$188,13,FALSE)</f>
        <v>#N/A</v>
      </c>
      <c r="E206" s="220" t="e">
        <f>+VLOOKUP(A206,'POA 2026'!$A$11:$AU$188,15,FALSE)</f>
        <v>#N/A</v>
      </c>
      <c r="F206" s="145"/>
      <c r="G206" s="145"/>
      <c r="H206" s="145"/>
      <c r="I206" s="202"/>
      <c r="J206" s="195"/>
      <c r="K206" s="220" t="e">
        <f t="shared" si="3"/>
        <v>#N/A</v>
      </c>
      <c r="L206" s="220" t="e">
        <f>+VLOOKUP(A206,'POA 2026'!$A$11:$AU$188,17,FALSE)</f>
        <v>#N/A</v>
      </c>
      <c r="M206" s="220" t="e">
        <f>+VLOOKUP(A206,'POA 2026'!$A$11:$AU$188,19,FALSE)</f>
        <v>#N/A</v>
      </c>
      <c r="N206" s="220" t="e">
        <f>+VLOOKUP(A206,'POA 2026'!$A$11:$AU$188,20,FALSE)</f>
        <v>#N/A</v>
      </c>
      <c r="O206" s="145"/>
      <c r="P206" s="145"/>
      <c r="Q206" s="145"/>
      <c r="R206" s="145"/>
      <c r="S206" s="145"/>
      <c r="T206" s="145"/>
      <c r="U206" s="145"/>
    </row>
    <row r="207" spans="1:21" x14ac:dyDescent="0.25">
      <c r="A207" s="235"/>
      <c r="B207" s="219" t="e">
        <f>+VLOOKUP(A207,'POA 2026'!$A$11:$AU$188,14,FALSE)</f>
        <v>#N/A</v>
      </c>
      <c r="C207" s="219" t="e">
        <f>+VLOOKUP(A207,'POA 2026'!$A$11:$AU$188,8,FALSE)</f>
        <v>#N/A</v>
      </c>
      <c r="D207" s="219" t="e">
        <f>+VLOOKUP(A207,'POA 2026'!$A$11:$AU$188,13,FALSE)</f>
        <v>#N/A</v>
      </c>
      <c r="E207" s="220" t="e">
        <f>+VLOOKUP(A207,'POA 2026'!$A$11:$AU$188,15,FALSE)</f>
        <v>#N/A</v>
      </c>
      <c r="F207" s="145"/>
      <c r="G207" s="145"/>
      <c r="H207" s="145"/>
      <c r="I207" s="202"/>
      <c r="J207" s="195"/>
      <c r="K207" s="220" t="e">
        <f t="shared" si="3"/>
        <v>#N/A</v>
      </c>
      <c r="L207" s="220" t="e">
        <f>+VLOOKUP(A207,'POA 2026'!$A$11:$AU$188,17,FALSE)</f>
        <v>#N/A</v>
      </c>
      <c r="M207" s="220" t="e">
        <f>+VLOOKUP(A207,'POA 2026'!$A$11:$AU$188,19,FALSE)</f>
        <v>#N/A</v>
      </c>
      <c r="N207" s="220" t="e">
        <f>+VLOOKUP(A207,'POA 2026'!$A$11:$AU$188,20,FALSE)</f>
        <v>#N/A</v>
      </c>
      <c r="O207" s="145"/>
      <c r="P207" s="145"/>
      <c r="Q207" s="145"/>
      <c r="R207" s="145"/>
      <c r="S207" s="145"/>
      <c r="T207" s="145"/>
      <c r="U207" s="145"/>
    </row>
    <row r="208" spans="1:21" x14ac:dyDescent="0.25">
      <c r="A208" s="235"/>
      <c r="B208" s="219" t="e">
        <f>+VLOOKUP(A208,'POA 2026'!$A$11:$AU$188,14,FALSE)</f>
        <v>#N/A</v>
      </c>
      <c r="C208" s="219" t="e">
        <f>+VLOOKUP(A208,'POA 2026'!$A$11:$AU$188,8,FALSE)</f>
        <v>#N/A</v>
      </c>
      <c r="D208" s="219" t="e">
        <f>+VLOOKUP(A208,'POA 2026'!$A$11:$AU$188,13,FALSE)</f>
        <v>#N/A</v>
      </c>
      <c r="E208" s="220" t="e">
        <f>+VLOOKUP(A208,'POA 2026'!$A$11:$AU$188,15,FALSE)</f>
        <v>#N/A</v>
      </c>
      <c r="F208" s="145"/>
      <c r="G208" s="145"/>
      <c r="H208" s="145"/>
      <c r="I208" s="202"/>
      <c r="J208" s="195"/>
      <c r="K208" s="220" t="e">
        <f t="shared" si="3"/>
        <v>#N/A</v>
      </c>
      <c r="L208" s="220" t="e">
        <f>+VLOOKUP(A208,'POA 2026'!$A$11:$AU$188,17,FALSE)</f>
        <v>#N/A</v>
      </c>
      <c r="M208" s="220" t="e">
        <f>+VLOOKUP(A208,'POA 2026'!$A$11:$AU$188,19,FALSE)</f>
        <v>#N/A</v>
      </c>
      <c r="N208" s="220" t="e">
        <f>+VLOOKUP(A208,'POA 2026'!$A$11:$AU$188,20,FALSE)</f>
        <v>#N/A</v>
      </c>
      <c r="O208" s="145"/>
      <c r="P208" s="145"/>
      <c r="Q208" s="145"/>
      <c r="R208" s="145"/>
      <c r="S208" s="145"/>
      <c r="T208" s="145"/>
      <c r="U208" s="145"/>
    </row>
    <row r="209" spans="1:21" x14ac:dyDescent="0.25">
      <c r="A209" s="235"/>
      <c r="B209" s="219" t="e">
        <f>+VLOOKUP(A209,'POA 2026'!$A$11:$AU$188,14,FALSE)</f>
        <v>#N/A</v>
      </c>
      <c r="C209" s="219" t="e">
        <f>+VLOOKUP(A209,'POA 2026'!$A$11:$AU$188,8,FALSE)</f>
        <v>#N/A</v>
      </c>
      <c r="D209" s="219" t="e">
        <f>+VLOOKUP(A209,'POA 2026'!$A$11:$AU$188,13,FALSE)</f>
        <v>#N/A</v>
      </c>
      <c r="E209" s="220" t="e">
        <f>+VLOOKUP(A209,'POA 2026'!$A$11:$AU$188,15,FALSE)</f>
        <v>#N/A</v>
      </c>
      <c r="F209" s="145"/>
      <c r="G209" s="145"/>
      <c r="H209" s="145"/>
      <c r="I209" s="202"/>
      <c r="J209" s="195"/>
      <c r="K209" s="220" t="e">
        <f t="shared" si="3"/>
        <v>#N/A</v>
      </c>
      <c r="L209" s="220" t="e">
        <f>+VLOOKUP(A209,'POA 2026'!$A$11:$AU$188,17,FALSE)</f>
        <v>#N/A</v>
      </c>
      <c r="M209" s="220" t="e">
        <f>+VLOOKUP(A209,'POA 2026'!$A$11:$AU$188,19,FALSE)</f>
        <v>#N/A</v>
      </c>
      <c r="N209" s="220" t="e">
        <f>+VLOOKUP(A209,'POA 2026'!$A$11:$AU$188,20,FALSE)</f>
        <v>#N/A</v>
      </c>
      <c r="O209" s="145"/>
      <c r="P209" s="145"/>
      <c r="Q209" s="145"/>
      <c r="R209" s="145"/>
      <c r="S209" s="145"/>
      <c r="T209" s="145"/>
      <c r="U209" s="145"/>
    </row>
    <row r="210" spans="1:21" x14ac:dyDescent="0.25">
      <c r="A210" s="235"/>
      <c r="B210" s="219" t="e">
        <f>+VLOOKUP(A210,'POA 2026'!$A$11:$AU$188,14,FALSE)</f>
        <v>#N/A</v>
      </c>
      <c r="C210" s="219" t="e">
        <f>+VLOOKUP(A210,'POA 2026'!$A$11:$AU$188,8,FALSE)</f>
        <v>#N/A</v>
      </c>
      <c r="D210" s="219" t="e">
        <f>+VLOOKUP(A210,'POA 2026'!$A$11:$AU$188,13,FALSE)</f>
        <v>#N/A</v>
      </c>
      <c r="E210" s="220" t="e">
        <f>+VLOOKUP(A210,'POA 2026'!$A$11:$AU$188,15,FALSE)</f>
        <v>#N/A</v>
      </c>
      <c r="F210" s="145"/>
      <c r="G210" s="145"/>
      <c r="H210" s="145"/>
      <c r="I210" s="202"/>
      <c r="J210" s="195"/>
      <c r="K210" s="220" t="e">
        <f t="shared" si="3"/>
        <v>#N/A</v>
      </c>
      <c r="L210" s="220" t="e">
        <f>+VLOOKUP(A210,'POA 2026'!$A$11:$AU$188,17,FALSE)</f>
        <v>#N/A</v>
      </c>
      <c r="M210" s="220" t="e">
        <f>+VLOOKUP(A210,'POA 2026'!$A$11:$AU$188,19,FALSE)</f>
        <v>#N/A</v>
      </c>
      <c r="N210" s="220" t="e">
        <f>+VLOOKUP(A210,'POA 2026'!$A$11:$AU$188,20,FALSE)</f>
        <v>#N/A</v>
      </c>
      <c r="O210" s="145"/>
      <c r="P210" s="145"/>
      <c r="Q210" s="145"/>
      <c r="R210" s="145"/>
      <c r="S210" s="145"/>
      <c r="T210" s="145"/>
      <c r="U210" s="145"/>
    </row>
    <row r="211" spans="1:21" x14ac:dyDescent="0.25">
      <c r="A211" s="235"/>
      <c r="B211" s="219" t="e">
        <f>+VLOOKUP(A211,'POA 2026'!$A$11:$AU$188,14,FALSE)</f>
        <v>#N/A</v>
      </c>
      <c r="C211" s="219" t="e">
        <f>+VLOOKUP(A211,'POA 2026'!$A$11:$AU$188,8,FALSE)</f>
        <v>#N/A</v>
      </c>
      <c r="D211" s="219" t="e">
        <f>+VLOOKUP(A211,'POA 2026'!$A$11:$AU$188,13,FALSE)</f>
        <v>#N/A</v>
      </c>
      <c r="E211" s="220" t="e">
        <f>+VLOOKUP(A211,'POA 2026'!$A$11:$AU$188,15,FALSE)</f>
        <v>#N/A</v>
      </c>
      <c r="F211" s="145"/>
      <c r="G211" s="145"/>
      <c r="H211" s="145"/>
      <c r="I211" s="202"/>
      <c r="J211" s="195"/>
      <c r="K211" s="220" t="e">
        <f t="shared" si="3"/>
        <v>#N/A</v>
      </c>
      <c r="L211" s="220" t="e">
        <f>+VLOOKUP(A211,'POA 2026'!$A$11:$AU$188,17,FALSE)</f>
        <v>#N/A</v>
      </c>
      <c r="M211" s="220" t="e">
        <f>+VLOOKUP(A211,'POA 2026'!$A$11:$AU$188,19,FALSE)</f>
        <v>#N/A</v>
      </c>
      <c r="N211" s="220" t="e">
        <f>+VLOOKUP(A211,'POA 2026'!$A$11:$AU$188,20,FALSE)</f>
        <v>#N/A</v>
      </c>
      <c r="O211" s="145"/>
      <c r="P211" s="145"/>
      <c r="Q211" s="145"/>
      <c r="R211" s="145"/>
      <c r="S211" s="145"/>
      <c r="T211" s="145"/>
      <c r="U211" s="145"/>
    </row>
    <row r="212" spans="1:21" x14ac:dyDescent="0.25">
      <c r="A212" s="235"/>
      <c r="B212" s="219" t="e">
        <f>+VLOOKUP(A212,'POA 2026'!$A$11:$AU$188,14,FALSE)</f>
        <v>#N/A</v>
      </c>
      <c r="C212" s="219" t="e">
        <f>+VLOOKUP(A212,'POA 2026'!$A$11:$AU$188,8,FALSE)</f>
        <v>#N/A</v>
      </c>
      <c r="D212" s="219" t="e">
        <f>+VLOOKUP(A212,'POA 2026'!$A$11:$AU$188,13,FALSE)</f>
        <v>#N/A</v>
      </c>
      <c r="E212" s="220" t="e">
        <f>+VLOOKUP(A212,'POA 2026'!$A$11:$AU$188,15,FALSE)</f>
        <v>#N/A</v>
      </c>
      <c r="F212" s="145"/>
      <c r="G212" s="145"/>
      <c r="H212" s="145"/>
      <c r="I212" s="202"/>
      <c r="J212" s="195"/>
      <c r="K212" s="220" t="e">
        <f t="shared" si="3"/>
        <v>#N/A</v>
      </c>
      <c r="L212" s="220" t="e">
        <f>+VLOOKUP(A212,'POA 2026'!$A$11:$AU$188,17,FALSE)</f>
        <v>#N/A</v>
      </c>
      <c r="M212" s="220" t="e">
        <f>+VLOOKUP(A212,'POA 2026'!$A$11:$AU$188,19,FALSE)</f>
        <v>#N/A</v>
      </c>
      <c r="N212" s="220" t="e">
        <f>+VLOOKUP(A212,'POA 2026'!$A$11:$AU$188,20,FALSE)</f>
        <v>#N/A</v>
      </c>
      <c r="O212" s="145"/>
      <c r="P212" s="145"/>
      <c r="Q212" s="145"/>
      <c r="R212" s="145"/>
      <c r="S212" s="145"/>
      <c r="T212" s="145"/>
      <c r="U212" s="145"/>
    </row>
    <row r="213" spans="1:21" x14ac:dyDescent="0.25">
      <c r="A213" s="235"/>
      <c r="B213" s="219" t="e">
        <f>+VLOOKUP(A213,'POA 2026'!$A$11:$AU$188,14,FALSE)</f>
        <v>#N/A</v>
      </c>
      <c r="C213" s="219" t="e">
        <f>+VLOOKUP(A213,'POA 2026'!$A$11:$AU$188,8,FALSE)</f>
        <v>#N/A</v>
      </c>
      <c r="D213" s="219" t="e">
        <f>+VLOOKUP(A213,'POA 2026'!$A$11:$AU$188,13,FALSE)</f>
        <v>#N/A</v>
      </c>
      <c r="E213" s="220" t="e">
        <f>+VLOOKUP(A213,'POA 2026'!$A$11:$AU$188,15,FALSE)</f>
        <v>#N/A</v>
      </c>
      <c r="F213" s="145"/>
      <c r="G213" s="145"/>
      <c r="H213" s="145"/>
      <c r="I213" s="202"/>
      <c r="J213" s="195"/>
      <c r="K213" s="220" t="e">
        <f t="shared" si="3"/>
        <v>#N/A</v>
      </c>
      <c r="L213" s="220" t="e">
        <f>+VLOOKUP(A213,'POA 2026'!$A$11:$AU$188,17,FALSE)</f>
        <v>#N/A</v>
      </c>
      <c r="M213" s="220" t="e">
        <f>+VLOOKUP(A213,'POA 2026'!$A$11:$AU$188,19,FALSE)</f>
        <v>#N/A</v>
      </c>
      <c r="N213" s="220" t="e">
        <f>+VLOOKUP(A213,'POA 2026'!$A$11:$AU$188,20,FALSE)</f>
        <v>#N/A</v>
      </c>
      <c r="O213" s="145"/>
      <c r="P213" s="145"/>
      <c r="Q213" s="145"/>
      <c r="R213" s="145"/>
      <c r="S213" s="145"/>
      <c r="T213" s="145"/>
      <c r="U213" s="145"/>
    </row>
    <row r="214" spans="1:21" x14ac:dyDescent="0.25">
      <c r="A214" s="235"/>
      <c r="B214" s="219" t="e">
        <f>+VLOOKUP(A214,'POA 2026'!$A$11:$AU$188,14,FALSE)</f>
        <v>#N/A</v>
      </c>
      <c r="C214" s="219" t="e">
        <f>+VLOOKUP(A214,'POA 2026'!$A$11:$AU$188,8,FALSE)</f>
        <v>#N/A</v>
      </c>
      <c r="D214" s="219" t="e">
        <f>+VLOOKUP(A214,'POA 2026'!$A$11:$AU$188,13,FALSE)</f>
        <v>#N/A</v>
      </c>
      <c r="E214" s="220" t="e">
        <f>+VLOOKUP(A214,'POA 2026'!$A$11:$AU$188,15,FALSE)</f>
        <v>#N/A</v>
      </c>
      <c r="F214" s="145"/>
      <c r="G214" s="145"/>
      <c r="H214" s="145"/>
      <c r="I214" s="202"/>
      <c r="J214" s="195"/>
      <c r="K214" s="220" t="e">
        <f t="shared" si="3"/>
        <v>#N/A</v>
      </c>
      <c r="L214" s="220" t="e">
        <f>+VLOOKUP(A214,'POA 2026'!$A$11:$AU$188,17,FALSE)</f>
        <v>#N/A</v>
      </c>
      <c r="M214" s="220" t="e">
        <f>+VLOOKUP(A214,'POA 2026'!$A$11:$AU$188,19,FALSE)</f>
        <v>#N/A</v>
      </c>
      <c r="N214" s="220" t="e">
        <f>+VLOOKUP(A214,'POA 2026'!$A$11:$AU$188,20,FALSE)</f>
        <v>#N/A</v>
      </c>
      <c r="O214" s="145"/>
      <c r="P214" s="145"/>
      <c r="Q214" s="145"/>
      <c r="R214" s="145"/>
      <c r="S214" s="145"/>
      <c r="T214" s="145"/>
      <c r="U214" s="145"/>
    </row>
    <row r="215" spans="1:21" x14ac:dyDescent="0.25">
      <c r="A215" s="235"/>
      <c r="B215" s="219" t="e">
        <f>+VLOOKUP(A215,'POA 2026'!$A$11:$AU$188,14,FALSE)</f>
        <v>#N/A</v>
      </c>
      <c r="C215" s="219" t="e">
        <f>+VLOOKUP(A215,'POA 2026'!$A$11:$AU$188,8,FALSE)</f>
        <v>#N/A</v>
      </c>
      <c r="D215" s="219" t="e">
        <f>+VLOOKUP(A215,'POA 2026'!$A$11:$AU$188,13,FALSE)</f>
        <v>#N/A</v>
      </c>
      <c r="E215" s="220" t="e">
        <f>+VLOOKUP(A215,'POA 2026'!$A$11:$AU$188,15,FALSE)</f>
        <v>#N/A</v>
      </c>
      <c r="F215" s="145"/>
      <c r="G215" s="145"/>
      <c r="H215" s="145"/>
      <c r="I215" s="202"/>
      <c r="J215" s="195"/>
      <c r="K215" s="220" t="e">
        <f t="shared" si="3"/>
        <v>#N/A</v>
      </c>
      <c r="L215" s="220" t="e">
        <f>+VLOOKUP(A215,'POA 2026'!$A$11:$AU$188,17,FALSE)</f>
        <v>#N/A</v>
      </c>
      <c r="M215" s="220" t="e">
        <f>+VLOOKUP(A215,'POA 2026'!$A$11:$AU$188,19,FALSE)</f>
        <v>#N/A</v>
      </c>
      <c r="N215" s="220" t="e">
        <f>+VLOOKUP(A215,'POA 2026'!$A$11:$AU$188,20,FALSE)</f>
        <v>#N/A</v>
      </c>
      <c r="O215" s="145"/>
      <c r="P215" s="145"/>
      <c r="Q215" s="145"/>
      <c r="R215" s="145"/>
      <c r="S215" s="145"/>
      <c r="T215" s="145"/>
      <c r="U215" s="145"/>
    </row>
    <row r="216" spans="1:21" x14ac:dyDescent="0.25">
      <c r="A216" s="235"/>
      <c r="B216" s="219" t="e">
        <f>+VLOOKUP(A216,'POA 2026'!$A$11:$AU$188,14,FALSE)</f>
        <v>#N/A</v>
      </c>
      <c r="C216" s="219" t="e">
        <f>+VLOOKUP(A216,'POA 2026'!$A$11:$AU$188,8,FALSE)</f>
        <v>#N/A</v>
      </c>
      <c r="D216" s="219" t="e">
        <f>+VLOOKUP(A216,'POA 2026'!$A$11:$AU$188,13,FALSE)</f>
        <v>#N/A</v>
      </c>
      <c r="E216" s="220" t="e">
        <f>+VLOOKUP(A216,'POA 2026'!$A$11:$AU$188,15,FALSE)</f>
        <v>#N/A</v>
      </c>
      <c r="F216" s="145"/>
      <c r="G216" s="145"/>
      <c r="H216" s="145"/>
      <c r="I216" s="202"/>
      <c r="J216" s="195"/>
      <c r="K216" s="220" t="e">
        <f t="shared" si="3"/>
        <v>#N/A</v>
      </c>
      <c r="L216" s="220" t="e">
        <f>+VLOOKUP(A216,'POA 2026'!$A$11:$AU$188,17,FALSE)</f>
        <v>#N/A</v>
      </c>
      <c r="M216" s="220" t="e">
        <f>+VLOOKUP(A216,'POA 2026'!$A$11:$AU$188,19,FALSE)</f>
        <v>#N/A</v>
      </c>
      <c r="N216" s="220" t="e">
        <f>+VLOOKUP(A216,'POA 2026'!$A$11:$AU$188,20,FALSE)</f>
        <v>#N/A</v>
      </c>
      <c r="O216" s="145"/>
      <c r="P216" s="145"/>
      <c r="Q216" s="145"/>
      <c r="R216" s="145"/>
      <c r="S216" s="145"/>
      <c r="T216" s="145"/>
      <c r="U216" s="145"/>
    </row>
    <row r="217" spans="1:21" x14ac:dyDescent="0.25">
      <c r="A217" s="235"/>
      <c r="B217" s="219" t="e">
        <f>+VLOOKUP(A217,'POA 2026'!$A$11:$AU$188,14,FALSE)</f>
        <v>#N/A</v>
      </c>
      <c r="C217" s="219" t="e">
        <f>+VLOOKUP(A217,'POA 2026'!$A$11:$AU$188,8,FALSE)</f>
        <v>#N/A</v>
      </c>
      <c r="D217" s="219" t="e">
        <f>+VLOOKUP(A217,'POA 2026'!$A$11:$AU$188,13,FALSE)</f>
        <v>#N/A</v>
      </c>
      <c r="E217" s="220" t="e">
        <f>+VLOOKUP(A217,'POA 2026'!$A$11:$AU$188,15,FALSE)</f>
        <v>#N/A</v>
      </c>
      <c r="F217" s="145"/>
      <c r="G217" s="145"/>
      <c r="H217" s="145"/>
      <c r="I217" s="202"/>
      <c r="J217" s="195"/>
      <c r="K217" s="220" t="e">
        <f t="shared" si="3"/>
        <v>#N/A</v>
      </c>
      <c r="L217" s="220" t="e">
        <f>+VLOOKUP(A217,'POA 2026'!$A$11:$AU$188,17,FALSE)</f>
        <v>#N/A</v>
      </c>
      <c r="M217" s="220" t="e">
        <f>+VLOOKUP(A217,'POA 2026'!$A$11:$AU$188,19,FALSE)</f>
        <v>#N/A</v>
      </c>
      <c r="N217" s="220" t="e">
        <f>+VLOOKUP(A217,'POA 2026'!$A$11:$AU$188,20,FALSE)</f>
        <v>#N/A</v>
      </c>
      <c r="O217" s="145"/>
      <c r="P217" s="145"/>
      <c r="Q217" s="145"/>
      <c r="R217" s="145"/>
      <c r="S217" s="145"/>
      <c r="T217" s="145"/>
      <c r="U217" s="145"/>
    </row>
    <row r="218" spans="1:21" x14ac:dyDescent="0.25">
      <c r="A218" s="235"/>
      <c r="B218" s="219" t="e">
        <f>+VLOOKUP(A218,'POA 2026'!$A$11:$AU$188,14,FALSE)</f>
        <v>#N/A</v>
      </c>
      <c r="C218" s="219" t="e">
        <f>+VLOOKUP(A218,'POA 2026'!$A$11:$AU$188,8,FALSE)</f>
        <v>#N/A</v>
      </c>
      <c r="D218" s="219" t="e">
        <f>+VLOOKUP(A218,'POA 2026'!$A$11:$AU$188,13,FALSE)</f>
        <v>#N/A</v>
      </c>
      <c r="E218" s="220" t="e">
        <f>+VLOOKUP(A218,'POA 2026'!$A$11:$AU$188,15,FALSE)</f>
        <v>#N/A</v>
      </c>
      <c r="F218" s="145"/>
      <c r="G218" s="145"/>
      <c r="H218" s="145"/>
      <c r="I218" s="202"/>
      <c r="J218" s="195"/>
      <c r="K218" s="220" t="e">
        <f t="shared" si="3"/>
        <v>#N/A</v>
      </c>
      <c r="L218" s="220" t="e">
        <f>+VLOOKUP(A218,'POA 2026'!$A$11:$AU$188,17,FALSE)</f>
        <v>#N/A</v>
      </c>
      <c r="M218" s="220" t="e">
        <f>+VLOOKUP(A218,'POA 2026'!$A$11:$AU$188,19,FALSE)</f>
        <v>#N/A</v>
      </c>
      <c r="N218" s="220" t="e">
        <f>+VLOOKUP(A218,'POA 2026'!$A$11:$AU$188,20,FALSE)</f>
        <v>#N/A</v>
      </c>
      <c r="O218" s="145"/>
      <c r="P218" s="145"/>
      <c r="Q218" s="145"/>
      <c r="R218" s="145"/>
      <c r="S218" s="145"/>
      <c r="T218" s="145"/>
      <c r="U218" s="145"/>
    </row>
    <row r="219" spans="1:21" x14ac:dyDescent="0.25">
      <c r="A219" s="235"/>
      <c r="B219" s="219" t="e">
        <f>+VLOOKUP(A219,'POA 2026'!$A$11:$AU$188,14,FALSE)</f>
        <v>#N/A</v>
      </c>
      <c r="C219" s="219" t="e">
        <f>+VLOOKUP(A219,'POA 2026'!$A$11:$AU$188,8,FALSE)</f>
        <v>#N/A</v>
      </c>
      <c r="D219" s="219" t="e">
        <f>+VLOOKUP(A219,'POA 2026'!$A$11:$AU$188,13,FALSE)</f>
        <v>#N/A</v>
      </c>
      <c r="E219" s="220" t="e">
        <f>+VLOOKUP(A219,'POA 2026'!$A$11:$AU$188,15,FALSE)</f>
        <v>#N/A</v>
      </c>
      <c r="F219" s="145"/>
      <c r="G219" s="145"/>
      <c r="H219" s="145"/>
      <c r="I219" s="202"/>
      <c r="J219" s="195"/>
      <c r="K219" s="220" t="e">
        <f t="shared" si="3"/>
        <v>#N/A</v>
      </c>
      <c r="L219" s="220" t="e">
        <f>+VLOOKUP(A219,'POA 2026'!$A$11:$AU$188,17,FALSE)</f>
        <v>#N/A</v>
      </c>
      <c r="M219" s="220" t="e">
        <f>+VLOOKUP(A219,'POA 2026'!$A$11:$AU$188,19,FALSE)</f>
        <v>#N/A</v>
      </c>
      <c r="N219" s="220" t="e">
        <f>+VLOOKUP(A219,'POA 2026'!$A$11:$AU$188,20,FALSE)</f>
        <v>#N/A</v>
      </c>
      <c r="O219" s="145"/>
      <c r="P219" s="145"/>
      <c r="Q219" s="145"/>
      <c r="R219" s="145"/>
      <c r="S219" s="145"/>
      <c r="T219" s="145"/>
      <c r="U219" s="145"/>
    </row>
    <row r="220" spans="1:21" x14ac:dyDescent="0.25">
      <c r="A220" s="235"/>
      <c r="B220" s="219" t="e">
        <f>+VLOOKUP(A220,'POA 2026'!$A$11:$AU$188,14,FALSE)</f>
        <v>#N/A</v>
      </c>
      <c r="C220" s="219" t="e">
        <f>+VLOOKUP(A220,'POA 2026'!$A$11:$AU$188,8,FALSE)</f>
        <v>#N/A</v>
      </c>
      <c r="D220" s="219" t="e">
        <f>+VLOOKUP(A220,'POA 2026'!$A$11:$AU$188,13,FALSE)</f>
        <v>#N/A</v>
      </c>
      <c r="E220" s="220" t="e">
        <f>+VLOOKUP(A220,'POA 2026'!$A$11:$AU$188,15,FALSE)</f>
        <v>#N/A</v>
      </c>
      <c r="F220" s="145"/>
      <c r="G220" s="145"/>
      <c r="H220" s="145"/>
      <c r="I220" s="202"/>
      <c r="J220" s="195"/>
      <c r="K220" s="220" t="e">
        <f t="shared" si="3"/>
        <v>#N/A</v>
      </c>
      <c r="L220" s="220" t="e">
        <f>+VLOOKUP(A220,'POA 2026'!$A$11:$AU$188,17,FALSE)</f>
        <v>#N/A</v>
      </c>
      <c r="M220" s="220" t="e">
        <f>+VLOOKUP(A220,'POA 2026'!$A$11:$AU$188,19,FALSE)</f>
        <v>#N/A</v>
      </c>
      <c r="N220" s="220" t="e">
        <f>+VLOOKUP(A220,'POA 2026'!$A$11:$AU$188,20,FALSE)</f>
        <v>#N/A</v>
      </c>
      <c r="O220" s="145"/>
      <c r="P220" s="145"/>
      <c r="Q220" s="145"/>
      <c r="R220" s="145"/>
      <c r="S220" s="145"/>
      <c r="T220" s="145"/>
      <c r="U220" s="145"/>
    </row>
    <row r="221" spans="1:21" x14ac:dyDescent="0.25">
      <c r="A221" s="235"/>
      <c r="B221" s="219" t="e">
        <f>+VLOOKUP(A221,'POA 2026'!$A$11:$AU$188,14,FALSE)</f>
        <v>#N/A</v>
      </c>
      <c r="C221" s="219" t="e">
        <f>+VLOOKUP(A221,'POA 2026'!$A$11:$AU$188,8,FALSE)</f>
        <v>#N/A</v>
      </c>
      <c r="D221" s="219" t="e">
        <f>+VLOOKUP(A221,'POA 2026'!$A$11:$AU$188,13,FALSE)</f>
        <v>#N/A</v>
      </c>
      <c r="E221" s="220" t="e">
        <f>+VLOOKUP(A221,'POA 2026'!$A$11:$AU$188,15,FALSE)</f>
        <v>#N/A</v>
      </c>
      <c r="F221" s="145"/>
      <c r="G221" s="145"/>
      <c r="H221" s="145"/>
      <c r="I221" s="202"/>
      <c r="J221" s="195"/>
      <c r="K221" s="220" t="e">
        <f t="shared" si="3"/>
        <v>#N/A</v>
      </c>
      <c r="L221" s="220" t="e">
        <f>+VLOOKUP(A221,'POA 2026'!$A$11:$AU$188,17,FALSE)</f>
        <v>#N/A</v>
      </c>
      <c r="M221" s="220" t="e">
        <f>+VLOOKUP(A221,'POA 2026'!$A$11:$AU$188,19,FALSE)</f>
        <v>#N/A</v>
      </c>
      <c r="N221" s="220" t="e">
        <f>+VLOOKUP(A221,'POA 2026'!$A$11:$AU$188,20,FALSE)</f>
        <v>#N/A</v>
      </c>
      <c r="O221" s="145"/>
      <c r="P221" s="145"/>
      <c r="Q221" s="145"/>
      <c r="R221" s="145"/>
      <c r="S221" s="145"/>
      <c r="T221" s="145"/>
      <c r="U221" s="145"/>
    </row>
    <row r="222" spans="1:21" x14ac:dyDescent="0.25">
      <c r="A222" s="235"/>
      <c r="B222" s="219" t="e">
        <f>+VLOOKUP(A222,'POA 2026'!$A$11:$AU$188,14,FALSE)</f>
        <v>#N/A</v>
      </c>
      <c r="C222" s="219" t="e">
        <f>+VLOOKUP(A222,'POA 2026'!$A$11:$AU$188,8,FALSE)</f>
        <v>#N/A</v>
      </c>
      <c r="D222" s="219" t="e">
        <f>+VLOOKUP(A222,'POA 2026'!$A$11:$AU$188,13,FALSE)</f>
        <v>#N/A</v>
      </c>
      <c r="E222" s="220" t="e">
        <f>+VLOOKUP(A222,'POA 2026'!$A$11:$AU$188,15,FALSE)</f>
        <v>#N/A</v>
      </c>
      <c r="F222" s="145"/>
      <c r="G222" s="145"/>
      <c r="H222" s="145"/>
      <c r="I222" s="202"/>
      <c r="J222" s="195"/>
      <c r="K222" s="220" t="e">
        <f t="shared" si="3"/>
        <v>#N/A</v>
      </c>
      <c r="L222" s="220" t="e">
        <f>+VLOOKUP(A222,'POA 2026'!$A$11:$AU$188,17,FALSE)</f>
        <v>#N/A</v>
      </c>
      <c r="M222" s="220" t="e">
        <f>+VLOOKUP(A222,'POA 2026'!$A$11:$AU$188,19,FALSE)</f>
        <v>#N/A</v>
      </c>
      <c r="N222" s="220" t="e">
        <f>+VLOOKUP(A222,'POA 2026'!$A$11:$AU$188,20,FALSE)</f>
        <v>#N/A</v>
      </c>
      <c r="O222" s="145"/>
      <c r="P222" s="145"/>
      <c r="Q222" s="145"/>
      <c r="R222" s="145"/>
      <c r="S222" s="145"/>
      <c r="T222" s="145"/>
      <c r="U222" s="145"/>
    </row>
    <row r="223" spans="1:21" x14ac:dyDescent="0.25">
      <c r="A223" s="235"/>
      <c r="B223" s="219" t="e">
        <f>+VLOOKUP(A223,'POA 2026'!$A$11:$AU$188,14,FALSE)</f>
        <v>#N/A</v>
      </c>
      <c r="C223" s="219" t="e">
        <f>+VLOOKUP(A223,'POA 2026'!$A$11:$AU$188,8,FALSE)</f>
        <v>#N/A</v>
      </c>
      <c r="D223" s="219" t="e">
        <f>+VLOOKUP(A223,'POA 2026'!$A$11:$AU$188,13,FALSE)</f>
        <v>#N/A</v>
      </c>
      <c r="E223" s="220" t="e">
        <f>+VLOOKUP(A223,'POA 2026'!$A$11:$AU$188,15,FALSE)</f>
        <v>#N/A</v>
      </c>
      <c r="F223" s="145"/>
      <c r="G223" s="145"/>
      <c r="H223" s="145"/>
      <c r="I223" s="202"/>
      <c r="J223" s="195"/>
      <c r="K223" s="220" t="e">
        <f t="shared" si="3"/>
        <v>#N/A</v>
      </c>
      <c r="L223" s="220" t="e">
        <f>+VLOOKUP(A223,'POA 2026'!$A$11:$AU$188,17,FALSE)</f>
        <v>#N/A</v>
      </c>
      <c r="M223" s="220" t="e">
        <f>+VLOOKUP(A223,'POA 2026'!$A$11:$AU$188,19,FALSE)</f>
        <v>#N/A</v>
      </c>
      <c r="N223" s="220" t="e">
        <f>+VLOOKUP(A223,'POA 2026'!$A$11:$AU$188,20,FALSE)</f>
        <v>#N/A</v>
      </c>
      <c r="O223" s="145"/>
      <c r="P223" s="145"/>
      <c r="Q223" s="145"/>
      <c r="R223" s="145"/>
      <c r="S223" s="145"/>
      <c r="T223" s="145"/>
      <c r="U223" s="145"/>
    </row>
    <row r="224" spans="1:21" x14ac:dyDescent="0.25">
      <c r="A224" s="235"/>
      <c r="B224" s="219" t="e">
        <f>+VLOOKUP(A224,'POA 2026'!$A$11:$AU$188,14,FALSE)</f>
        <v>#N/A</v>
      </c>
      <c r="C224" s="219" t="e">
        <f>+VLOOKUP(A224,'POA 2026'!$A$11:$AU$188,8,FALSE)</f>
        <v>#N/A</v>
      </c>
      <c r="D224" s="219" t="e">
        <f>+VLOOKUP(A224,'POA 2026'!$A$11:$AU$188,13,FALSE)</f>
        <v>#N/A</v>
      </c>
      <c r="E224" s="220" t="e">
        <f>+VLOOKUP(A224,'POA 2026'!$A$11:$AU$188,15,FALSE)</f>
        <v>#N/A</v>
      </c>
      <c r="F224" s="145"/>
      <c r="G224" s="145"/>
      <c r="H224" s="145"/>
      <c r="I224" s="202"/>
      <c r="J224" s="195"/>
      <c r="K224" s="220" t="e">
        <f t="shared" si="3"/>
        <v>#N/A</v>
      </c>
      <c r="L224" s="220" t="e">
        <f>+VLOOKUP(A224,'POA 2026'!$A$11:$AU$188,17,FALSE)</f>
        <v>#N/A</v>
      </c>
      <c r="M224" s="220" t="e">
        <f>+VLOOKUP(A224,'POA 2026'!$A$11:$AU$188,19,FALSE)</f>
        <v>#N/A</v>
      </c>
      <c r="N224" s="220" t="e">
        <f>+VLOOKUP(A224,'POA 2026'!$A$11:$AU$188,20,FALSE)</f>
        <v>#N/A</v>
      </c>
      <c r="O224" s="145"/>
      <c r="P224" s="145"/>
      <c r="Q224" s="145"/>
      <c r="R224" s="145"/>
      <c r="S224" s="145"/>
      <c r="T224" s="145"/>
      <c r="U224" s="145"/>
    </row>
    <row r="225" spans="1:21" x14ac:dyDescent="0.25">
      <c r="A225" s="235"/>
      <c r="B225" s="219" t="e">
        <f>+VLOOKUP(A225,'POA 2026'!$A$11:$AU$188,14,FALSE)</f>
        <v>#N/A</v>
      </c>
      <c r="C225" s="219" t="e">
        <f>+VLOOKUP(A225,'POA 2026'!$A$11:$AU$188,8,FALSE)</f>
        <v>#N/A</v>
      </c>
      <c r="D225" s="219" t="e">
        <f>+VLOOKUP(A225,'POA 2026'!$A$11:$AU$188,13,FALSE)</f>
        <v>#N/A</v>
      </c>
      <c r="E225" s="220" t="e">
        <f>+VLOOKUP(A225,'POA 2026'!$A$11:$AU$188,15,FALSE)</f>
        <v>#N/A</v>
      </c>
      <c r="F225" s="145"/>
      <c r="G225" s="145"/>
      <c r="H225" s="145"/>
      <c r="I225" s="202"/>
      <c r="J225" s="195"/>
      <c r="K225" s="220" t="e">
        <f t="shared" si="3"/>
        <v>#N/A</v>
      </c>
      <c r="L225" s="220" t="e">
        <f>+VLOOKUP(A225,'POA 2026'!$A$11:$AU$188,17,FALSE)</f>
        <v>#N/A</v>
      </c>
      <c r="M225" s="220" t="e">
        <f>+VLOOKUP(A225,'POA 2026'!$A$11:$AU$188,19,FALSE)</f>
        <v>#N/A</v>
      </c>
      <c r="N225" s="220" t="e">
        <f>+VLOOKUP(A225,'POA 2026'!$A$11:$AU$188,20,FALSE)</f>
        <v>#N/A</v>
      </c>
      <c r="O225" s="145"/>
      <c r="P225" s="145"/>
      <c r="Q225" s="145"/>
      <c r="R225" s="145"/>
      <c r="S225" s="145"/>
      <c r="T225" s="145"/>
      <c r="U225" s="145"/>
    </row>
    <row r="226" spans="1:21" x14ac:dyDescent="0.25">
      <c r="A226" s="235"/>
      <c r="B226" s="219" t="e">
        <f>+VLOOKUP(A226,'POA 2026'!$A$11:$AU$188,14,FALSE)</f>
        <v>#N/A</v>
      </c>
      <c r="C226" s="219" t="e">
        <f>+VLOOKUP(A226,'POA 2026'!$A$11:$AU$188,8,FALSE)</f>
        <v>#N/A</v>
      </c>
      <c r="D226" s="219" t="e">
        <f>+VLOOKUP(A226,'POA 2026'!$A$11:$AU$188,13,FALSE)</f>
        <v>#N/A</v>
      </c>
      <c r="E226" s="220" t="e">
        <f>+VLOOKUP(A226,'POA 2026'!$A$11:$AU$188,15,FALSE)</f>
        <v>#N/A</v>
      </c>
      <c r="F226" s="145"/>
      <c r="G226" s="145"/>
      <c r="H226" s="145"/>
      <c r="I226" s="202"/>
      <c r="J226" s="195"/>
      <c r="K226" s="220" t="e">
        <f t="shared" si="3"/>
        <v>#N/A</v>
      </c>
      <c r="L226" s="220" t="e">
        <f>+VLOOKUP(A226,'POA 2026'!$A$11:$AU$188,17,FALSE)</f>
        <v>#N/A</v>
      </c>
      <c r="M226" s="220" t="e">
        <f>+VLOOKUP(A226,'POA 2026'!$A$11:$AU$188,19,FALSE)</f>
        <v>#N/A</v>
      </c>
      <c r="N226" s="220" t="e">
        <f>+VLOOKUP(A226,'POA 2026'!$A$11:$AU$188,20,FALSE)</f>
        <v>#N/A</v>
      </c>
      <c r="O226" s="145"/>
      <c r="P226" s="145"/>
      <c r="Q226" s="145"/>
      <c r="R226" s="145"/>
      <c r="S226" s="145"/>
      <c r="T226" s="145"/>
      <c r="U226" s="145"/>
    </row>
    <row r="227" spans="1:21" x14ac:dyDescent="0.25">
      <c r="A227" s="235"/>
      <c r="B227" s="219" t="e">
        <f>+VLOOKUP(A227,'POA 2026'!$A$11:$AU$188,14,FALSE)</f>
        <v>#N/A</v>
      </c>
      <c r="C227" s="219" t="e">
        <f>+VLOOKUP(A227,'POA 2026'!$A$11:$AU$188,8,FALSE)</f>
        <v>#N/A</v>
      </c>
      <c r="D227" s="219" t="e">
        <f>+VLOOKUP(A227,'POA 2026'!$A$11:$AU$188,13,FALSE)</f>
        <v>#N/A</v>
      </c>
      <c r="E227" s="220" t="e">
        <f>+VLOOKUP(A227,'POA 2026'!$A$11:$AU$188,15,FALSE)</f>
        <v>#N/A</v>
      </c>
      <c r="F227" s="145"/>
      <c r="G227" s="145"/>
      <c r="H227" s="145"/>
      <c r="I227" s="202"/>
      <c r="J227" s="195"/>
      <c r="K227" s="220" t="e">
        <f t="shared" si="3"/>
        <v>#N/A</v>
      </c>
      <c r="L227" s="220" t="e">
        <f>+VLOOKUP(A227,'POA 2026'!$A$11:$AU$188,17,FALSE)</f>
        <v>#N/A</v>
      </c>
      <c r="M227" s="220" t="e">
        <f>+VLOOKUP(A227,'POA 2026'!$A$11:$AU$188,19,FALSE)</f>
        <v>#N/A</v>
      </c>
      <c r="N227" s="220" t="e">
        <f>+VLOOKUP(A227,'POA 2026'!$A$11:$AU$188,20,FALSE)</f>
        <v>#N/A</v>
      </c>
      <c r="O227" s="145"/>
      <c r="P227" s="145"/>
      <c r="Q227" s="145"/>
      <c r="R227" s="145"/>
      <c r="S227" s="145"/>
      <c r="T227" s="145"/>
      <c r="U227" s="145"/>
    </row>
    <row r="228" spans="1:21" x14ac:dyDescent="0.25">
      <c r="A228" s="235"/>
      <c r="B228" s="219" t="e">
        <f>+VLOOKUP(A228,'POA 2026'!$A$11:$AU$188,14,FALSE)</f>
        <v>#N/A</v>
      </c>
      <c r="C228" s="219" t="e">
        <f>+VLOOKUP(A228,'POA 2026'!$A$11:$AU$188,8,FALSE)</f>
        <v>#N/A</v>
      </c>
      <c r="D228" s="219" t="e">
        <f>+VLOOKUP(A228,'POA 2026'!$A$11:$AU$188,13,FALSE)</f>
        <v>#N/A</v>
      </c>
      <c r="E228" s="220" t="e">
        <f>+VLOOKUP(A228,'POA 2026'!$A$11:$AU$188,15,FALSE)</f>
        <v>#N/A</v>
      </c>
      <c r="F228" s="145"/>
      <c r="G228" s="145"/>
      <c r="H228" s="145"/>
      <c r="I228" s="202"/>
      <c r="J228" s="195"/>
      <c r="K228" s="220" t="e">
        <f t="shared" si="3"/>
        <v>#N/A</v>
      </c>
      <c r="L228" s="220" t="e">
        <f>+VLOOKUP(A228,'POA 2026'!$A$11:$AU$188,17,FALSE)</f>
        <v>#N/A</v>
      </c>
      <c r="M228" s="220" t="e">
        <f>+VLOOKUP(A228,'POA 2026'!$A$11:$AU$188,19,FALSE)</f>
        <v>#N/A</v>
      </c>
      <c r="N228" s="220" t="e">
        <f>+VLOOKUP(A228,'POA 2026'!$A$11:$AU$188,20,FALSE)</f>
        <v>#N/A</v>
      </c>
      <c r="O228" s="145"/>
      <c r="P228" s="145"/>
      <c r="Q228" s="145"/>
      <c r="R228" s="145"/>
      <c r="S228" s="145"/>
      <c r="T228" s="145"/>
      <c r="U228" s="145"/>
    </row>
    <row r="229" spans="1:21" x14ac:dyDescent="0.25">
      <c r="A229" s="235"/>
      <c r="B229" s="219" t="e">
        <f>+VLOOKUP(A229,'POA 2026'!$A$11:$AU$188,14,FALSE)</f>
        <v>#N/A</v>
      </c>
      <c r="C229" s="219" t="e">
        <f>+VLOOKUP(A229,'POA 2026'!$A$11:$AU$188,8,FALSE)</f>
        <v>#N/A</v>
      </c>
      <c r="D229" s="219" t="e">
        <f>+VLOOKUP(A229,'POA 2026'!$A$11:$AU$188,13,FALSE)</f>
        <v>#N/A</v>
      </c>
      <c r="E229" s="220" t="e">
        <f>+VLOOKUP(A229,'POA 2026'!$A$11:$AU$188,15,FALSE)</f>
        <v>#N/A</v>
      </c>
      <c r="F229" s="145"/>
      <c r="G229" s="145"/>
      <c r="H229" s="145"/>
      <c r="I229" s="202"/>
      <c r="J229" s="195"/>
      <c r="K229" s="220" t="e">
        <f t="shared" si="3"/>
        <v>#N/A</v>
      </c>
      <c r="L229" s="220" t="e">
        <f>+VLOOKUP(A229,'POA 2026'!$A$11:$AU$188,17,FALSE)</f>
        <v>#N/A</v>
      </c>
      <c r="M229" s="220" t="e">
        <f>+VLOOKUP(A229,'POA 2026'!$A$11:$AU$188,19,FALSE)</f>
        <v>#N/A</v>
      </c>
      <c r="N229" s="220" t="e">
        <f>+VLOOKUP(A229,'POA 2026'!$A$11:$AU$188,20,FALSE)</f>
        <v>#N/A</v>
      </c>
      <c r="O229" s="145"/>
      <c r="P229" s="145"/>
      <c r="Q229" s="145"/>
      <c r="R229" s="145"/>
      <c r="S229" s="145"/>
      <c r="T229" s="145"/>
      <c r="U229" s="145"/>
    </row>
    <row r="230" spans="1:21" x14ac:dyDescent="0.25">
      <c r="A230" s="235"/>
      <c r="B230" s="219" t="e">
        <f>+VLOOKUP(A230,'POA 2026'!$A$11:$AU$188,14,FALSE)</f>
        <v>#N/A</v>
      </c>
      <c r="C230" s="219" t="e">
        <f>+VLOOKUP(A230,'POA 2026'!$A$11:$AU$188,8,FALSE)</f>
        <v>#N/A</v>
      </c>
      <c r="D230" s="219" t="e">
        <f>+VLOOKUP(A230,'POA 2026'!$A$11:$AU$188,13,FALSE)</f>
        <v>#N/A</v>
      </c>
      <c r="E230" s="220" t="e">
        <f>+VLOOKUP(A230,'POA 2026'!$A$11:$AU$188,15,FALSE)</f>
        <v>#N/A</v>
      </c>
      <c r="F230" s="145"/>
      <c r="G230" s="145"/>
      <c r="H230" s="145"/>
      <c r="I230" s="202"/>
      <c r="J230" s="195"/>
      <c r="K230" s="220" t="e">
        <f t="shared" si="3"/>
        <v>#N/A</v>
      </c>
      <c r="L230" s="220" t="e">
        <f>+VLOOKUP(A230,'POA 2026'!$A$11:$AU$188,17,FALSE)</f>
        <v>#N/A</v>
      </c>
      <c r="M230" s="220" t="e">
        <f>+VLOOKUP(A230,'POA 2026'!$A$11:$AU$188,19,FALSE)</f>
        <v>#N/A</v>
      </c>
      <c r="N230" s="220" t="e">
        <f>+VLOOKUP(A230,'POA 2026'!$A$11:$AU$188,20,FALSE)</f>
        <v>#N/A</v>
      </c>
      <c r="O230" s="145"/>
      <c r="P230" s="145"/>
      <c r="Q230" s="145"/>
      <c r="R230" s="145"/>
      <c r="S230" s="145"/>
      <c r="T230" s="145"/>
      <c r="U230" s="145"/>
    </row>
    <row r="231" spans="1:21" x14ac:dyDescent="0.25">
      <c r="A231" s="235"/>
      <c r="B231" s="219" t="e">
        <f>+VLOOKUP(A231,'POA 2026'!$A$11:$AU$188,14,FALSE)</f>
        <v>#N/A</v>
      </c>
      <c r="C231" s="219" t="e">
        <f>+VLOOKUP(A231,'POA 2026'!$A$11:$AU$188,8,FALSE)</f>
        <v>#N/A</v>
      </c>
      <c r="D231" s="219" t="e">
        <f>+VLOOKUP(A231,'POA 2026'!$A$11:$AU$188,13,FALSE)</f>
        <v>#N/A</v>
      </c>
      <c r="E231" s="220" t="e">
        <f>+VLOOKUP(A231,'POA 2026'!$A$11:$AU$188,15,FALSE)</f>
        <v>#N/A</v>
      </c>
      <c r="F231" s="145"/>
      <c r="G231" s="145"/>
      <c r="H231" s="145"/>
      <c r="I231" s="202"/>
      <c r="J231" s="195"/>
      <c r="K231" s="220" t="e">
        <f t="shared" si="3"/>
        <v>#N/A</v>
      </c>
      <c r="L231" s="220" t="e">
        <f>+VLOOKUP(A231,'POA 2026'!$A$11:$AU$188,17,FALSE)</f>
        <v>#N/A</v>
      </c>
      <c r="M231" s="220" t="e">
        <f>+VLOOKUP(A231,'POA 2026'!$A$11:$AU$188,19,FALSE)</f>
        <v>#N/A</v>
      </c>
      <c r="N231" s="220" t="e">
        <f>+VLOOKUP(A231,'POA 2026'!$A$11:$AU$188,20,FALSE)</f>
        <v>#N/A</v>
      </c>
      <c r="O231" s="145"/>
      <c r="P231" s="145"/>
      <c r="Q231" s="145"/>
      <c r="R231" s="145"/>
      <c r="S231" s="145"/>
      <c r="T231" s="145"/>
      <c r="U231" s="145"/>
    </row>
    <row r="232" spans="1:21" x14ac:dyDescent="0.25">
      <c r="A232" s="235"/>
      <c r="B232" s="219" t="e">
        <f>+VLOOKUP(A232,'POA 2026'!$A$11:$AU$188,14,FALSE)</f>
        <v>#N/A</v>
      </c>
      <c r="C232" s="219" t="e">
        <f>+VLOOKUP(A232,'POA 2026'!$A$11:$AU$188,8,FALSE)</f>
        <v>#N/A</v>
      </c>
      <c r="D232" s="219" t="e">
        <f>+VLOOKUP(A232,'POA 2026'!$A$11:$AU$188,13,FALSE)</f>
        <v>#N/A</v>
      </c>
      <c r="E232" s="220" t="e">
        <f>+VLOOKUP(A232,'POA 2026'!$A$11:$AU$188,15,FALSE)</f>
        <v>#N/A</v>
      </c>
      <c r="F232" s="145"/>
      <c r="G232" s="145"/>
      <c r="H232" s="145"/>
      <c r="I232" s="202"/>
      <c r="J232" s="195"/>
      <c r="K232" s="220" t="e">
        <f t="shared" si="3"/>
        <v>#N/A</v>
      </c>
      <c r="L232" s="220" t="e">
        <f>+VLOOKUP(A232,'POA 2026'!$A$11:$AU$188,17,FALSE)</f>
        <v>#N/A</v>
      </c>
      <c r="M232" s="220" t="e">
        <f>+VLOOKUP(A232,'POA 2026'!$A$11:$AU$188,19,FALSE)</f>
        <v>#N/A</v>
      </c>
      <c r="N232" s="220" t="e">
        <f>+VLOOKUP(A232,'POA 2026'!$A$11:$AU$188,20,FALSE)</f>
        <v>#N/A</v>
      </c>
      <c r="O232" s="145"/>
      <c r="P232" s="145"/>
      <c r="Q232" s="145"/>
      <c r="R232" s="145"/>
      <c r="S232" s="145"/>
      <c r="T232" s="145"/>
      <c r="U232" s="145"/>
    </row>
    <row r="233" spans="1:21" x14ac:dyDescent="0.25">
      <c r="A233" s="235"/>
      <c r="B233" s="219" t="e">
        <f>+VLOOKUP(A233,'POA 2026'!$A$11:$AU$188,14,FALSE)</f>
        <v>#N/A</v>
      </c>
      <c r="C233" s="219" t="e">
        <f>+VLOOKUP(A233,'POA 2026'!$A$11:$AU$188,8,FALSE)</f>
        <v>#N/A</v>
      </c>
      <c r="D233" s="219" t="e">
        <f>+VLOOKUP(A233,'POA 2026'!$A$11:$AU$188,13,FALSE)</f>
        <v>#N/A</v>
      </c>
      <c r="E233" s="220" t="e">
        <f>+VLOOKUP(A233,'POA 2026'!$A$11:$AU$188,15,FALSE)</f>
        <v>#N/A</v>
      </c>
      <c r="F233" s="145"/>
      <c r="G233" s="145"/>
      <c r="H233" s="145"/>
      <c r="I233" s="202"/>
      <c r="J233" s="195"/>
      <c r="K233" s="220" t="e">
        <f t="shared" si="3"/>
        <v>#N/A</v>
      </c>
      <c r="L233" s="220" t="e">
        <f>+VLOOKUP(A233,'POA 2026'!$A$11:$AU$188,17,FALSE)</f>
        <v>#N/A</v>
      </c>
      <c r="M233" s="220" t="e">
        <f>+VLOOKUP(A233,'POA 2026'!$A$11:$AU$188,19,FALSE)</f>
        <v>#N/A</v>
      </c>
      <c r="N233" s="220" t="e">
        <f>+VLOOKUP(A233,'POA 2026'!$A$11:$AU$188,20,FALSE)</f>
        <v>#N/A</v>
      </c>
      <c r="O233" s="145"/>
      <c r="P233" s="145"/>
      <c r="Q233" s="145"/>
      <c r="R233" s="145"/>
      <c r="S233" s="145"/>
      <c r="T233" s="145"/>
      <c r="U233" s="145"/>
    </row>
    <row r="234" spans="1:21" x14ac:dyDescent="0.25">
      <c r="A234" s="235"/>
      <c r="B234" s="219" t="e">
        <f>+VLOOKUP(A234,'POA 2026'!$A$11:$AU$188,14,FALSE)</f>
        <v>#N/A</v>
      </c>
      <c r="C234" s="219" t="e">
        <f>+VLOOKUP(A234,'POA 2026'!$A$11:$AU$188,8,FALSE)</f>
        <v>#N/A</v>
      </c>
      <c r="D234" s="219" t="e">
        <f>+VLOOKUP(A234,'POA 2026'!$A$11:$AU$188,13,FALSE)</f>
        <v>#N/A</v>
      </c>
      <c r="E234" s="220" t="e">
        <f>+VLOOKUP(A234,'POA 2026'!$A$11:$AU$188,15,FALSE)</f>
        <v>#N/A</v>
      </c>
      <c r="F234" s="145"/>
      <c r="G234" s="145"/>
      <c r="H234" s="145"/>
      <c r="I234" s="202"/>
      <c r="J234" s="195"/>
      <c r="K234" s="220" t="e">
        <f t="shared" si="3"/>
        <v>#N/A</v>
      </c>
      <c r="L234" s="220" t="e">
        <f>+VLOOKUP(A234,'POA 2026'!$A$11:$AU$188,17,FALSE)</f>
        <v>#N/A</v>
      </c>
      <c r="M234" s="220" t="e">
        <f>+VLOOKUP(A234,'POA 2026'!$A$11:$AU$188,19,FALSE)</f>
        <v>#N/A</v>
      </c>
      <c r="N234" s="220" t="e">
        <f>+VLOOKUP(A234,'POA 2026'!$A$11:$AU$188,20,FALSE)</f>
        <v>#N/A</v>
      </c>
      <c r="O234" s="145"/>
      <c r="P234" s="145"/>
      <c r="Q234" s="145"/>
      <c r="R234" s="145"/>
      <c r="S234" s="145"/>
      <c r="T234" s="145"/>
      <c r="U234" s="145"/>
    </row>
    <row r="235" spans="1:21" x14ac:dyDescent="0.25">
      <c r="A235" s="235"/>
      <c r="B235" s="219" t="e">
        <f>+VLOOKUP(A235,'POA 2026'!$A$11:$AU$188,14,FALSE)</f>
        <v>#N/A</v>
      </c>
      <c r="C235" s="219" t="e">
        <f>+VLOOKUP(A235,'POA 2026'!$A$11:$AU$188,8,FALSE)</f>
        <v>#N/A</v>
      </c>
      <c r="D235" s="219" t="e">
        <f>+VLOOKUP(A235,'POA 2026'!$A$11:$AU$188,13,FALSE)</f>
        <v>#N/A</v>
      </c>
      <c r="E235" s="220" t="e">
        <f>+VLOOKUP(A235,'POA 2026'!$A$11:$AU$188,15,FALSE)</f>
        <v>#N/A</v>
      </c>
      <c r="F235" s="145"/>
      <c r="G235" s="145"/>
      <c r="H235" s="145"/>
      <c r="I235" s="234"/>
      <c r="J235" s="195"/>
      <c r="K235" s="220" t="e">
        <f t="shared" si="3"/>
        <v>#N/A</v>
      </c>
      <c r="L235" s="220" t="e">
        <f>+VLOOKUP(A235,'POA 2026'!$A$11:$AU$188,17,FALSE)</f>
        <v>#N/A</v>
      </c>
      <c r="M235" s="220" t="e">
        <f>+VLOOKUP(A235,'POA 2026'!$A$11:$AU$188,19,FALSE)</f>
        <v>#N/A</v>
      </c>
      <c r="N235" s="220" t="e">
        <f>+VLOOKUP(A235,'POA 2026'!$A$11:$AU$188,20,FALSE)</f>
        <v>#N/A</v>
      </c>
      <c r="O235" s="145"/>
      <c r="P235" s="145"/>
      <c r="Q235" s="145"/>
      <c r="R235" s="145"/>
      <c r="S235" s="145"/>
      <c r="T235" s="145"/>
      <c r="U235" s="145"/>
    </row>
    <row r="236" spans="1:21" x14ac:dyDescent="0.25">
      <c r="A236" s="235"/>
      <c r="B236" s="219" t="e">
        <f>+VLOOKUP(A236,'POA 2026'!$A$11:$AU$188,14,FALSE)</f>
        <v>#N/A</v>
      </c>
      <c r="C236" s="219" t="e">
        <f>+VLOOKUP(A236,'POA 2026'!$A$11:$AU$188,8,FALSE)</f>
        <v>#N/A</v>
      </c>
      <c r="D236" s="219" t="e">
        <f>+VLOOKUP(A236,'POA 2026'!$A$11:$AU$188,13,FALSE)</f>
        <v>#N/A</v>
      </c>
      <c r="E236" s="220" t="e">
        <f>+VLOOKUP(A236,'POA 2026'!$A$11:$AU$188,15,FALSE)</f>
        <v>#N/A</v>
      </c>
      <c r="F236" s="145"/>
      <c r="G236" s="145"/>
      <c r="H236" s="145"/>
      <c r="I236" s="234"/>
      <c r="J236" s="195"/>
      <c r="K236" s="220" t="e">
        <f t="shared" si="3"/>
        <v>#N/A</v>
      </c>
      <c r="L236" s="220" t="e">
        <f>+VLOOKUP(A236,'POA 2026'!$A$11:$AU$188,17,FALSE)</f>
        <v>#N/A</v>
      </c>
      <c r="M236" s="220" t="e">
        <f>+VLOOKUP(A236,'POA 2026'!$A$11:$AU$188,19,FALSE)</f>
        <v>#N/A</v>
      </c>
      <c r="N236" s="220" t="e">
        <f>+VLOOKUP(A236,'POA 2026'!$A$11:$AU$188,20,FALSE)</f>
        <v>#N/A</v>
      </c>
      <c r="O236" s="145"/>
      <c r="P236" s="145"/>
      <c r="Q236" s="145"/>
      <c r="R236" s="145"/>
      <c r="S236" s="145"/>
      <c r="T236" s="145"/>
      <c r="U236" s="145"/>
    </row>
    <row r="237" spans="1:21" x14ac:dyDescent="0.25">
      <c r="A237" s="235"/>
      <c r="B237" s="219" t="e">
        <f>+VLOOKUP(A237,'POA 2026'!$A$11:$AU$188,14,FALSE)</f>
        <v>#N/A</v>
      </c>
      <c r="C237" s="219" t="e">
        <f>+VLOOKUP(A237,'POA 2026'!$A$11:$AU$188,8,FALSE)</f>
        <v>#N/A</v>
      </c>
      <c r="D237" s="219" t="e">
        <f>+VLOOKUP(A237,'POA 2026'!$A$11:$AU$188,13,FALSE)</f>
        <v>#N/A</v>
      </c>
      <c r="E237" s="220" t="e">
        <f>+VLOOKUP(A237,'POA 2026'!$A$11:$AU$188,15,FALSE)</f>
        <v>#N/A</v>
      </c>
      <c r="F237" s="145"/>
      <c r="G237" s="145"/>
      <c r="H237" s="145"/>
      <c r="I237" s="234"/>
      <c r="J237" s="195"/>
      <c r="K237" s="220" t="e">
        <f t="shared" si="3"/>
        <v>#N/A</v>
      </c>
      <c r="L237" s="220" t="e">
        <f>+VLOOKUP(A237,'POA 2026'!$A$11:$AU$188,17,FALSE)</f>
        <v>#N/A</v>
      </c>
      <c r="M237" s="220" t="e">
        <f>+VLOOKUP(A237,'POA 2026'!$A$11:$AU$188,19,FALSE)</f>
        <v>#N/A</v>
      </c>
      <c r="N237" s="220" t="e">
        <f>+VLOOKUP(A237,'POA 2026'!$A$11:$AU$188,20,FALSE)</f>
        <v>#N/A</v>
      </c>
      <c r="O237" s="145"/>
      <c r="P237" s="145"/>
      <c r="Q237" s="145"/>
      <c r="R237" s="145"/>
      <c r="S237" s="145"/>
      <c r="T237" s="145"/>
      <c r="U237" s="145"/>
    </row>
    <row r="238" spans="1:21" x14ac:dyDescent="0.25">
      <c r="A238" s="235"/>
      <c r="B238" s="219" t="e">
        <f>+VLOOKUP(A238,'POA 2026'!$A$11:$AU$188,14,FALSE)</f>
        <v>#N/A</v>
      </c>
      <c r="C238" s="219" t="e">
        <f>+VLOOKUP(A238,'POA 2026'!$A$11:$AU$188,8,FALSE)</f>
        <v>#N/A</v>
      </c>
      <c r="D238" s="219" t="e">
        <f>+VLOOKUP(A238,'POA 2026'!$A$11:$AU$188,13,FALSE)</f>
        <v>#N/A</v>
      </c>
      <c r="E238" s="220" t="e">
        <f>+VLOOKUP(A238,'POA 2026'!$A$11:$AU$188,15,FALSE)</f>
        <v>#N/A</v>
      </c>
      <c r="F238" s="145"/>
      <c r="G238" s="145"/>
      <c r="H238" s="145"/>
      <c r="I238" s="234"/>
      <c r="J238" s="195"/>
      <c r="K238" s="220" t="e">
        <f t="shared" si="3"/>
        <v>#N/A</v>
      </c>
      <c r="L238" s="220" t="e">
        <f>+VLOOKUP(A238,'POA 2026'!$A$11:$AU$188,17,FALSE)</f>
        <v>#N/A</v>
      </c>
      <c r="M238" s="220" t="e">
        <f>+VLOOKUP(A238,'POA 2026'!$A$11:$AU$188,19,FALSE)</f>
        <v>#N/A</v>
      </c>
      <c r="N238" s="220" t="e">
        <f>+VLOOKUP(A238,'POA 2026'!$A$11:$AU$188,20,FALSE)</f>
        <v>#N/A</v>
      </c>
      <c r="O238" s="145"/>
      <c r="P238" s="145"/>
      <c r="Q238" s="145"/>
      <c r="R238" s="145"/>
      <c r="S238" s="145"/>
      <c r="T238" s="145"/>
      <c r="U238" s="145"/>
    </row>
    <row r="239" spans="1:21" x14ac:dyDescent="0.25">
      <c r="A239" s="235"/>
      <c r="B239" s="219" t="e">
        <f>+VLOOKUP(A239,'POA 2026'!$A$11:$AU$188,14,FALSE)</f>
        <v>#N/A</v>
      </c>
      <c r="C239" s="219" t="e">
        <f>+VLOOKUP(A239,'POA 2026'!$A$11:$AU$188,8,FALSE)</f>
        <v>#N/A</v>
      </c>
      <c r="D239" s="219" t="e">
        <f>+VLOOKUP(A239,'POA 2026'!$A$11:$AU$188,13,FALSE)</f>
        <v>#N/A</v>
      </c>
      <c r="E239" s="220" t="e">
        <f>+VLOOKUP(A239,'POA 2026'!$A$11:$AU$188,15,FALSE)</f>
        <v>#N/A</v>
      </c>
      <c r="F239" s="145"/>
      <c r="G239" s="145"/>
      <c r="H239" s="145"/>
      <c r="I239" s="234"/>
      <c r="J239" s="195"/>
      <c r="K239" s="220" t="e">
        <f t="shared" si="3"/>
        <v>#N/A</v>
      </c>
      <c r="L239" s="220" t="e">
        <f>+VLOOKUP(A239,'POA 2026'!$A$11:$AU$188,17,FALSE)</f>
        <v>#N/A</v>
      </c>
      <c r="M239" s="220" t="e">
        <f>+VLOOKUP(A239,'POA 2026'!$A$11:$AU$188,19,FALSE)</f>
        <v>#N/A</v>
      </c>
      <c r="N239" s="220" t="e">
        <f>+VLOOKUP(A239,'POA 2026'!$A$11:$AU$188,20,FALSE)</f>
        <v>#N/A</v>
      </c>
      <c r="O239" s="145"/>
      <c r="P239" s="145"/>
      <c r="Q239" s="145"/>
      <c r="R239" s="145"/>
      <c r="S239" s="145"/>
      <c r="T239" s="145"/>
      <c r="U239" s="145"/>
    </row>
    <row r="240" spans="1:21" x14ac:dyDescent="0.25">
      <c r="A240" s="235"/>
      <c r="B240" s="219" t="e">
        <f>+VLOOKUP(A240,'POA 2026'!$A$11:$AU$188,14,FALSE)</f>
        <v>#N/A</v>
      </c>
      <c r="C240" s="219" t="e">
        <f>+VLOOKUP(A240,'POA 2026'!$A$11:$AU$188,8,FALSE)</f>
        <v>#N/A</v>
      </c>
      <c r="D240" s="219" t="e">
        <f>+VLOOKUP(A240,'POA 2026'!$A$11:$AU$188,13,FALSE)</f>
        <v>#N/A</v>
      </c>
      <c r="E240" s="220" t="e">
        <f>+VLOOKUP(A240,'POA 2026'!$A$11:$AU$188,15,FALSE)</f>
        <v>#N/A</v>
      </c>
      <c r="F240" s="145"/>
      <c r="G240" s="145"/>
      <c r="H240" s="145"/>
      <c r="I240" s="234"/>
      <c r="J240" s="195"/>
      <c r="K240" s="220" t="e">
        <f t="shared" si="3"/>
        <v>#N/A</v>
      </c>
      <c r="L240" s="220" t="e">
        <f>+VLOOKUP(A240,'POA 2026'!$A$11:$AU$188,17,FALSE)</f>
        <v>#N/A</v>
      </c>
      <c r="M240" s="220" t="e">
        <f>+VLOOKUP(A240,'POA 2026'!$A$11:$AU$188,19,FALSE)</f>
        <v>#N/A</v>
      </c>
      <c r="N240" s="220" t="e">
        <f>+VLOOKUP(A240,'POA 2026'!$A$11:$AU$188,20,FALSE)</f>
        <v>#N/A</v>
      </c>
      <c r="O240" s="145"/>
      <c r="P240" s="145"/>
      <c r="Q240" s="145"/>
      <c r="R240" s="145"/>
      <c r="S240" s="145"/>
      <c r="T240" s="145"/>
      <c r="U240" s="145"/>
    </row>
    <row r="241" spans="1:21" x14ac:dyDescent="0.25">
      <c r="A241" s="235"/>
      <c r="B241" s="219" t="e">
        <f>+VLOOKUP(A241,'POA 2026'!$A$11:$AU$188,14,FALSE)</f>
        <v>#N/A</v>
      </c>
      <c r="C241" s="219" t="e">
        <f>+VLOOKUP(A241,'POA 2026'!$A$11:$AU$188,8,FALSE)</f>
        <v>#N/A</v>
      </c>
      <c r="D241" s="219" t="e">
        <f>+VLOOKUP(A241,'POA 2026'!$A$11:$AU$188,13,FALSE)</f>
        <v>#N/A</v>
      </c>
      <c r="E241" s="220" t="e">
        <f>+VLOOKUP(A241,'POA 2026'!$A$11:$AU$188,15,FALSE)</f>
        <v>#N/A</v>
      </c>
      <c r="F241" s="145"/>
      <c r="G241" s="145"/>
      <c r="H241" s="145"/>
      <c r="I241" s="234"/>
      <c r="J241" s="195"/>
      <c r="K241" s="220" t="e">
        <f t="shared" si="3"/>
        <v>#N/A</v>
      </c>
      <c r="L241" s="220" t="e">
        <f>+VLOOKUP(A241,'POA 2026'!$A$11:$AU$188,17,FALSE)</f>
        <v>#N/A</v>
      </c>
      <c r="M241" s="220" t="e">
        <f>+VLOOKUP(A241,'POA 2026'!$A$11:$AU$188,19,FALSE)</f>
        <v>#N/A</v>
      </c>
      <c r="N241" s="220" t="e">
        <f>+VLOOKUP(A241,'POA 2026'!$A$11:$AU$188,20,FALSE)</f>
        <v>#N/A</v>
      </c>
      <c r="O241" s="145"/>
      <c r="P241" s="145"/>
      <c r="Q241" s="145"/>
      <c r="R241" s="145"/>
      <c r="S241" s="145"/>
      <c r="T241" s="145"/>
      <c r="U241" s="145"/>
    </row>
    <row r="242" spans="1:21" x14ac:dyDescent="0.25">
      <c r="A242" s="235"/>
      <c r="B242" s="219" t="e">
        <f>+VLOOKUP(A242,'POA 2026'!$A$11:$AU$188,14,FALSE)</f>
        <v>#N/A</v>
      </c>
      <c r="C242" s="219" t="e">
        <f>+VLOOKUP(A242,'POA 2026'!$A$11:$AU$188,8,FALSE)</f>
        <v>#N/A</v>
      </c>
      <c r="D242" s="219" t="e">
        <f>+VLOOKUP(A242,'POA 2026'!$A$11:$AU$188,13,FALSE)</f>
        <v>#N/A</v>
      </c>
      <c r="E242" s="220" t="e">
        <f>+VLOOKUP(A242,'POA 2026'!$A$11:$AU$188,15,FALSE)</f>
        <v>#N/A</v>
      </c>
      <c r="F242" s="145"/>
      <c r="G242" s="145"/>
      <c r="H242" s="145"/>
      <c r="I242" s="234"/>
      <c r="J242" s="195"/>
      <c r="K242" s="220" t="e">
        <f t="shared" si="3"/>
        <v>#N/A</v>
      </c>
      <c r="L242" s="220" t="e">
        <f>+VLOOKUP(A242,'POA 2026'!$A$11:$AU$188,17,FALSE)</f>
        <v>#N/A</v>
      </c>
      <c r="M242" s="220" t="e">
        <f>+VLOOKUP(A242,'POA 2026'!$A$11:$AU$188,19,FALSE)</f>
        <v>#N/A</v>
      </c>
      <c r="N242" s="220" t="e">
        <f>+VLOOKUP(A242,'POA 2026'!$A$11:$AU$188,20,FALSE)</f>
        <v>#N/A</v>
      </c>
      <c r="O242" s="145"/>
      <c r="P242" s="145"/>
      <c r="Q242" s="145"/>
      <c r="R242" s="145"/>
      <c r="S242" s="145"/>
      <c r="T242" s="145"/>
      <c r="U242" s="145"/>
    </row>
    <row r="243" spans="1:21" x14ac:dyDescent="0.25">
      <c r="A243" s="235"/>
      <c r="B243" s="219" t="e">
        <f>+VLOOKUP(A243,'POA 2026'!$A$11:$AU$188,14,FALSE)</f>
        <v>#N/A</v>
      </c>
      <c r="C243" s="219" t="e">
        <f>+VLOOKUP(A243,'POA 2026'!$A$11:$AU$188,8,FALSE)</f>
        <v>#N/A</v>
      </c>
      <c r="D243" s="219" t="e">
        <f>+VLOOKUP(A243,'POA 2026'!$A$11:$AU$188,13,FALSE)</f>
        <v>#N/A</v>
      </c>
      <c r="E243" s="220" t="e">
        <f>+VLOOKUP(A243,'POA 2026'!$A$11:$AU$188,15,FALSE)</f>
        <v>#N/A</v>
      </c>
      <c r="F243" s="145"/>
      <c r="G243" s="145"/>
      <c r="H243" s="145"/>
      <c r="I243" s="234"/>
      <c r="J243" s="195"/>
      <c r="K243" s="220" t="e">
        <f t="shared" si="3"/>
        <v>#N/A</v>
      </c>
      <c r="L243" s="220" t="e">
        <f>+VLOOKUP(A243,'POA 2026'!$A$11:$AU$188,17,FALSE)</f>
        <v>#N/A</v>
      </c>
      <c r="M243" s="220" t="e">
        <f>+VLOOKUP(A243,'POA 2026'!$A$11:$AU$188,19,FALSE)</f>
        <v>#N/A</v>
      </c>
      <c r="N243" s="220" t="e">
        <f>+VLOOKUP(A243,'POA 2026'!$A$11:$AU$188,20,FALSE)</f>
        <v>#N/A</v>
      </c>
      <c r="O243" s="145"/>
      <c r="P243" s="145"/>
      <c r="Q243" s="145"/>
      <c r="R243" s="145"/>
      <c r="S243" s="145"/>
      <c r="T243" s="145"/>
      <c r="U243" s="145"/>
    </row>
    <row r="244" spans="1:21" x14ac:dyDescent="0.25">
      <c r="A244" s="235"/>
      <c r="B244" s="219" t="e">
        <f>+VLOOKUP(A244,'POA 2026'!$A$11:$AU$188,14,FALSE)</f>
        <v>#N/A</v>
      </c>
      <c r="C244" s="219" t="e">
        <f>+VLOOKUP(A244,'POA 2026'!$A$11:$AU$188,8,FALSE)</f>
        <v>#N/A</v>
      </c>
      <c r="D244" s="219" t="e">
        <f>+VLOOKUP(A244,'POA 2026'!$A$11:$AU$188,13,FALSE)</f>
        <v>#N/A</v>
      </c>
      <c r="E244" s="220" t="e">
        <f>+VLOOKUP(A244,'POA 2026'!$A$11:$AU$188,15,FALSE)</f>
        <v>#N/A</v>
      </c>
      <c r="F244" s="145"/>
      <c r="G244" s="145"/>
      <c r="H244" s="145"/>
      <c r="I244" s="234"/>
      <c r="J244" s="195"/>
      <c r="K244" s="220" t="e">
        <f t="shared" si="3"/>
        <v>#N/A</v>
      </c>
      <c r="L244" s="220" t="e">
        <f>+VLOOKUP(A244,'POA 2026'!$A$11:$AU$188,17,FALSE)</f>
        <v>#N/A</v>
      </c>
      <c r="M244" s="220" t="e">
        <f>+VLOOKUP(A244,'POA 2026'!$A$11:$AU$188,19,FALSE)</f>
        <v>#N/A</v>
      </c>
      <c r="N244" s="220" t="e">
        <f>+VLOOKUP(A244,'POA 2026'!$A$11:$AU$188,20,FALSE)</f>
        <v>#N/A</v>
      </c>
      <c r="O244" s="145"/>
      <c r="P244" s="145"/>
      <c r="Q244" s="145"/>
      <c r="R244" s="145"/>
      <c r="S244" s="145"/>
      <c r="T244" s="145"/>
      <c r="U244" s="145"/>
    </row>
    <row r="245" spans="1:21" x14ac:dyDescent="0.25">
      <c r="A245" s="235"/>
      <c r="B245" s="219" t="e">
        <f>+VLOOKUP(A245,'POA 2026'!$A$11:$AU$188,14,FALSE)</f>
        <v>#N/A</v>
      </c>
      <c r="C245" s="219" t="e">
        <f>+VLOOKUP(A245,'POA 2026'!$A$11:$AU$188,8,FALSE)</f>
        <v>#N/A</v>
      </c>
      <c r="D245" s="219" t="e">
        <f>+VLOOKUP(A245,'POA 2026'!$A$11:$AU$188,13,FALSE)</f>
        <v>#N/A</v>
      </c>
      <c r="E245" s="220" t="e">
        <f>+VLOOKUP(A245,'POA 2026'!$A$11:$AU$188,15,FALSE)</f>
        <v>#N/A</v>
      </c>
      <c r="F245" s="145"/>
      <c r="G245" s="145"/>
      <c r="H245" s="145"/>
      <c r="I245" s="234"/>
      <c r="J245" s="195"/>
      <c r="K245" s="220" t="e">
        <f t="shared" si="3"/>
        <v>#N/A</v>
      </c>
      <c r="L245" s="220" t="e">
        <f>+VLOOKUP(A245,'POA 2026'!$A$11:$AU$188,17,FALSE)</f>
        <v>#N/A</v>
      </c>
      <c r="M245" s="220" t="e">
        <f>+VLOOKUP(A245,'POA 2026'!$A$11:$AU$188,19,FALSE)</f>
        <v>#N/A</v>
      </c>
      <c r="N245" s="220" t="e">
        <f>+VLOOKUP(A245,'POA 2026'!$A$11:$AU$188,20,FALSE)</f>
        <v>#N/A</v>
      </c>
      <c r="O245" s="145"/>
      <c r="P245" s="145"/>
      <c r="Q245" s="145"/>
      <c r="R245" s="145"/>
      <c r="S245" s="145"/>
      <c r="T245" s="145"/>
      <c r="U245" s="145"/>
    </row>
    <row r="246" spans="1:21" x14ac:dyDescent="0.25">
      <c r="A246" s="235"/>
      <c r="B246" s="219" t="e">
        <f>+VLOOKUP(A246,'POA 2026'!$A$11:$AU$188,14,FALSE)</f>
        <v>#N/A</v>
      </c>
      <c r="C246" s="219" t="e">
        <f>+VLOOKUP(A246,'POA 2026'!$A$11:$AU$188,8,FALSE)</f>
        <v>#N/A</v>
      </c>
      <c r="D246" s="219" t="e">
        <f>+VLOOKUP(A246,'POA 2026'!$A$11:$AU$188,13,FALSE)</f>
        <v>#N/A</v>
      </c>
      <c r="E246" s="220" t="e">
        <f>+VLOOKUP(A246,'POA 2026'!$A$11:$AU$188,15,FALSE)</f>
        <v>#N/A</v>
      </c>
      <c r="F246" s="145"/>
      <c r="G246" s="145"/>
      <c r="H246" s="145"/>
      <c r="I246" s="234"/>
      <c r="J246" s="195"/>
      <c r="K246" s="220" t="e">
        <f t="shared" si="3"/>
        <v>#N/A</v>
      </c>
      <c r="L246" s="220" t="e">
        <f>+VLOOKUP(A246,'POA 2026'!$A$11:$AU$188,17,FALSE)</f>
        <v>#N/A</v>
      </c>
      <c r="M246" s="220" t="e">
        <f>+VLOOKUP(A246,'POA 2026'!$A$11:$AU$188,19,FALSE)</f>
        <v>#N/A</v>
      </c>
      <c r="N246" s="220" t="e">
        <f>+VLOOKUP(A246,'POA 2026'!$A$11:$AU$188,20,FALSE)</f>
        <v>#N/A</v>
      </c>
      <c r="O246" s="145"/>
      <c r="P246" s="145"/>
      <c r="Q246" s="145"/>
      <c r="R246" s="145"/>
      <c r="S246" s="145"/>
      <c r="T246" s="145"/>
      <c r="U246" s="145"/>
    </row>
    <row r="247" spans="1:21" x14ac:dyDescent="0.25">
      <c r="A247" s="235"/>
      <c r="B247" s="219" t="e">
        <f>+VLOOKUP(A247,'POA 2026'!$A$11:$AU$188,14,FALSE)</f>
        <v>#N/A</v>
      </c>
      <c r="C247" s="219" t="e">
        <f>+VLOOKUP(A247,'POA 2026'!$A$11:$AU$188,8,FALSE)</f>
        <v>#N/A</v>
      </c>
      <c r="D247" s="219" t="e">
        <f>+VLOOKUP(A247,'POA 2026'!$A$11:$AU$188,13,FALSE)</f>
        <v>#N/A</v>
      </c>
      <c r="E247" s="220" t="e">
        <f>+VLOOKUP(A247,'POA 2026'!$A$11:$AU$188,15,FALSE)</f>
        <v>#N/A</v>
      </c>
      <c r="F247" s="145"/>
      <c r="G247" s="145"/>
      <c r="H247" s="145"/>
      <c r="I247" s="234"/>
      <c r="J247" s="195"/>
      <c r="K247" s="220" t="e">
        <f t="shared" si="3"/>
        <v>#N/A</v>
      </c>
      <c r="L247" s="220" t="e">
        <f>+VLOOKUP(A247,'POA 2026'!$A$11:$AU$188,17,FALSE)</f>
        <v>#N/A</v>
      </c>
      <c r="M247" s="220" t="e">
        <f>+VLOOKUP(A247,'POA 2026'!$A$11:$AU$188,19,FALSE)</f>
        <v>#N/A</v>
      </c>
      <c r="N247" s="220" t="e">
        <f>+VLOOKUP(A247,'POA 2026'!$A$11:$AU$188,20,FALSE)</f>
        <v>#N/A</v>
      </c>
      <c r="O247" s="145"/>
      <c r="P247" s="145"/>
      <c r="Q247" s="145"/>
      <c r="R247" s="145"/>
      <c r="S247" s="145"/>
      <c r="T247" s="145"/>
      <c r="U247" s="145"/>
    </row>
    <row r="248" spans="1:21" x14ac:dyDescent="0.25">
      <c r="A248" s="235"/>
      <c r="B248" s="219" t="e">
        <f>+VLOOKUP(A248,'POA 2026'!$A$11:$AU$188,14,FALSE)</f>
        <v>#N/A</v>
      </c>
      <c r="C248" s="219" t="e">
        <f>+VLOOKUP(A248,'POA 2026'!$A$11:$AU$188,8,FALSE)</f>
        <v>#N/A</v>
      </c>
      <c r="D248" s="219" t="e">
        <f>+VLOOKUP(A248,'POA 2026'!$A$11:$AU$188,13,FALSE)</f>
        <v>#N/A</v>
      </c>
      <c r="E248" s="220" t="e">
        <f>+VLOOKUP(A248,'POA 2026'!$A$11:$AU$188,15,FALSE)</f>
        <v>#N/A</v>
      </c>
      <c r="F248" s="145"/>
      <c r="G248" s="145"/>
      <c r="H248" s="145"/>
      <c r="I248" s="234"/>
      <c r="J248" s="195"/>
      <c r="K248" s="220" t="e">
        <f t="shared" si="3"/>
        <v>#N/A</v>
      </c>
      <c r="L248" s="220" t="e">
        <f>+VLOOKUP(A248,'POA 2026'!$A$11:$AU$188,17,FALSE)</f>
        <v>#N/A</v>
      </c>
      <c r="M248" s="220" t="e">
        <f>+VLOOKUP(A248,'POA 2026'!$A$11:$AU$188,19,FALSE)</f>
        <v>#N/A</v>
      </c>
      <c r="N248" s="220" t="e">
        <f>+VLOOKUP(A248,'POA 2026'!$A$11:$AU$188,20,FALSE)</f>
        <v>#N/A</v>
      </c>
      <c r="O248" s="145"/>
      <c r="P248" s="145"/>
      <c r="Q248" s="145"/>
      <c r="R248" s="145"/>
      <c r="S248" s="145"/>
      <c r="T248" s="145"/>
      <c r="U248" s="145"/>
    </row>
    <row r="249" spans="1:21" x14ac:dyDescent="0.25">
      <c r="A249" s="235"/>
      <c r="B249" s="219" t="e">
        <f>+VLOOKUP(A249,'POA 2026'!$A$11:$AU$188,14,FALSE)</f>
        <v>#N/A</v>
      </c>
      <c r="C249" s="219" t="e">
        <f>+VLOOKUP(A249,'POA 2026'!$A$11:$AU$188,8,FALSE)</f>
        <v>#N/A</v>
      </c>
      <c r="D249" s="219" t="e">
        <f>+VLOOKUP(A249,'POA 2026'!$A$11:$AU$188,13,FALSE)</f>
        <v>#N/A</v>
      </c>
      <c r="E249" s="220" t="e">
        <f>+VLOOKUP(A249,'POA 2026'!$A$11:$AU$188,15,FALSE)</f>
        <v>#N/A</v>
      </c>
      <c r="F249" s="145"/>
      <c r="G249" s="145"/>
      <c r="H249" s="145"/>
      <c r="I249" s="234"/>
      <c r="J249" s="195"/>
      <c r="K249" s="220" t="e">
        <f t="shared" si="3"/>
        <v>#N/A</v>
      </c>
      <c r="L249" s="220" t="e">
        <f>+VLOOKUP(A249,'POA 2026'!$A$11:$AU$188,17,FALSE)</f>
        <v>#N/A</v>
      </c>
      <c r="M249" s="220" t="e">
        <f>+VLOOKUP(A249,'POA 2026'!$A$11:$AU$188,19,FALSE)</f>
        <v>#N/A</v>
      </c>
      <c r="N249" s="220" t="e">
        <f>+VLOOKUP(A249,'POA 2026'!$A$11:$AU$188,20,FALSE)</f>
        <v>#N/A</v>
      </c>
      <c r="O249" s="145"/>
      <c r="P249" s="145"/>
      <c r="Q249" s="145"/>
      <c r="R249" s="145"/>
      <c r="S249" s="145"/>
      <c r="T249" s="145"/>
      <c r="U249" s="145"/>
    </row>
    <row r="250" spans="1:21" x14ac:dyDescent="0.25">
      <c r="A250" s="235"/>
      <c r="B250" s="219" t="e">
        <f>+VLOOKUP(A250,'POA 2026'!$A$11:$AU$188,14,FALSE)</f>
        <v>#N/A</v>
      </c>
      <c r="C250" s="219" t="e">
        <f>+VLOOKUP(A250,'POA 2026'!$A$11:$AU$188,8,FALSE)</f>
        <v>#N/A</v>
      </c>
      <c r="D250" s="219" t="e">
        <f>+VLOOKUP(A250,'POA 2026'!$A$11:$AU$188,13,FALSE)</f>
        <v>#N/A</v>
      </c>
      <c r="E250" s="220" t="e">
        <f>+VLOOKUP(A250,'POA 2026'!$A$11:$AU$188,15,FALSE)</f>
        <v>#N/A</v>
      </c>
      <c r="F250" s="145"/>
      <c r="G250" s="145"/>
      <c r="H250" s="145"/>
      <c r="I250" s="234"/>
      <c r="J250" s="195"/>
      <c r="K250" s="220" t="e">
        <f t="shared" si="3"/>
        <v>#N/A</v>
      </c>
      <c r="L250" s="220" t="e">
        <f>+VLOOKUP(A250,'POA 2026'!$A$11:$AU$188,17,FALSE)</f>
        <v>#N/A</v>
      </c>
      <c r="M250" s="220" t="e">
        <f>+VLOOKUP(A250,'POA 2026'!$A$11:$AU$188,19,FALSE)</f>
        <v>#N/A</v>
      </c>
      <c r="N250" s="220" t="e">
        <f>+VLOOKUP(A250,'POA 2026'!$A$11:$AU$188,20,FALSE)</f>
        <v>#N/A</v>
      </c>
      <c r="O250" s="145"/>
      <c r="P250" s="145"/>
      <c r="Q250" s="145"/>
      <c r="R250" s="145"/>
      <c r="S250" s="145"/>
      <c r="T250" s="145"/>
      <c r="U250" s="145"/>
    </row>
    <row r="251" spans="1:21" x14ac:dyDescent="0.25">
      <c r="A251" s="235"/>
      <c r="B251" s="219" t="e">
        <f>+VLOOKUP(A251,'POA 2026'!$A$11:$AU$188,14,FALSE)</f>
        <v>#N/A</v>
      </c>
      <c r="C251" s="219" t="e">
        <f>+VLOOKUP(A251,'POA 2026'!$A$11:$AU$188,8,FALSE)</f>
        <v>#N/A</v>
      </c>
      <c r="D251" s="219" t="e">
        <f>+VLOOKUP(A251,'POA 2026'!$A$11:$AU$188,13,FALSE)</f>
        <v>#N/A</v>
      </c>
      <c r="E251" s="220" t="e">
        <f>+VLOOKUP(A251,'POA 2026'!$A$11:$AU$188,15,FALSE)</f>
        <v>#N/A</v>
      </c>
      <c r="F251" s="145"/>
      <c r="G251" s="145"/>
      <c r="H251" s="145"/>
      <c r="I251" s="234"/>
      <c r="J251" s="195"/>
      <c r="K251" s="220" t="e">
        <f t="shared" si="3"/>
        <v>#N/A</v>
      </c>
      <c r="L251" s="220" t="e">
        <f>+VLOOKUP(A251,'POA 2026'!$A$11:$AU$188,17,FALSE)</f>
        <v>#N/A</v>
      </c>
      <c r="M251" s="220" t="e">
        <f>+VLOOKUP(A251,'POA 2026'!$A$11:$AU$188,19,FALSE)</f>
        <v>#N/A</v>
      </c>
      <c r="N251" s="220" t="e">
        <f>+VLOOKUP(A251,'POA 2026'!$A$11:$AU$188,20,FALSE)</f>
        <v>#N/A</v>
      </c>
      <c r="O251" s="145"/>
      <c r="P251" s="145"/>
      <c r="Q251" s="145"/>
      <c r="R251" s="145"/>
      <c r="S251" s="145"/>
      <c r="T251" s="145"/>
      <c r="U251" s="145"/>
    </row>
    <row r="252" spans="1:21" x14ac:dyDescent="0.25">
      <c r="A252" s="235"/>
      <c r="B252" s="219" t="e">
        <f>+VLOOKUP(A252,'POA 2026'!$A$11:$AU$188,14,FALSE)</f>
        <v>#N/A</v>
      </c>
      <c r="C252" s="219" t="e">
        <f>+VLOOKUP(A252,'POA 2026'!$A$11:$AU$188,8,FALSE)</f>
        <v>#N/A</v>
      </c>
      <c r="D252" s="219" t="e">
        <f>+VLOOKUP(A252,'POA 2026'!$A$11:$AU$188,13,FALSE)</f>
        <v>#N/A</v>
      </c>
      <c r="E252" s="220" t="e">
        <f>+VLOOKUP(A252,'POA 2026'!$A$11:$AU$188,15,FALSE)</f>
        <v>#N/A</v>
      </c>
      <c r="F252" s="145"/>
      <c r="G252" s="145"/>
      <c r="H252" s="145"/>
      <c r="I252" s="234"/>
      <c r="J252" s="195"/>
      <c r="K252" s="220" t="e">
        <f t="shared" ref="K252:K315" si="4">+MID(L252,1,2)</f>
        <v>#N/A</v>
      </c>
      <c r="L252" s="220" t="e">
        <f>+VLOOKUP(A252,'POA 2026'!$A$11:$AU$188,17,FALSE)</f>
        <v>#N/A</v>
      </c>
      <c r="M252" s="220" t="e">
        <f>+VLOOKUP(A252,'POA 2026'!$A$11:$AU$188,19,FALSE)</f>
        <v>#N/A</v>
      </c>
      <c r="N252" s="220" t="e">
        <f>+VLOOKUP(A252,'POA 2026'!$A$11:$AU$188,20,FALSE)</f>
        <v>#N/A</v>
      </c>
      <c r="O252" s="145"/>
      <c r="P252" s="145"/>
      <c r="Q252" s="145"/>
      <c r="R252" s="145"/>
      <c r="S252" s="145"/>
      <c r="T252" s="145"/>
      <c r="U252" s="145"/>
    </row>
    <row r="253" spans="1:21" x14ac:dyDescent="0.25">
      <c r="A253" s="235"/>
      <c r="B253" s="219" t="e">
        <f>+VLOOKUP(A253,'POA 2026'!$A$11:$AU$188,14,FALSE)</f>
        <v>#N/A</v>
      </c>
      <c r="C253" s="219" t="e">
        <f>+VLOOKUP(A253,'POA 2026'!$A$11:$AU$188,8,FALSE)</f>
        <v>#N/A</v>
      </c>
      <c r="D253" s="219" t="e">
        <f>+VLOOKUP(A253,'POA 2026'!$A$11:$AU$188,13,FALSE)</f>
        <v>#N/A</v>
      </c>
      <c r="E253" s="220" t="e">
        <f>+VLOOKUP(A253,'POA 2026'!$A$11:$AU$188,15,FALSE)</f>
        <v>#N/A</v>
      </c>
      <c r="F253" s="145"/>
      <c r="G253" s="145"/>
      <c r="H253" s="145"/>
      <c r="I253" s="234"/>
      <c r="J253" s="195"/>
      <c r="K253" s="220" t="e">
        <f t="shared" si="4"/>
        <v>#N/A</v>
      </c>
      <c r="L253" s="220" t="e">
        <f>+VLOOKUP(A253,'POA 2026'!$A$11:$AU$188,17,FALSE)</f>
        <v>#N/A</v>
      </c>
      <c r="M253" s="220" t="e">
        <f>+VLOOKUP(A253,'POA 2026'!$A$11:$AU$188,19,FALSE)</f>
        <v>#N/A</v>
      </c>
      <c r="N253" s="220" t="e">
        <f>+VLOOKUP(A253,'POA 2026'!$A$11:$AU$188,20,FALSE)</f>
        <v>#N/A</v>
      </c>
      <c r="O253" s="145"/>
      <c r="P253" s="145"/>
      <c r="Q253" s="145"/>
      <c r="R253" s="145"/>
      <c r="S253" s="145"/>
      <c r="T253" s="145"/>
      <c r="U253" s="145"/>
    </row>
    <row r="254" spans="1:21" x14ac:dyDescent="0.25">
      <c r="A254" s="235"/>
      <c r="B254" s="219" t="e">
        <f>+VLOOKUP(A254,'POA 2026'!$A$11:$AU$188,14,FALSE)</f>
        <v>#N/A</v>
      </c>
      <c r="C254" s="219" t="e">
        <f>+VLOOKUP(A254,'POA 2026'!$A$11:$AU$188,8,FALSE)</f>
        <v>#N/A</v>
      </c>
      <c r="D254" s="219" t="e">
        <f>+VLOOKUP(A254,'POA 2026'!$A$11:$AU$188,13,FALSE)</f>
        <v>#N/A</v>
      </c>
      <c r="E254" s="220" t="e">
        <f>+VLOOKUP(A254,'POA 2026'!$A$11:$AU$188,15,FALSE)</f>
        <v>#N/A</v>
      </c>
      <c r="F254" s="145"/>
      <c r="G254" s="145"/>
      <c r="H254" s="145"/>
      <c r="I254" s="234"/>
      <c r="J254" s="195"/>
      <c r="K254" s="220" t="e">
        <f t="shared" si="4"/>
        <v>#N/A</v>
      </c>
      <c r="L254" s="220" t="e">
        <f>+VLOOKUP(A254,'POA 2026'!$A$11:$AU$188,17,FALSE)</f>
        <v>#N/A</v>
      </c>
      <c r="M254" s="220" t="e">
        <f>+VLOOKUP(A254,'POA 2026'!$A$11:$AU$188,19,FALSE)</f>
        <v>#N/A</v>
      </c>
      <c r="N254" s="220" t="e">
        <f>+VLOOKUP(A254,'POA 2026'!$A$11:$AU$188,20,FALSE)</f>
        <v>#N/A</v>
      </c>
      <c r="O254" s="145"/>
      <c r="P254" s="145"/>
      <c r="Q254" s="145"/>
      <c r="R254" s="145"/>
      <c r="S254" s="145"/>
      <c r="T254" s="145"/>
      <c r="U254" s="145"/>
    </row>
    <row r="255" spans="1:21" x14ac:dyDescent="0.25">
      <c r="A255" s="235"/>
      <c r="B255" s="219" t="e">
        <f>+VLOOKUP(A255,'POA 2026'!$A$11:$AU$188,14,FALSE)</f>
        <v>#N/A</v>
      </c>
      <c r="C255" s="219" t="e">
        <f>+VLOOKUP(A255,'POA 2026'!$A$11:$AU$188,8,FALSE)</f>
        <v>#N/A</v>
      </c>
      <c r="D255" s="219" t="e">
        <f>+VLOOKUP(A255,'POA 2026'!$A$11:$AU$188,13,FALSE)</f>
        <v>#N/A</v>
      </c>
      <c r="E255" s="220" t="e">
        <f>+VLOOKUP(A255,'POA 2026'!$A$11:$AU$188,15,FALSE)</f>
        <v>#N/A</v>
      </c>
      <c r="F255" s="145"/>
      <c r="G255" s="145"/>
      <c r="H255" s="145"/>
      <c r="I255" s="234"/>
      <c r="J255" s="195"/>
      <c r="K255" s="220" t="e">
        <f t="shared" si="4"/>
        <v>#N/A</v>
      </c>
      <c r="L255" s="220" t="e">
        <f>+VLOOKUP(A255,'POA 2026'!$A$11:$AU$188,17,FALSE)</f>
        <v>#N/A</v>
      </c>
      <c r="M255" s="220" t="e">
        <f>+VLOOKUP(A255,'POA 2026'!$A$11:$AU$188,19,FALSE)</f>
        <v>#N/A</v>
      </c>
      <c r="N255" s="220" t="e">
        <f>+VLOOKUP(A255,'POA 2026'!$A$11:$AU$188,20,FALSE)</f>
        <v>#N/A</v>
      </c>
      <c r="O255" s="145"/>
      <c r="P255" s="145"/>
      <c r="Q255" s="145"/>
      <c r="R255" s="145"/>
      <c r="S255" s="145"/>
      <c r="T255" s="145"/>
      <c r="U255" s="145"/>
    </row>
    <row r="256" spans="1:21" x14ac:dyDescent="0.25">
      <c r="A256" s="235"/>
      <c r="B256" s="219" t="e">
        <f>+VLOOKUP(A256,'POA 2026'!$A$11:$AU$188,14,FALSE)</f>
        <v>#N/A</v>
      </c>
      <c r="C256" s="219" t="e">
        <f>+VLOOKUP(A256,'POA 2026'!$A$11:$AU$188,8,FALSE)</f>
        <v>#N/A</v>
      </c>
      <c r="D256" s="219" t="e">
        <f>+VLOOKUP(A256,'POA 2026'!$A$11:$AU$188,13,FALSE)</f>
        <v>#N/A</v>
      </c>
      <c r="E256" s="220" t="e">
        <f>+VLOOKUP(A256,'POA 2026'!$A$11:$AU$188,15,FALSE)</f>
        <v>#N/A</v>
      </c>
      <c r="F256" s="145"/>
      <c r="G256" s="145"/>
      <c r="H256" s="145"/>
      <c r="I256" s="234"/>
      <c r="J256" s="195"/>
      <c r="K256" s="220" t="e">
        <f t="shared" si="4"/>
        <v>#N/A</v>
      </c>
      <c r="L256" s="220" t="e">
        <f>+VLOOKUP(A256,'POA 2026'!$A$11:$AU$188,17,FALSE)</f>
        <v>#N/A</v>
      </c>
      <c r="M256" s="220" t="e">
        <f>+VLOOKUP(A256,'POA 2026'!$A$11:$AU$188,19,FALSE)</f>
        <v>#N/A</v>
      </c>
      <c r="N256" s="220" t="e">
        <f>+VLOOKUP(A256,'POA 2026'!$A$11:$AU$188,20,FALSE)</f>
        <v>#N/A</v>
      </c>
      <c r="O256" s="145"/>
      <c r="P256" s="145"/>
      <c r="Q256" s="145"/>
      <c r="R256" s="145"/>
      <c r="S256" s="145"/>
      <c r="T256" s="145"/>
      <c r="U256" s="145"/>
    </row>
    <row r="257" spans="1:21" x14ac:dyDescent="0.25">
      <c r="A257" s="235"/>
      <c r="B257" s="219" t="e">
        <f>+VLOOKUP(A257,'POA 2026'!$A$11:$AU$188,14,FALSE)</f>
        <v>#N/A</v>
      </c>
      <c r="C257" s="219" t="e">
        <f>+VLOOKUP(A257,'POA 2026'!$A$11:$AU$188,8,FALSE)</f>
        <v>#N/A</v>
      </c>
      <c r="D257" s="219" t="e">
        <f>+VLOOKUP(A257,'POA 2026'!$A$11:$AU$188,13,FALSE)</f>
        <v>#N/A</v>
      </c>
      <c r="E257" s="220" t="e">
        <f>+VLOOKUP(A257,'POA 2026'!$A$11:$AU$188,15,FALSE)</f>
        <v>#N/A</v>
      </c>
      <c r="F257" s="145"/>
      <c r="G257" s="145"/>
      <c r="H257" s="145"/>
      <c r="I257" s="234"/>
      <c r="J257" s="195"/>
      <c r="K257" s="220" t="e">
        <f t="shared" si="4"/>
        <v>#N/A</v>
      </c>
      <c r="L257" s="220" t="e">
        <f>+VLOOKUP(A257,'POA 2026'!$A$11:$AU$188,17,FALSE)</f>
        <v>#N/A</v>
      </c>
      <c r="M257" s="220" t="e">
        <f>+VLOOKUP(A257,'POA 2026'!$A$11:$AU$188,19,FALSE)</f>
        <v>#N/A</v>
      </c>
      <c r="N257" s="220" t="e">
        <f>+VLOOKUP(A257,'POA 2026'!$A$11:$AU$188,20,FALSE)</f>
        <v>#N/A</v>
      </c>
      <c r="O257" s="145"/>
      <c r="P257" s="145"/>
      <c r="Q257" s="145"/>
      <c r="R257" s="145"/>
      <c r="S257" s="145"/>
      <c r="T257" s="145"/>
      <c r="U257" s="145"/>
    </row>
    <row r="258" spans="1:21" x14ac:dyDescent="0.25">
      <c r="A258" s="235"/>
      <c r="B258" s="219" t="e">
        <f>+VLOOKUP(A258,'POA 2026'!$A$11:$AU$188,14,FALSE)</f>
        <v>#N/A</v>
      </c>
      <c r="C258" s="219" t="e">
        <f>+VLOOKUP(A258,'POA 2026'!$A$11:$AU$188,8,FALSE)</f>
        <v>#N/A</v>
      </c>
      <c r="D258" s="219" t="e">
        <f>+VLOOKUP(A258,'POA 2026'!$A$11:$AU$188,13,FALSE)</f>
        <v>#N/A</v>
      </c>
      <c r="E258" s="220" t="e">
        <f>+VLOOKUP(A258,'POA 2026'!$A$11:$AU$188,15,FALSE)</f>
        <v>#N/A</v>
      </c>
      <c r="F258" s="145"/>
      <c r="G258" s="145"/>
      <c r="H258" s="145"/>
      <c r="I258" s="234"/>
      <c r="J258" s="195"/>
      <c r="K258" s="220" t="e">
        <f t="shared" si="4"/>
        <v>#N/A</v>
      </c>
      <c r="L258" s="220" t="e">
        <f>+VLOOKUP(A258,'POA 2026'!$A$11:$AU$188,17,FALSE)</f>
        <v>#N/A</v>
      </c>
      <c r="M258" s="220" t="e">
        <f>+VLOOKUP(A258,'POA 2026'!$A$11:$AU$188,19,FALSE)</f>
        <v>#N/A</v>
      </c>
      <c r="N258" s="220" t="e">
        <f>+VLOOKUP(A258,'POA 2026'!$A$11:$AU$188,20,FALSE)</f>
        <v>#N/A</v>
      </c>
      <c r="O258" s="145"/>
      <c r="P258" s="145"/>
      <c r="Q258" s="145"/>
      <c r="R258" s="145"/>
      <c r="S258" s="145"/>
      <c r="T258" s="145"/>
      <c r="U258" s="145"/>
    </row>
    <row r="259" spans="1:21" x14ac:dyDescent="0.25">
      <c r="A259" s="235"/>
      <c r="B259" s="219" t="e">
        <f>+VLOOKUP(A259,'POA 2026'!$A$11:$AU$188,14,FALSE)</f>
        <v>#N/A</v>
      </c>
      <c r="C259" s="219" t="e">
        <f>+VLOOKUP(A259,'POA 2026'!$A$11:$AU$188,8,FALSE)</f>
        <v>#N/A</v>
      </c>
      <c r="D259" s="219" t="e">
        <f>+VLOOKUP(A259,'POA 2026'!$A$11:$AU$188,13,FALSE)</f>
        <v>#N/A</v>
      </c>
      <c r="E259" s="220" t="e">
        <f>+VLOOKUP(A259,'POA 2026'!$A$11:$AU$188,15,FALSE)</f>
        <v>#N/A</v>
      </c>
      <c r="F259" s="145"/>
      <c r="G259" s="145"/>
      <c r="H259" s="145"/>
      <c r="I259" s="234"/>
      <c r="J259" s="195"/>
      <c r="K259" s="220" t="e">
        <f t="shared" si="4"/>
        <v>#N/A</v>
      </c>
      <c r="L259" s="220" t="e">
        <f>+VLOOKUP(A259,'POA 2026'!$A$11:$AU$188,17,FALSE)</f>
        <v>#N/A</v>
      </c>
      <c r="M259" s="220" t="e">
        <f>+VLOOKUP(A259,'POA 2026'!$A$11:$AU$188,19,FALSE)</f>
        <v>#N/A</v>
      </c>
      <c r="N259" s="220" t="e">
        <f>+VLOOKUP(A259,'POA 2026'!$A$11:$AU$188,20,FALSE)</f>
        <v>#N/A</v>
      </c>
      <c r="O259" s="145"/>
      <c r="P259" s="145"/>
      <c r="Q259" s="145"/>
      <c r="R259" s="145"/>
      <c r="S259" s="145"/>
      <c r="T259" s="145"/>
      <c r="U259" s="145"/>
    </row>
    <row r="260" spans="1:21" x14ac:dyDescent="0.25">
      <c r="A260" s="235"/>
      <c r="B260" s="219" t="e">
        <f>+VLOOKUP(A260,'POA 2026'!$A$11:$AU$188,14,FALSE)</f>
        <v>#N/A</v>
      </c>
      <c r="C260" s="219" t="e">
        <f>+VLOOKUP(A260,'POA 2026'!$A$11:$AU$188,8,FALSE)</f>
        <v>#N/A</v>
      </c>
      <c r="D260" s="219" t="e">
        <f>+VLOOKUP(A260,'POA 2026'!$A$11:$AU$188,13,FALSE)</f>
        <v>#N/A</v>
      </c>
      <c r="E260" s="220" t="e">
        <f>+VLOOKUP(A260,'POA 2026'!$A$11:$AU$188,15,FALSE)</f>
        <v>#N/A</v>
      </c>
      <c r="F260" s="145"/>
      <c r="G260" s="145"/>
      <c r="H260" s="145"/>
      <c r="I260" s="234"/>
      <c r="J260" s="195"/>
      <c r="K260" s="220" t="e">
        <f t="shared" si="4"/>
        <v>#N/A</v>
      </c>
      <c r="L260" s="220" t="e">
        <f>+VLOOKUP(A260,'POA 2026'!$A$11:$AU$188,17,FALSE)</f>
        <v>#N/A</v>
      </c>
      <c r="M260" s="220" t="e">
        <f>+VLOOKUP(A260,'POA 2026'!$A$11:$AU$188,19,FALSE)</f>
        <v>#N/A</v>
      </c>
      <c r="N260" s="220" t="e">
        <f>+VLOOKUP(A260,'POA 2026'!$A$11:$AU$188,20,FALSE)</f>
        <v>#N/A</v>
      </c>
      <c r="O260" s="145"/>
      <c r="P260" s="145"/>
      <c r="Q260" s="145"/>
      <c r="R260" s="145"/>
      <c r="S260" s="145"/>
      <c r="T260" s="145"/>
      <c r="U260" s="145"/>
    </row>
    <row r="261" spans="1:21" x14ac:dyDescent="0.25">
      <c r="A261" s="235"/>
      <c r="B261" s="219" t="e">
        <f>+VLOOKUP(A261,'POA 2026'!$A$11:$AU$188,14,FALSE)</f>
        <v>#N/A</v>
      </c>
      <c r="C261" s="219" t="e">
        <f>+VLOOKUP(A261,'POA 2026'!$A$11:$AU$188,8,FALSE)</f>
        <v>#N/A</v>
      </c>
      <c r="D261" s="219" t="e">
        <f>+VLOOKUP(A261,'POA 2026'!$A$11:$AU$188,13,FALSE)</f>
        <v>#N/A</v>
      </c>
      <c r="E261" s="220" t="e">
        <f>+VLOOKUP(A261,'POA 2026'!$A$11:$AU$188,15,FALSE)</f>
        <v>#N/A</v>
      </c>
      <c r="F261" s="145"/>
      <c r="G261" s="145"/>
      <c r="H261" s="145"/>
      <c r="I261" s="234"/>
      <c r="J261" s="195"/>
      <c r="K261" s="220" t="e">
        <f t="shared" si="4"/>
        <v>#N/A</v>
      </c>
      <c r="L261" s="220" t="e">
        <f>+VLOOKUP(A261,'POA 2026'!$A$11:$AU$188,17,FALSE)</f>
        <v>#N/A</v>
      </c>
      <c r="M261" s="220" t="e">
        <f>+VLOOKUP(A261,'POA 2026'!$A$11:$AU$188,19,FALSE)</f>
        <v>#N/A</v>
      </c>
      <c r="N261" s="220" t="e">
        <f>+VLOOKUP(A261,'POA 2026'!$A$11:$AU$188,20,FALSE)</f>
        <v>#N/A</v>
      </c>
      <c r="O261" s="145"/>
      <c r="P261" s="145"/>
      <c r="Q261" s="145"/>
      <c r="R261" s="145"/>
      <c r="S261" s="145"/>
      <c r="T261" s="145"/>
      <c r="U261" s="145"/>
    </row>
    <row r="262" spans="1:21" x14ac:dyDescent="0.25">
      <c r="A262" s="235"/>
      <c r="B262" s="219" t="e">
        <f>+VLOOKUP(A262,'POA 2026'!$A$11:$AU$188,14,FALSE)</f>
        <v>#N/A</v>
      </c>
      <c r="C262" s="219" t="e">
        <f>+VLOOKUP(A262,'POA 2026'!$A$11:$AU$188,8,FALSE)</f>
        <v>#N/A</v>
      </c>
      <c r="D262" s="219" t="e">
        <f>+VLOOKUP(A262,'POA 2026'!$A$11:$AU$188,13,FALSE)</f>
        <v>#N/A</v>
      </c>
      <c r="E262" s="220" t="e">
        <f>+VLOOKUP(A262,'POA 2026'!$A$11:$AU$188,15,FALSE)</f>
        <v>#N/A</v>
      </c>
      <c r="F262" s="145"/>
      <c r="G262" s="145"/>
      <c r="H262" s="145"/>
      <c r="I262" s="234"/>
      <c r="J262" s="195"/>
      <c r="K262" s="220" t="e">
        <f t="shared" si="4"/>
        <v>#N/A</v>
      </c>
      <c r="L262" s="220" t="e">
        <f>+VLOOKUP(A262,'POA 2026'!$A$11:$AU$188,17,FALSE)</f>
        <v>#N/A</v>
      </c>
      <c r="M262" s="220" t="e">
        <f>+VLOOKUP(A262,'POA 2026'!$A$11:$AU$188,19,FALSE)</f>
        <v>#N/A</v>
      </c>
      <c r="N262" s="220" t="e">
        <f>+VLOOKUP(A262,'POA 2026'!$A$11:$AU$188,20,FALSE)</f>
        <v>#N/A</v>
      </c>
      <c r="O262" s="145"/>
      <c r="P262" s="145"/>
      <c r="Q262" s="145"/>
      <c r="R262" s="145"/>
      <c r="S262" s="145"/>
      <c r="T262" s="145"/>
      <c r="U262" s="145"/>
    </row>
    <row r="263" spans="1:21" x14ac:dyDescent="0.25">
      <c r="A263" s="235"/>
      <c r="B263" s="219" t="e">
        <f>+VLOOKUP(A263,'POA 2026'!$A$11:$AU$188,14,FALSE)</f>
        <v>#N/A</v>
      </c>
      <c r="C263" s="219" t="e">
        <f>+VLOOKUP(A263,'POA 2026'!$A$11:$AU$188,8,FALSE)</f>
        <v>#N/A</v>
      </c>
      <c r="D263" s="219" t="e">
        <f>+VLOOKUP(A263,'POA 2026'!$A$11:$AU$188,13,FALSE)</f>
        <v>#N/A</v>
      </c>
      <c r="E263" s="220" t="e">
        <f>+VLOOKUP(A263,'POA 2026'!$A$11:$AU$188,15,FALSE)</f>
        <v>#N/A</v>
      </c>
      <c r="F263" s="145"/>
      <c r="G263" s="145"/>
      <c r="H263" s="145"/>
      <c r="I263" s="234"/>
      <c r="J263" s="195"/>
      <c r="K263" s="220" t="e">
        <f t="shared" si="4"/>
        <v>#N/A</v>
      </c>
      <c r="L263" s="220" t="e">
        <f>+VLOOKUP(A263,'POA 2026'!$A$11:$AU$188,17,FALSE)</f>
        <v>#N/A</v>
      </c>
      <c r="M263" s="220" t="e">
        <f>+VLOOKUP(A263,'POA 2026'!$A$11:$AU$188,19,FALSE)</f>
        <v>#N/A</v>
      </c>
      <c r="N263" s="220" t="e">
        <f>+VLOOKUP(A263,'POA 2026'!$A$11:$AU$188,20,FALSE)</f>
        <v>#N/A</v>
      </c>
      <c r="O263" s="145"/>
      <c r="P263" s="145"/>
      <c r="Q263" s="145"/>
      <c r="R263" s="145"/>
      <c r="S263" s="145"/>
      <c r="T263" s="145"/>
      <c r="U263" s="145"/>
    </row>
    <row r="264" spans="1:21" x14ac:dyDescent="0.25">
      <c r="A264" s="235"/>
      <c r="B264" s="219" t="e">
        <f>+VLOOKUP(A264,'POA 2026'!$A$11:$AU$188,14,FALSE)</f>
        <v>#N/A</v>
      </c>
      <c r="C264" s="219" t="e">
        <f>+VLOOKUP(A264,'POA 2026'!$A$11:$AU$188,8,FALSE)</f>
        <v>#N/A</v>
      </c>
      <c r="D264" s="219" t="e">
        <f>+VLOOKUP(A264,'POA 2026'!$A$11:$AU$188,13,FALSE)</f>
        <v>#N/A</v>
      </c>
      <c r="E264" s="220" t="e">
        <f>+VLOOKUP(A264,'POA 2026'!$A$11:$AU$188,15,FALSE)</f>
        <v>#N/A</v>
      </c>
      <c r="F264" s="145"/>
      <c r="G264" s="145"/>
      <c r="H264" s="145"/>
      <c r="I264" s="234"/>
      <c r="J264" s="195"/>
      <c r="K264" s="220" t="e">
        <f t="shared" si="4"/>
        <v>#N/A</v>
      </c>
      <c r="L264" s="220" t="e">
        <f>+VLOOKUP(A264,'POA 2026'!$A$11:$AU$188,17,FALSE)</f>
        <v>#N/A</v>
      </c>
      <c r="M264" s="220" t="e">
        <f>+VLOOKUP(A264,'POA 2026'!$A$11:$AU$188,19,FALSE)</f>
        <v>#N/A</v>
      </c>
      <c r="N264" s="220" t="e">
        <f>+VLOOKUP(A264,'POA 2026'!$A$11:$AU$188,20,FALSE)</f>
        <v>#N/A</v>
      </c>
      <c r="O264" s="145"/>
      <c r="P264" s="145"/>
      <c r="Q264" s="145"/>
      <c r="R264" s="145"/>
      <c r="S264" s="145"/>
      <c r="T264" s="145"/>
      <c r="U264" s="145"/>
    </row>
    <row r="265" spans="1:21" x14ac:dyDescent="0.25">
      <c r="A265" s="235"/>
      <c r="B265" s="219" t="e">
        <f>+VLOOKUP(A265,'POA 2026'!$A$11:$AU$188,14,FALSE)</f>
        <v>#N/A</v>
      </c>
      <c r="C265" s="219" t="e">
        <f>+VLOOKUP(A265,'POA 2026'!$A$11:$AU$188,8,FALSE)</f>
        <v>#N/A</v>
      </c>
      <c r="D265" s="219" t="e">
        <f>+VLOOKUP(A265,'POA 2026'!$A$11:$AU$188,13,FALSE)</f>
        <v>#N/A</v>
      </c>
      <c r="E265" s="220" t="e">
        <f>+VLOOKUP(A265,'POA 2026'!$A$11:$AU$188,15,FALSE)</f>
        <v>#N/A</v>
      </c>
      <c r="F265" s="145"/>
      <c r="G265" s="145"/>
      <c r="H265" s="145"/>
      <c r="I265" s="234"/>
      <c r="J265" s="195"/>
      <c r="K265" s="220" t="e">
        <f t="shared" si="4"/>
        <v>#N/A</v>
      </c>
      <c r="L265" s="220" t="e">
        <f>+VLOOKUP(A265,'POA 2026'!$A$11:$AU$188,17,FALSE)</f>
        <v>#N/A</v>
      </c>
      <c r="M265" s="220" t="e">
        <f>+VLOOKUP(A265,'POA 2026'!$A$11:$AU$188,19,FALSE)</f>
        <v>#N/A</v>
      </c>
      <c r="N265" s="220" t="e">
        <f>+VLOOKUP(A265,'POA 2026'!$A$11:$AU$188,20,FALSE)</f>
        <v>#N/A</v>
      </c>
      <c r="O265" s="145"/>
      <c r="P265" s="145"/>
      <c r="Q265" s="145"/>
      <c r="R265" s="145"/>
      <c r="S265" s="145"/>
      <c r="T265" s="145"/>
      <c r="U265" s="145"/>
    </row>
    <row r="266" spans="1:21" x14ac:dyDescent="0.25">
      <c r="A266" s="235"/>
      <c r="B266" s="219" t="e">
        <f>+VLOOKUP(A266,'POA 2026'!$A$11:$AU$188,14,FALSE)</f>
        <v>#N/A</v>
      </c>
      <c r="C266" s="219" t="e">
        <f>+VLOOKUP(A266,'POA 2026'!$A$11:$AU$188,8,FALSE)</f>
        <v>#N/A</v>
      </c>
      <c r="D266" s="219" t="e">
        <f>+VLOOKUP(A266,'POA 2026'!$A$11:$AU$188,13,FALSE)</f>
        <v>#N/A</v>
      </c>
      <c r="E266" s="220" t="e">
        <f>+VLOOKUP(A266,'POA 2026'!$A$11:$AU$188,15,FALSE)</f>
        <v>#N/A</v>
      </c>
      <c r="F266" s="145"/>
      <c r="G266" s="145"/>
      <c r="H266" s="145"/>
      <c r="I266" s="234"/>
      <c r="J266" s="195"/>
      <c r="K266" s="220" t="e">
        <f t="shared" si="4"/>
        <v>#N/A</v>
      </c>
      <c r="L266" s="220" t="e">
        <f>+VLOOKUP(A266,'POA 2026'!$A$11:$AU$188,17,FALSE)</f>
        <v>#N/A</v>
      </c>
      <c r="M266" s="220" t="e">
        <f>+VLOOKUP(A266,'POA 2026'!$A$11:$AU$188,19,FALSE)</f>
        <v>#N/A</v>
      </c>
      <c r="N266" s="220" t="e">
        <f>+VLOOKUP(A266,'POA 2026'!$A$11:$AU$188,20,FALSE)</f>
        <v>#N/A</v>
      </c>
      <c r="O266" s="145"/>
      <c r="P266" s="145"/>
      <c r="Q266" s="145"/>
      <c r="R266" s="145"/>
      <c r="S266" s="145"/>
      <c r="T266" s="145"/>
      <c r="U266" s="145"/>
    </row>
    <row r="267" spans="1:21" x14ac:dyDescent="0.25">
      <c r="A267" s="235"/>
      <c r="B267" s="219" t="e">
        <f>+VLOOKUP(A267,'POA 2026'!$A$11:$AU$188,14,FALSE)</f>
        <v>#N/A</v>
      </c>
      <c r="C267" s="219" t="e">
        <f>+VLOOKUP(A267,'POA 2026'!$A$11:$AU$188,8,FALSE)</f>
        <v>#N/A</v>
      </c>
      <c r="D267" s="219" t="e">
        <f>+VLOOKUP(A267,'POA 2026'!$A$11:$AU$188,13,FALSE)</f>
        <v>#N/A</v>
      </c>
      <c r="E267" s="220" t="e">
        <f>+VLOOKUP(A267,'POA 2026'!$A$11:$AU$188,15,FALSE)</f>
        <v>#N/A</v>
      </c>
      <c r="F267" s="145"/>
      <c r="G267" s="145"/>
      <c r="H267" s="145"/>
      <c r="I267" s="234"/>
      <c r="J267" s="195"/>
      <c r="K267" s="220" t="e">
        <f t="shared" si="4"/>
        <v>#N/A</v>
      </c>
      <c r="L267" s="220" t="e">
        <f>+VLOOKUP(A267,'POA 2026'!$A$11:$AU$188,17,FALSE)</f>
        <v>#N/A</v>
      </c>
      <c r="M267" s="220" t="e">
        <f>+VLOOKUP(A267,'POA 2026'!$A$11:$AU$188,19,FALSE)</f>
        <v>#N/A</v>
      </c>
      <c r="N267" s="220" t="e">
        <f>+VLOOKUP(A267,'POA 2026'!$A$11:$AU$188,20,FALSE)</f>
        <v>#N/A</v>
      </c>
      <c r="O267" s="145"/>
      <c r="P267" s="145"/>
      <c r="Q267" s="145"/>
      <c r="R267" s="145"/>
      <c r="S267" s="145"/>
      <c r="T267" s="145"/>
      <c r="U267" s="145"/>
    </row>
    <row r="268" spans="1:21" x14ac:dyDescent="0.25">
      <c r="A268" s="235"/>
      <c r="B268" s="219" t="e">
        <f>+VLOOKUP(A268,'POA 2026'!$A$11:$AU$188,14,FALSE)</f>
        <v>#N/A</v>
      </c>
      <c r="C268" s="219" t="e">
        <f>+VLOOKUP(A268,'POA 2026'!$A$11:$AU$188,8,FALSE)</f>
        <v>#N/A</v>
      </c>
      <c r="D268" s="219" t="e">
        <f>+VLOOKUP(A268,'POA 2026'!$A$11:$AU$188,13,FALSE)</f>
        <v>#N/A</v>
      </c>
      <c r="E268" s="220" t="e">
        <f>+VLOOKUP(A268,'POA 2026'!$A$11:$AU$188,15,FALSE)</f>
        <v>#N/A</v>
      </c>
      <c r="F268" s="145"/>
      <c r="G268" s="145"/>
      <c r="H268" s="145"/>
      <c r="I268" s="234"/>
      <c r="J268" s="195"/>
      <c r="K268" s="220" t="e">
        <f t="shared" si="4"/>
        <v>#N/A</v>
      </c>
      <c r="L268" s="220" t="e">
        <f>+VLOOKUP(A268,'POA 2026'!$A$11:$AU$188,17,FALSE)</f>
        <v>#N/A</v>
      </c>
      <c r="M268" s="220" t="e">
        <f>+VLOOKUP(A268,'POA 2026'!$A$11:$AU$188,19,FALSE)</f>
        <v>#N/A</v>
      </c>
      <c r="N268" s="220" t="e">
        <f>+VLOOKUP(A268,'POA 2026'!$A$11:$AU$188,20,FALSE)</f>
        <v>#N/A</v>
      </c>
      <c r="O268" s="145"/>
      <c r="P268" s="145"/>
      <c r="Q268" s="145"/>
      <c r="R268" s="145"/>
      <c r="S268" s="145"/>
      <c r="T268" s="145"/>
      <c r="U268" s="145"/>
    </row>
    <row r="269" spans="1:21" x14ac:dyDescent="0.25">
      <c r="A269" s="235"/>
      <c r="B269" s="219" t="e">
        <f>+VLOOKUP(A269,'POA 2026'!$A$11:$AU$188,14,FALSE)</f>
        <v>#N/A</v>
      </c>
      <c r="C269" s="219" t="e">
        <f>+VLOOKUP(A269,'POA 2026'!$A$11:$AU$188,8,FALSE)</f>
        <v>#N/A</v>
      </c>
      <c r="D269" s="219" t="e">
        <f>+VLOOKUP(A269,'POA 2026'!$A$11:$AU$188,13,FALSE)</f>
        <v>#N/A</v>
      </c>
      <c r="E269" s="220" t="e">
        <f>+VLOOKUP(A269,'POA 2026'!$A$11:$AU$188,15,FALSE)</f>
        <v>#N/A</v>
      </c>
      <c r="F269" s="145"/>
      <c r="G269" s="145"/>
      <c r="H269" s="145"/>
      <c r="I269" s="234"/>
      <c r="J269" s="195"/>
      <c r="K269" s="220" t="e">
        <f t="shared" si="4"/>
        <v>#N/A</v>
      </c>
      <c r="L269" s="220" t="e">
        <f>+VLOOKUP(A269,'POA 2026'!$A$11:$AU$188,17,FALSE)</f>
        <v>#N/A</v>
      </c>
      <c r="M269" s="220" t="e">
        <f>+VLOOKUP(A269,'POA 2026'!$A$11:$AU$188,19,FALSE)</f>
        <v>#N/A</v>
      </c>
      <c r="N269" s="220" t="e">
        <f>+VLOOKUP(A269,'POA 2026'!$A$11:$AU$188,20,FALSE)</f>
        <v>#N/A</v>
      </c>
      <c r="O269" s="145"/>
      <c r="P269" s="145"/>
      <c r="Q269" s="145"/>
      <c r="R269" s="145"/>
      <c r="S269" s="145"/>
      <c r="T269" s="145"/>
      <c r="U269" s="145"/>
    </row>
    <row r="270" spans="1:21" x14ac:dyDescent="0.25">
      <c r="A270" s="235"/>
      <c r="B270" s="219" t="e">
        <f>+VLOOKUP(A270,'POA 2026'!$A$11:$AU$188,14,FALSE)</f>
        <v>#N/A</v>
      </c>
      <c r="C270" s="219" t="e">
        <f>+VLOOKUP(A270,'POA 2026'!$A$11:$AU$188,8,FALSE)</f>
        <v>#N/A</v>
      </c>
      <c r="D270" s="219" t="e">
        <f>+VLOOKUP(A270,'POA 2026'!$A$11:$AU$188,13,FALSE)</f>
        <v>#N/A</v>
      </c>
      <c r="E270" s="220" t="e">
        <f>+VLOOKUP(A270,'POA 2026'!$A$11:$AU$188,15,FALSE)</f>
        <v>#N/A</v>
      </c>
      <c r="F270" s="145"/>
      <c r="G270" s="145"/>
      <c r="H270" s="145"/>
      <c r="I270" s="234"/>
      <c r="J270" s="195"/>
      <c r="K270" s="220" t="e">
        <f t="shared" si="4"/>
        <v>#N/A</v>
      </c>
      <c r="L270" s="220" t="e">
        <f>+VLOOKUP(A270,'POA 2026'!$A$11:$AU$188,17,FALSE)</f>
        <v>#N/A</v>
      </c>
      <c r="M270" s="220" t="e">
        <f>+VLOOKUP(A270,'POA 2026'!$A$11:$AU$188,19,FALSE)</f>
        <v>#N/A</v>
      </c>
      <c r="N270" s="220" t="e">
        <f>+VLOOKUP(A270,'POA 2026'!$A$11:$AU$188,20,FALSE)</f>
        <v>#N/A</v>
      </c>
      <c r="O270" s="145"/>
      <c r="P270" s="145"/>
      <c r="Q270" s="145"/>
      <c r="R270" s="145"/>
      <c r="S270" s="145"/>
      <c r="T270" s="145"/>
      <c r="U270" s="145"/>
    </row>
    <row r="271" spans="1:21" x14ac:dyDescent="0.25">
      <c r="A271" s="235"/>
      <c r="B271" s="219" t="e">
        <f>+VLOOKUP(A271,'POA 2026'!$A$11:$AU$188,14,FALSE)</f>
        <v>#N/A</v>
      </c>
      <c r="C271" s="219" t="e">
        <f>+VLOOKUP(A271,'POA 2026'!$A$11:$AU$188,8,FALSE)</f>
        <v>#N/A</v>
      </c>
      <c r="D271" s="219" t="e">
        <f>+VLOOKUP(A271,'POA 2026'!$A$11:$AU$188,13,FALSE)</f>
        <v>#N/A</v>
      </c>
      <c r="E271" s="220" t="e">
        <f>+VLOOKUP(A271,'POA 2026'!$A$11:$AU$188,15,FALSE)</f>
        <v>#N/A</v>
      </c>
      <c r="F271" s="145"/>
      <c r="G271" s="145"/>
      <c r="H271" s="145"/>
      <c r="I271" s="234"/>
      <c r="J271" s="195"/>
      <c r="K271" s="220" t="e">
        <f t="shared" si="4"/>
        <v>#N/A</v>
      </c>
      <c r="L271" s="220" t="e">
        <f>+VLOOKUP(A271,'POA 2026'!$A$11:$AU$188,17,FALSE)</f>
        <v>#N/A</v>
      </c>
      <c r="M271" s="220" t="e">
        <f>+VLOOKUP(A271,'POA 2026'!$A$11:$AU$188,19,FALSE)</f>
        <v>#N/A</v>
      </c>
      <c r="N271" s="220" t="e">
        <f>+VLOOKUP(A271,'POA 2026'!$A$11:$AU$188,20,FALSE)</f>
        <v>#N/A</v>
      </c>
      <c r="O271" s="145"/>
      <c r="P271" s="145"/>
      <c r="Q271" s="145"/>
      <c r="R271" s="145"/>
      <c r="S271" s="145"/>
      <c r="T271" s="145"/>
      <c r="U271" s="145"/>
    </row>
    <row r="272" spans="1:21" x14ac:dyDescent="0.25">
      <c r="A272" s="235"/>
      <c r="B272" s="219" t="e">
        <f>+VLOOKUP(A272,'POA 2026'!$A$11:$AU$188,14,FALSE)</f>
        <v>#N/A</v>
      </c>
      <c r="C272" s="219" t="e">
        <f>+VLOOKUP(A272,'POA 2026'!$A$11:$AU$188,8,FALSE)</f>
        <v>#N/A</v>
      </c>
      <c r="D272" s="219" t="e">
        <f>+VLOOKUP(A272,'POA 2026'!$A$11:$AU$188,13,FALSE)</f>
        <v>#N/A</v>
      </c>
      <c r="E272" s="220" t="e">
        <f>+VLOOKUP(A272,'POA 2026'!$A$11:$AU$188,15,FALSE)</f>
        <v>#N/A</v>
      </c>
      <c r="F272" s="145"/>
      <c r="G272" s="145"/>
      <c r="H272" s="145"/>
      <c r="I272" s="234"/>
      <c r="J272" s="195"/>
      <c r="K272" s="220" t="e">
        <f t="shared" si="4"/>
        <v>#N/A</v>
      </c>
      <c r="L272" s="220" t="e">
        <f>+VLOOKUP(A272,'POA 2026'!$A$11:$AU$188,17,FALSE)</f>
        <v>#N/A</v>
      </c>
      <c r="M272" s="220" t="e">
        <f>+VLOOKUP(A272,'POA 2026'!$A$11:$AU$188,19,FALSE)</f>
        <v>#N/A</v>
      </c>
      <c r="N272" s="220" t="e">
        <f>+VLOOKUP(A272,'POA 2026'!$A$11:$AU$188,20,FALSE)</f>
        <v>#N/A</v>
      </c>
      <c r="O272" s="145"/>
      <c r="P272" s="145"/>
      <c r="Q272" s="145"/>
      <c r="R272" s="145"/>
      <c r="S272" s="145"/>
      <c r="T272" s="145"/>
      <c r="U272" s="145"/>
    </row>
    <row r="273" spans="1:21" x14ac:dyDescent="0.25">
      <c r="A273" s="235"/>
      <c r="B273" s="219" t="e">
        <f>+VLOOKUP(A273,'POA 2026'!$A$11:$AU$188,14,FALSE)</f>
        <v>#N/A</v>
      </c>
      <c r="C273" s="219" t="e">
        <f>+VLOOKUP(A273,'POA 2026'!$A$11:$AU$188,8,FALSE)</f>
        <v>#N/A</v>
      </c>
      <c r="D273" s="219" t="e">
        <f>+VLOOKUP(A273,'POA 2026'!$A$11:$AU$188,13,FALSE)</f>
        <v>#N/A</v>
      </c>
      <c r="E273" s="220" t="e">
        <f>+VLOOKUP(A273,'POA 2026'!$A$11:$AU$188,15,FALSE)</f>
        <v>#N/A</v>
      </c>
      <c r="F273" s="145"/>
      <c r="G273" s="145"/>
      <c r="H273" s="145"/>
      <c r="I273" s="234"/>
      <c r="J273" s="195"/>
      <c r="K273" s="220" t="e">
        <f t="shared" si="4"/>
        <v>#N/A</v>
      </c>
      <c r="L273" s="220" t="e">
        <f>+VLOOKUP(A273,'POA 2026'!$A$11:$AU$188,17,FALSE)</f>
        <v>#N/A</v>
      </c>
      <c r="M273" s="220" t="e">
        <f>+VLOOKUP(A273,'POA 2026'!$A$11:$AU$188,19,FALSE)</f>
        <v>#N/A</v>
      </c>
      <c r="N273" s="220" t="e">
        <f>+VLOOKUP(A273,'POA 2026'!$A$11:$AU$188,20,FALSE)</f>
        <v>#N/A</v>
      </c>
      <c r="O273" s="145"/>
      <c r="P273" s="145"/>
      <c r="Q273" s="145"/>
      <c r="R273" s="145"/>
      <c r="S273" s="145"/>
      <c r="T273" s="145"/>
      <c r="U273" s="145"/>
    </row>
    <row r="274" spans="1:21" x14ac:dyDescent="0.25">
      <c r="A274" s="235"/>
      <c r="B274" s="219" t="e">
        <f>+VLOOKUP(A274,'POA 2026'!$A$11:$AU$188,14,FALSE)</f>
        <v>#N/A</v>
      </c>
      <c r="C274" s="219" t="e">
        <f>+VLOOKUP(A274,'POA 2026'!$A$11:$AU$188,8,FALSE)</f>
        <v>#N/A</v>
      </c>
      <c r="D274" s="219" t="e">
        <f>+VLOOKUP(A274,'POA 2026'!$A$11:$AU$188,13,FALSE)</f>
        <v>#N/A</v>
      </c>
      <c r="E274" s="220" t="e">
        <f>+VLOOKUP(A274,'POA 2026'!$A$11:$AU$188,15,FALSE)</f>
        <v>#N/A</v>
      </c>
      <c r="F274" s="145"/>
      <c r="G274" s="145"/>
      <c r="H274" s="145"/>
      <c r="I274" s="234"/>
      <c r="J274" s="195"/>
      <c r="K274" s="220" t="e">
        <f t="shared" si="4"/>
        <v>#N/A</v>
      </c>
      <c r="L274" s="220" t="e">
        <f>+VLOOKUP(A274,'POA 2026'!$A$11:$AU$188,17,FALSE)</f>
        <v>#N/A</v>
      </c>
      <c r="M274" s="220" t="e">
        <f>+VLOOKUP(A274,'POA 2026'!$A$11:$AU$188,19,FALSE)</f>
        <v>#N/A</v>
      </c>
      <c r="N274" s="220" t="e">
        <f>+VLOOKUP(A274,'POA 2026'!$A$11:$AU$188,20,FALSE)</f>
        <v>#N/A</v>
      </c>
      <c r="O274" s="145"/>
      <c r="P274" s="145"/>
      <c r="Q274" s="145"/>
      <c r="R274" s="145"/>
      <c r="S274" s="145"/>
      <c r="T274" s="145"/>
      <c r="U274" s="145"/>
    </row>
    <row r="275" spans="1:21" x14ac:dyDescent="0.25">
      <c r="A275" s="235"/>
      <c r="B275" s="219" t="e">
        <f>+VLOOKUP(A275,'POA 2026'!$A$11:$AU$188,14,FALSE)</f>
        <v>#N/A</v>
      </c>
      <c r="C275" s="219" t="e">
        <f>+VLOOKUP(A275,'POA 2026'!$A$11:$AU$188,8,FALSE)</f>
        <v>#N/A</v>
      </c>
      <c r="D275" s="219" t="e">
        <f>+VLOOKUP(A275,'POA 2026'!$A$11:$AU$188,13,FALSE)</f>
        <v>#N/A</v>
      </c>
      <c r="E275" s="220" t="e">
        <f>+VLOOKUP(A275,'POA 2026'!$A$11:$AU$188,15,FALSE)</f>
        <v>#N/A</v>
      </c>
      <c r="F275" s="145"/>
      <c r="G275" s="145"/>
      <c r="H275" s="145"/>
      <c r="I275" s="234"/>
      <c r="J275" s="195"/>
      <c r="K275" s="220" t="e">
        <f t="shared" si="4"/>
        <v>#N/A</v>
      </c>
      <c r="L275" s="220" t="e">
        <f>+VLOOKUP(A275,'POA 2026'!$A$11:$AU$188,17,FALSE)</f>
        <v>#N/A</v>
      </c>
      <c r="M275" s="220" t="e">
        <f>+VLOOKUP(A275,'POA 2026'!$A$11:$AU$188,19,FALSE)</f>
        <v>#N/A</v>
      </c>
      <c r="N275" s="220" t="e">
        <f>+VLOOKUP(A275,'POA 2026'!$A$11:$AU$188,20,FALSE)</f>
        <v>#N/A</v>
      </c>
      <c r="O275" s="145"/>
      <c r="P275" s="145"/>
      <c r="Q275" s="145"/>
      <c r="R275" s="145"/>
      <c r="S275" s="145"/>
      <c r="T275" s="145"/>
      <c r="U275" s="145"/>
    </row>
    <row r="276" spans="1:21" x14ac:dyDescent="0.25">
      <c r="A276" s="235"/>
      <c r="B276" s="219" t="e">
        <f>+VLOOKUP(A276,'POA 2026'!$A$11:$AU$188,14,FALSE)</f>
        <v>#N/A</v>
      </c>
      <c r="C276" s="219" t="e">
        <f>+VLOOKUP(A276,'POA 2026'!$A$11:$AU$188,8,FALSE)</f>
        <v>#N/A</v>
      </c>
      <c r="D276" s="219" t="e">
        <f>+VLOOKUP(A276,'POA 2026'!$A$11:$AU$188,13,FALSE)</f>
        <v>#N/A</v>
      </c>
      <c r="E276" s="220" t="e">
        <f>+VLOOKUP(A276,'POA 2026'!$A$11:$AU$188,15,FALSE)</f>
        <v>#N/A</v>
      </c>
      <c r="F276" s="145"/>
      <c r="G276" s="145"/>
      <c r="H276" s="145"/>
      <c r="I276" s="234"/>
      <c r="J276" s="195"/>
      <c r="K276" s="220" t="e">
        <f t="shared" si="4"/>
        <v>#N/A</v>
      </c>
      <c r="L276" s="220" t="e">
        <f>+VLOOKUP(A276,'POA 2026'!$A$11:$AU$188,17,FALSE)</f>
        <v>#N/A</v>
      </c>
      <c r="M276" s="220" t="e">
        <f>+VLOOKUP(A276,'POA 2026'!$A$11:$AU$188,19,FALSE)</f>
        <v>#N/A</v>
      </c>
      <c r="N276" s="220" t="e">
        <f>+VLOOKUP(A276,'POA 2026'!$A$11:$AU$188,20,FALSE)</f>
        <v>#N/A</v>
      </c>
      <c r="O276" s="145"/>
      <c r="P276" s="145"/>
      <c r="Q276" s="145"/>
      <c r="R276" s="145"/>
      <c r="S276" s="145"/>
      <c r="T276" s="145"/>
      <c r="U276" s="145"/>
    </row>
    <row r="277" spans="1:21" x14ac:dyDescent="0.25">
      <c r="A277" s="235"/>
      <c r="B277" s="219" t="e">
        <f>+VLOOKUP(A277,'POA 2026'!$A$11:$AU$188,14,FALSE)</f>
        <v>#N/A</v>
      </c>
      <c r="C277" s="219" t="e">
        <f>+VLOOKUP(A277,'POA 2026'!$A$11:$AU$188,8,FALSE)</f>
        <v>#N/A</v>
      </c>
      <c r="D277" s="219" t="e">
        <f>+VLOOKUP(A277,'POA 2026'!$A$11:$AU$188,13,FALSE)</f>
        <v>#N/A</v>
      </c>
      <c r="E277" s="220" t="e">
        <f>+VLOOKUP(A277,'POA 2026'!$A$11:$AU$188,15,FALSE)</f>
        <v>#N/A</v>
      </c>
      <c r="F277" s="145"/>
      <c r="G277" s="145"/>
      <c r="H277" s="145"/>
      <c r="I277" s="234"/>
      <c r="J277" s="195"/>
      <c r="K277" s="220" t="e">
        <f t="shared" si="4"/>
        <v>#N/A</v>
      </c>
      <c r="L277" s="220" t="e">
        <f>+VLOOKUP(A277,'POA 2026'!$A$11:$AU$188,17,FALSE)</f>
        <v>#N/A</v>
      </c>
      <c r="M277" s="220" t="e">
        <f>+VLOOKUP(A277,'POA 2026'!$A$11:$AU$188,19,FALSE)</f>
        <v>#N/A</v>
      </c>
      <c r="N277" s="220" t="e">
        <f>+VLOOKUP(A277,'POA 2026'!$A$11:$AU$188,20,FALSE)</f>
        <v>#N/A</v>
      </c>
      <c r="O277" s="145"/>
      <c r="P277" s="145"/>
      <c r="Q277" s="145"/>
      <c r="R277" s="145"/>
      <c r="S277" s="145"/>
      <c r="T277" s="145"/>
      <c r="U277" s="145"/>
    </row>
    <row r="278" spans="1:21" x14ac:dyDescent="0.25">
      <c r="A278" s="235"/>
      <c r="B278" s="219" t="e">
        <f>+VLOOKUP(A278,'POA 2026'!$A$11:$AU$188,14,FALSE)</f>
        <v>#N/A</v>
      </c>
      <c r="C278" s="219" t="e">
        <f>+VLOOKUP(A278,'POA 2026'!$A$11:$AU$188,8,FALSE)</f>
        <v>#N/A</v>
      </c>
      <c r="D278" s="219" t="e">
        <f>+VLOOKUP(A278,'POA 2026'!$A$11:$AU$188,13,FALSE)</f>
        <v>#N/A</v>
      </c>
      <c r="E278" s="220" t="e">
        <f>+VLOOKUP(A278,'POA 2026'!$A$11:$AU$188,15,FALSE)</f>
        <v>#N/A</v>
      </c>
      <c r="F278" s="145"/>
      <c r="G278" s="145"/>
      <c r="H278" s="145"/>
      <c r="I278" s="234"/>
      <c r="J278" s="195"/>
      <c r="K278" s="220" t="e">
        <f t="shared" si="4"/>
        <v>#N/A</v>
      </c>
      <c r="L278" s="220" t="e">
        <f>+VLOOKUP(A278,'POA 2026'!$A$11:$AU$188,17,FALSE)</f>
        <v>#N/A</v>
      </c>
      <c r="M278" s="220" t="e">
        <f>+VLOOKUP(A278,'POA 2026'!$A$11:$AU$188,19,FALSE)</f>
        <v>#N/A</v>
      </c>
      <c r="N278" s="220" t="e">
        <f>+VLOOKUP(A278,'POA 2026'!$A$11:$AU$188,20,FALSE)</f>
        <v>#N/A</v>
      </c>
      <c r="O278" s="145"/>
      <c r="P278" s="145"/>
      <c r="Q278" s="145"/>
      <c r="R278" s="145"/>
      <c r="S278" s="145"/>
      <c r="T278" s="145"/>
      <c r="U278" s="145"/>
    </row>
    <row r="279" spans="1:21" x14ac:dyDescent="0.25">
      <c r="A279" s="235"/>
      <c r="B279" s="219" t="e">
        <f>+VLOOKUP(A279,'POA 2026'!$A$11:$AU$188,14,FALSE)</f>
        <v>#N/A</v>
      </c>
      <c r="C279" s="219" t="e">
        <f>+VLOOKUP(A279,'POA 2026'!$A$11:$AU$188,8,FALSE)</f>
        <v>#N/A</v>
      </c>
      <c r="D279" s="219" t="e">
        <f>+VLOOKUP(A279,'POA 2026'!$A$11:$AU$188,13,FALSE)</f>
        <v>#N/A</v>
      </c>
      <c r="E279" s="220" t="e">
        <f>+VLOOKUP(A279,'POA 2026'!$A$11:$AU$188,15,FALSE)</f>
        <v>#N/A</v>
      </c>
      <c r="F279" s="145"/>
      <c r="G279" s="145"/>
      <c r="H279" s="145"/>
      <c r="I279" s="234"/>
      <c r="J279" s="195"/>
      <c r="K279" s="220" t="e">
        <f t="shared" si="4"/>
        <v>#N/A</v>
      </c>
      <c r="L279" s="220" t="e">
        <f>+VLOOKUP(A279,'POA 2026'!$A$11:$AU$188,17,FALSE)</f>
        <v>#N/A</v>
      </c>
      <c r="M279" s="220" t="e">
        <f>+VLOOKUP(A279,'POA 2026'!$A$11:$AU$188,19,FALSE)</f>
        <v>#N/A</v>
      </c>
      <c r="N279" s="220" t="e">
        <f>+VLOOKUP(A279,'POA 2026'!$A$11:$AU$188,20,FALSE)</f>
        <v>#N/A</v>
      </c>
      <c r="O279" s="145"/>
      <c r="P279" s="145"/>
      <c r="Q279" s="145"/>
      <c r="R279" s="145"/>
      <c r="S279" s="145"/>
      <c r="T279" s="145"/>
      <c r="U279" s="145"/>
    </row>
    <row r="280" spans="1:21" x14ac:dyDescent="0.25">
      <c r="A280" s="235"/>
      <c r="B280" s="219" t="e">
        <f>+VLOOKUP(A280,'POA 2026'!$A$11:$AU$188,14,FALSE)</f>
        <v>#N/A</v>
      </c>
      <c r="C280" s="219" t="e">
        <f>+VLOOKUP(A280,'POA 2026'!$A$11:$AU$188,8,FALSE)</f>
        <v>#N/A</v>
      </c>
      <c r="D280" s="219" t="e">
        <f>+VLOOKUP(A280,'POA 2026'!$A$11:$AU$188,13,FALSE)</f>
        <v>#N/A</v>
      </c>
      <c r="E280" s="220" t="e">
        <f>+VLOOKUP(A280,'POA 2026'!$A$11:$AU$188,15,FALSE)</f>
        <v>#N/A</v>
      </c>
      <c r="F280" s="145"/>
      <c r="G280" s="145"/>
      <c r="H280" s="145"/>
      <c r="I280" s="234"/>
      <c r="J280" s="195"/>
      <c r="K280" s="220" t="e">
        <f t="shared" si="4"/>
        <v>#N/A</v>
      </c>
      <c r="L280" s="220" t="e">
        <f>+VLOOKUP(A280,'POA 2026'!$A$11:$AU$188,17,FALSE)</f>
        <v>#N/A</v>
      </c>
      <c r="M280" s="220" t="e">
        <f>+VLOOKUP(A280,'POA 2026'!$A$11:$AU$188,19,FALSE)</f>
        <v>#N/A</v>
      </c>
      <c r="N280" s="220" t="e">
        <f>+VLOOKUP(A280,'POA 2026'!$A$11:$AU$188,20,FALSE)</f>
        <v>#N/A</v>
      </c>
      <c r="O280" s="145"/>
      <c r="P280" s="145"/>
      <c r="Q280" s="145"/>
      <c r="R280" s="145"/>
      <c r="S280" s="145"/>
      <c r="T280" s="145"/>
      <c r="U280" s="145"/>
    </row>
    <row r="281" spans="1:21" x14ac:dyDescent="0.25">
      <c r="A281" s="235"/>
      <c r="B281" s="219" t="e">
        <f>+VLOOKUP(A281,'POA 2026'!$A$11:$AU$188,14,FALSE)</f>
        <v>#N/A</v>
      </c>
      <c r="C281" s="219" t="e">
        <f>+VLOOKUP(A281,'POA 2026'!$A$11:$AU$188,8,FALSE)</f>
        <v>#N/A</v>
      </c>
      <c r="D281" s="219" t="e">
        <f>+VLOOKUP(A281,'POA 2026'!$A$11:$AU$188,13,FALSE)</f>
        <v>#N/A</v>
      </c>
      <c r="E281" s="220" t="e">
        <f>+VLOOKUP(A281,'POA 2026'!$A$11:$AU$188,15,FALSE)</f>
        <v>#N/A</v>
      </c>
      <c r="F281" s="145"/>
      <c r="G281" s="145"/>
      <c r="H281" s="145"/>
      <c r="I281" s="234"/>
      <c r="J281" s="195"/>
      <c r="K281" s="220" t="e">
        <f t="shared" si="4"/>
        <v>#N/A</v>
      </c>
      <c r="L281" s="220" t="e">
        <f>+VLOOKUP(A281,'POA 2026'!$A$11:$AU$188,17,FALSE)</f>
        <v>#N/A</v>
      </c>
      <c r="M281" s="220" t="e">
        <f>+VLOOKUP(A281,'POA 2026'!$A$11:$AU$188,19,FALSE)</f>
        <v>#N/A</v>
      </c>
      <c r="N281" s="220" t="e">
        <f>+VLOOKUP(A281,'POA 2026'!$A$11:$AU$188,20,FALSE)</f>
        <v>#N/A</v>
      </c>
      <c r="O281" s="145"/>
      <c r="P281" s="145"/>
      <c r="Q281" s="145"/>
      <c r="R281" s="145"/>
      <c r="S281" s="145"/>
      <c r="T281" s="145"/>
      <c r="U281" s="145"/>
    </row>
    <row r="282" spans="1:21" x14ac:dyDescent="0.25">
      <c r="A282" s="235"/>
      <c r="B282" s="219" t="e">
        <f>+VLOOKUP(A282,'POA 2026'!$A$11:$AU$188,14,FALSE)</f>
        <v>#N/A</v>
      </c>
      <c r="C282" s="219" t="e">
        <f>+VLOOKUP(A282,'POA 2026'!$A$11:$AU$188,8,FALSE)</f>
        <v>#N/A</v>
      </c>
      <c r="D282" s="219" t="e">
        <f>+VLOOKUP(A282,'POA 2026'!$A$11:$AU$188,13,FALSE)</f>
        <v>#N/A</v>
      </c>
      <c r="E282" s="220" t="e">
        <f>+VLOOKUP(A282,'POA 2026'!$A$11:$AU$188,15,FALSE)</f>
        <v>#N/A</v>
      </c>
      <c r="F282" s="145"/>
      <c r="G282" s="145"/>
      <c r="H282" s="145"/>
      <c r="I282" s="234"/>
      <c r="J282" s="195"/>
      <c r="K282" s="220" t="e">
        <f t="shared" si="4"/>
        <v>#N/A</v>
      </c>
      <c r="L282" s="220" t="e">
        <f>+VLOOKUP(A282,'POA 2026'!$A$11:$AU$188,17,FALSE)</f>
        <v>#N/A</v>
      </c>
      <c r="M282" s="220" t="e">
        <f>+VLOOKUP(A282,'POA 2026'!$A$11:$AU$188,19,FALSE)</f>
        <v>#N/A</v>
      </c>
      <c r="N282" s="220" t="e">
        <f>+VLOOKUP(A282,'POA 2026'!$A$11:$AU$188,20,FALSE)</f>
        <v>#N/A</v>
      </c>
      <c r="O282" s="145"/>
      <c r="P282" s="145"/>
      <c r="Q282" s="145"/>
      <c r="R282" s="145"/>
      <c r="S282" s="145"/>
      <c r="T282" s="145"/>
      <c r="U282" s="145"/>
    </row>
    <row r="283" spans="1:21" x14ac:dyDescent="0.25">
      <c r="A283" s="235"/>
      <c r="B283" s="219" t="e">
        <f>+VLOOKUP(A283,'POA 2026'!$A$11:$AU$188,14,FALSE)</f>
        <v>#N/A</v>
      </c>
      <c r="C283" s="219" t="e">
        <f>+VLOOKUP(A283,'POA 2026'!$A$11:$AU$188,8,FALSE)</f>
        <v>#N/A</v>
      </c>
      <c r="D283" s="219" t="e">
        <f>+VLOOKUP(A283,'POA 2026'!$A$11:$AU$188,13,FALSE)</f>
        <v>#N/A</v>
      </c>
      <c r="E283" s="220" t="e">
        <f>+VLOOKUP(A283,'POA 2026'!$A$11:$AU$188,15,FALSE)</f>
        <v>#N/A</v>
      </c>
      <c r="F283" s="145"/>
      <c r="G283" s="145"/>
      <c r="H283" s="145"/>
      <c r="I283" s="234"/>
      <c r="J283" s="195"/>
      <c r="K283" s="220" t="e">
        <f t="shared" si="4"/>
        <v>#N/A</v>
      </c>
      <c r="L283" s="220" t="e">
        <f>+VLOOKUP(A283,'POA 2026'!$A$11:$AU$188,17,FALSE)</f>
        <v>#N/A</v>
      </c>
      <c r="M283" s="220" t="e">
        <f>+VLOOKUP(A283,'POA 2026'!$A$11:$AU$188,19,FALSE)</f>
        <v>#N/A</v>
      </c>
      <c r="N283" s="220" t="e">
        <f>+VLOOKUP(A283,'POA 2026'!$A$11:$AU$188,20,FALSE)</f>
        <v>#N/A</v>
      </c>
      <c r="O283" s="145"/>
      <c r="P283" s="145"/>
      <c r="Q283" s="145"/>
      <c r="R283" s="145"/>
      <c r="S283" s="145"/>
      <c r="T283" s="145"/>
      <c r="U283" s="145"/>
    </row>
    <row r="284" spans="1:21" x14ac:dyDescent="0.25">
      <c r="A284" s="235"/>
      <c r="B284" s="219" t="e">
        <f>+VLOOKUP(A284,'POA 2026'!$A$11:$AU$188,14,FALSE)</f>
        <v>#N/A</v>
      </c>
      <c r="C284" s="219" t="e">
        <f>+VLOOKUP(A284,'POA 2026'!$A$11:$AU$188,8,FALSE)</f>
        <v>#N/A</v>
      </c>
      <c r="D284" s="219" t="e">
        <f>+VLOOKUP(A284,'POA 2026'!$A$11:$AU$188,13,FALSE)</f>
        <v>#N/A</v>
      </c>
      <c r="E284" s="220" t="e">
        <f>+VLOOKUP(A284,'POA 2026'!$A$11:$AU$188,15,FALSE)</f>
        <v>#N/A</v>
      </c>
      <c r="F284" s="145"/>
      <c r="G284" s="145"/>
      <c r="H284" s="145"/>
      <c r="I284" s="234"/>
      <c r="J284" s="195"/>
      <c r="K284" s="220" t="e">
        <f t="shared" si="4"/>
        <v>#N/A</v>
      </c>
      <c r="L284" s="220" t="e">
        <f>+VLOOKUP(A284,'POA 2026'!$A$11:$AU$188,17,FALSE)</f>
        <v>#N/A</v>
      </c>
      <c r="M284" s="220" t="e">
        <f>+VLOOKUP(A284,'POA 2026'!$A$11:$AU$188,19,FALSE)</f>
        <v>#N/A</v>
      </c>
      <c r="N284" s="220" t="e">
        <f>+VLOOKUP(A284,'POA 2026'!$A$11:$AU$188,20,FALSE)</f>
        <v>#N/A</v>
      </c>
      <c r="O284" s="145"/>
      <c r="P284" s="145"/>
      <c r="Q284" s="145"/>
      <c r="R284" s="145"/>
      <c r="S284" s="145"/>
      <c r="T284" s="145"/>
      <c r="U284" s="145"/>
    </row>
    <row r="285" spans="1:21" x14ac:dyDescent="0.25">
      <c r="A285" s="235"/>
      <c r="B285" s="219" t="e">
        <f>+VLOOKUP(A285,'POA 2026'!$A$11:$AU$188,14,FALSE)</f>
        <v>#N/A</v>
      </c>
      <c r="C285" s="219" t="e">
        <f>+VLOOKUP(A285,'POA 2026'!$A$11:$AU$188,8,FALSE)</f>
        <v>#N/A</v>
      </c>
      <c r="D285" s="219" t="e">
        <f>+VLOOKUP(A285,'POA 2026'!$A$11:$AU$188,13,FALSE)</f>
        <v>#N/A</v>
      </c>
      <c r="E285" s="220" t="e">
        <f>+VLOOKUP(A285,'POA 2026'!$A$11:$AU$188,15,FALSE)</f>
        <v>#N/A</v>
      </c>
      <c r="F285" s="145"/>
      <c r="G285" s="145"/>
      <c r="H285" s="145"/>
      <c r="I285" s="234"/>
      <c r="J285" s="195"/>
      <c r="K285" s="220" t="e">
        <f t="shared" si="4"/>
        <v>#N/A</v>
      </c>
      <c r="L285" s="220" t="e">
        <f>+VLOOKUP(A285,'POA 2026'!$A$11:$AU$188,17,FALSE)</f>
        <v>#N/A</v>
      </c>
      <c r="M285" s="220" t="e">
        <f>+VLOOKUP(A285,'POA 2026'!$A$11:$AU$188,19,FALSE)</f>
        <v>#N/A</v>
      </c>
      <c r="N285" s="220" t="e">
        <f>+VLOOKUP(A285,'POA 2026'!$A$11:$AU$188,20,FALSE)</f>
        <v>#N/A</v>
      </c>
      <c r="O285" s="145"/>
      <c r="P285" s="145"/>
      <c r="Q285" s="145"/>
      <c r="R285" s="145"/>
      <c r="S285" s="145"/>
      <c r="T285" s="145"/>
      <c r="U285" s="145"/>
    </row>
    <row r="286" spans="1:21" x14ac:dyDescent="0.25">
      <c r="A286" s="235"/>
      <c r="B286" s="219" t="e">
        <f>+VLOOKUP(A286,'POA 2026'!$A$11:$AU$188,14,FALSE)</f>
        <v>#N/A</v>
      </c>
      <c r="C286" s="219" t="e">
        <f>+VLOOKUP(A286,'POA 2026'!$A$11:$AU$188,8,FALSE)</f>
        <v>#N/A</v>
      </c>
      <c r="D286" s="219" t="e">
        <f>+VLOOKUP(A286,'POA 2026'!$A$11:$AU$188,13,FALSE)</f>
        <v>#N/A</v>
      </c>
      <c r="E286" s="220" t="e">
        <f>+VLOOKUP(A286,'POA 2026'!$A$11:$AU$188,15,FALSE)</f>
        <v>#N/A</v>
      </c>
      <c r="F286" s="145"/>
      <c r="G286" s="145"/>
      <c r="H286" s="145"/>
      <c r="I286" s="234"/>
      <c r="J286" s="195"/>
      <c r="K286" s="220" t="e">
        <f t="shared" si="4"/>
        <v>#N/A</v>
      </c>
      <c r="L286" s="220" t="e">
        <f>+VLOOKUP(A286,'POA 2026'!$A$11:$AU$188,17,FALSE)</f>
        <v>#N/A</v>
      </c>
      <c r="M286" s="220" t="e">
        <f>+VLOOKUP(A286,'POA 2026'!$A$11:$AU$188,19,FALSE)</f>
        <v>#N/A</v>
      </c>
      <c r="N286" s="220" t="e">
        <f>+VLOOKUP(A286,'POA 2026'!$A$11:$AU$188,20,FALSE)</f>
        <v>#N/A</v>
      </c>
      <c r="O286" s="145"/>
      <c r="P286" s="145"/>
      <c r="Q286" s="145"/>
      <c r="R286" s="145"/>
      <c r="S286" s="145"/>
      <c r="T286" s="145"/>
      <c r="U286" s="145"/>
    </row>
    <row r="287" spans="1:21" x14ac:dyDescent="0.25">
      <c r="A287" s="235"/>
      <c r="B287" s="219" t="e">
        <f>+VLOOKUP(A287,'POA 2026'!$A$11:$AU$188,14,FALSE)</f>
        <v>#N/A</v>
      </c>
      <c r="C287" s="219" t="e">
        <f>+VLOOKUP(A287,'POA 2026'!$A$11:$AU$188,8,FALSE)</f>
        <v>#N/A</v>
      </c>
      <c r="D287" s="219" t="e">
        <f>+VLOOKUP(A287,'POA 2026'!$A$11:$AU$188,13,FALSE)</f>
        <v>#N/A</v>
      </c>
      <c r="E287" s="220" t="e">
        <f>+VLOOKUP(A287,'POA 2026'!$A$11:$AU$188,15,FALSE)</f>
        <v>#N/A</v>
      </c>
      <c r="F287" s="145"/>
      <c r="G287" s="145"/>
      <c r="H287" s="145"/>
      <c r="I287" s="234"/>
      <c r="J287" s="195"/>
      <c r="K287" s="220" t="e">
        <f t="shared" si="4"/>
        <v>#N/A</v>
      </c>
      <c r="L287" s="220" t="e">
        <f>+VLOOKUP(A287,'POA 2026'!$A$11:$AU$188,17,FALSE)</f>
        <v>#N/A</v>
      </c>
      <c r="M287" s="220" t="e">
        <f>+VLOOKUP(A287,'POA 2026'!$A$11:$AU$188,19,FALSE)</f>
        <v>#N/A</v>
      </c>
      <c r="N287" s="220" t="e">
        <f>+VLOOKUP(A287,'POA 2026'!$A$11:$AU$188,20,FALSE)</f>
        <v>#N/A</v>
      </c>
      <c r="O287" s="145"/>
      <c r="P287" s="145"/>
      <c r="Q287" s="145"/>
      <c r="R287" s="145"/>
      <c r="S287" s="145"/>
      <c r="T287" s="145"/>
      <c r="U287" s="145"/>
    </row>
    <row r="288" spans="1:21" x14ac:dyDescent="0.25">
      <c r="A288" s="235"/>
      <c r="B288" s="219" t="e">
        <f>+VLOOKUP(A288,'POA 2026'!$A$11:$AU$188,14,FALSE)</f>
        <v>#N/A</v>
      </c>
      <c r="C288" s="219" t="e">
        <f>+VLOOKUP(A288,'POA 2026'!$A$11:$AU$188,8,FALSE)</f>
        <v>#N/A</v>
      </c>
      <c r="D288" s="219" t="e">
        <f>+VLOOKUP(A288,'POA 2026'!$A$11:$AU$188,13,FALSE)</f>
        <v>#N/A</v>
      </c>
      <c r="E288" s="220" t="e">
        <f>+VLOOKUP(A288,'POA 2026'!$A$11:$AU$188,15,FALSE)</f>
        <v>#N/A</v>
      </c>
      <c r="F288" s="145"/>
      <c r="G288" s="145"/>
      <c r="H288" s="145"/>
      <c r="I288" s="234"/>
      <c r="J288" s="195"/>
      <c r="K288" s="220" t="e">
        <f t="shared" si="4"/>
        <v>#N/A</v>
      </c>
      <c r="L288" s="220" t="e">
        <f>+VLOOKUP(A288,'POA 2026'!$A$11:$AU$188,17,FALSE)</f>
        <v>#N/A</v>
      </c>
      <c r="M288" s="220" t="e">
        <f>+VLOOKUP(A288,'POA 2026'!$A$11:$AU$188,19,FALSE)</f>
        <v>#N/A</v>
      </c>
      <c r="N288" s="220" t="e">
        <f>+VLOOKUP(A288,'POA 2026'!$A$11:$AU$188,20,FALSE)</f>
        <v>#N/A</v>
      </c>
      <c r="O288" s="145"/>
      <c r="P288" s="145"/>
      <c r="Q288" s="145"/>
      <c r="R288" s="145"/>
      <c r="S288" s="145"/>
      <c r="T288" s="145"/>
      <c r="U288" s="145"/>
    </row>
    <row r="289" spans="1:21" x14ac:dyDescent="0.25">
      <c r="A289" s="235"/>
      <c r="B289" s="219" t="e">
        <f>+VLOOKUP(A289,'POA 2026'!$A$11:$AU$188,14,FALSE)</f>
        <v>#N/A</v>
      </c>
      <c r="C289" s="219" t="e">
        <f>+VLOOKUP(A289,'POA 2026'!$A$11:$AU$188,8,FALSE)</f>
        <v>#N/A</v>
      </c>
      <c r="D289" s="219" t="e">
        <f>+VLOOKUP(A289,'POA 2026'!$A$11:$AU$188,13,FALSE)</f>
        <v>#N/A</v>
      </c>
      <c r="E289" s="220" t="e">
        <f>+VLOOKUP(A289,'POA 2026'!$A$11:$AU$188,15,FALSE)</f>
        <v>#N/A</v>
      </c>
      <c r="F289" s="145"/>
      <c r="G289" s="145"/>
      <c r="H289" s="145"/>
      <c r="I289" s="234"/>
      <c r="J289" s="195"/>
      <c r="K289" s="220" t="e">
        <f t="shared" si="4"/>
        <v>#N/A</v>
      </c>
      <c r="L289" s="220" t="e">
        <f>+VLOOKUP(A289,'POA 2026'!$A$11:$AU$188,17,FALSE)</f>
        <v>#N/A</v>
      </c>
      <c r="M289" s="220" t="e">
        <f>+VLOOKUP(A289,'POA 2026'!$A$11:$AU$188,19,FALSE)</f>
        <v>#N/A</v>
      </c>
      <c r="N289" s="220" t="e">
        <f>+VLOOKUP(A289,'POA 2026'!$A$11:$AU$188,20,FALSE)</f>
        <v>#N/A</v>
      </c>
      <c r="O289" s="145"/>
      <c r="P289" s="145"/>
      <c r="Q289" s="145"/>
      <c r="R289" s="145"/>
      <c r="S289" s="145"/>
      <c r="T289" s="145"/>
      <c r="U289" s="145"/>
    </row>
    <row r="290" spans="1:21" x14ac:dyDescent="0.25">
      <c r="A290" s="235"/>
      <c r="B290" s="219" t="e">
        <f>+VLOOKUP(A290,'POA 2026'!$A$11:$AU$188,14,FALSE)</f>
        <v>#N/A</v>
      </c>
      <c r="C290" s="219" t="e">
        <f>+VLOOKUP(A290,'POA 2026'!$A$11:$AU$188,8,FALSE)</f>
        <v>#N/A</v>
      </c>
      <c r="D290" s="219" t="e">
        <f>+VLOOKUP(A290,'POA 2026'!$A$11:$AU$188,13,FALSE)</f>
        <v>#N/A</v>
      </c>
      <c r="E290" s="220" t="e">
        <f>+VLOOKUP(A290,'POA 2026'!$A$11:$AU$188,15,FALSE)</f>
        <v>#N/A</v>
      </c>
      <c r="F290" s="145"/>
      <c r="G290" s="145"/>
      <c r="H290" s="145"/>
      <c r="I290" s="234"/>
      <c r="J290" s="195"/>
      <c r="K290" s="220" t="e">
        <f t="shared" si="4"/>
        <v>#N/A</v>
      </c>
      <c r="L290" s="220" t="e">
        <f>+VLOOKUP(A290,'POA 2026'!$A$11:$AU$188,17,FALSE)</f>
        <v>#N/A</v>
      </c>
      <c r="M290" s="220" t="e">
        <f>+VLOOKUP(A290,'POA 2026'!$A$11:$AU$188,19,FALSE)</f>
        <v>#N/A</v>
      </c>
      <c r="N290" s="220" t="e">
        <f>+VLOOKUP(A290,'POA 2026'!$A$11:$AU$188,20,FALSE)</f>
        <v>#N/A</v>
      </c>
      <c r="O290" s="145"/>
      <c r="P290" s="145"/>
      <c r="Q290" s="145"/>
      <c r="R290" s="145"/>
      <c r="S290" s="145"/>
      <c r="T290" s="145"/>
      <c r="U290" s="145"/>
    </row>
    <row r="291" spans="1:21" x14ac:dyDescent="0.25">
      <c r="A291" s="235"/>
      <c r="B291" s="219" t="e">
        <f>+VLOOKUP(A291,'POA 2026'!$A$11:$AU$188,14,FALSE)</f>
        <v>#N/A</v>
      </c>
      <c r="C291" s="219" t="e">
        <f>+VLOOKUP(A291,'POA 2026'!$A$11:$AU$188,8,FALSE)</f>
        <v>#N/A</v>
      </c>
      <c r="D291" s="219" t="e">
        <f>+VLOOKUP(A291,'POA 2026'!$A$11:$AU$188,13,FALSE)</f>
        <v>#N/A</v>
      </c>
      <c r="E291" s="220" t="e">
        <f>+VLOOKUP(A291,'POA 2026'!$A$11:$AU$188,15,FALSE)</f>
        <v>#N/A</v>
      </c>
      <c r="F291" s="145"/>
      <c r="G291" s="145"/>
      <c r="H291" s="145"/>
      <c r="I291" s="234"/>
      <c r="J291" s="195"/>
      <c r="K291" s="220" t="e">
        <f t="shared" si="4"/>
        <v>#N/A</v>
      </c>
      <c r="L291" s="220" t="e">
        <f>+VLOOKUP(A291,'POA 2026'!$A$11:$AU$188,17,FALSE)</f>
        <v>#N/A</v>
      </c>
      <c r="M291" s="220" t="e">
        <f>+VLOOKUP(A291,'POA 2026'!$A$11:$AU$188,19,FALSE)</f>
        <v>#N/A</v>
      </c>
      <c r="N291" s="220" t="e">
        <f>+VLOOKUP(A291,'POA 2026'!$A$11:$AU$188,20,FALSE)</f>
        <v>#N/A</v>
      </c>
      <c r="O291" s="145"/>
      <c r="P291" s="145"/>
      <c r="Q291" s="145"/>
      <c r="R291" s="145"/>
      <c r="S291" s="145"/>
      <c r="T291" s="145"/>
      <c r="U291" s="145"/>
    </row>
    <row r="292" spans="1:21" x14ac:dyDescent="0.25">
      <c r="A292" s="235"/>
      <c r="B292" s="219" t="e">
        <f>+VLOOKUP(A292,'POA 2026'!$A$11:$AU$188,14,FALSE)</f>
        <v>#N/A</v>
      </c>
      <c r="C292" s="219" t="e">
        <f>+VLOOKUP(A292,'POA 2026'!$A$11:$AU$188,8,FALSE)</f>
        <v>#N/A</v>
      </c>
      <c r="D292" s="219" t="e">
        <f>+VLOOKUP(A292,'POA 2026'!$A$11:$AU$188,13,FALSE)</f>
        <v>#N/A</v>
      </c>
      <c r="E292" s="220" t="e">
        <f>+VLOOKUP(A292,'POA 2026'!$A$11:$AU$188,15,FALSE)</f>
        <v>#N/A</v>
      </c>
      <c r="F292" s="145"/>
      <c r="G292" s="145"/>
      <c r="H292" s="145"/>
      <c r="I292" s="234"/>
      <c r="J292" s="195"/>
      <c r="K292" s="220" t="e">
        <f t="shared" si="4"/>
        <v>#N/A</v>
      </c>
      <c r="L292" s="220" t="e">
        <f>+VLOOKUP(A292,'POA 2026'!$A$11:$AU$188,17,FALSE)</f>
        <v>#N/A</v>
      </c>
      <c r="M292" s="220" t="e">
        <f>+VLOOKUP(A292,'POA 2026'!$A$11:$AU$188,19,FALSE)</f>
        <v>#N/A</v>
      </c>
      <c r="N292" s="220" t="e">
        <f>+VLOOKUP(A292,'POA 2026'!$A$11:$AU$188,20,FALSE)</f>
        <v>#N/A</v>
      </c>
      <c r="O292" s="145"/>
      <c r="P292" s="145"/>
      <c r="Q292" s="145"/>
      <c r="R292" s="145"/>
      <c r="S292" s="145"/>
      <c r="T292" s="145"/>
      <c r="U292" s="145"/>
    </row>
    <row r="293" spans="1:21" x14ac:dyDescent="0.25">
      <c r="A293" s="235"/>
      <c r="B293" s="219" t="e">
        <f>+VLOOKUP(A293,'POA 2026'!$A$11:$AU$188,14,FALSE)</f>
        <v>#N/A</v>
      </c>
      <c r="C293" s="219" t="e">
        <f>+VLOOKUP(A293,'POA 2026'!$A$11:$AU$188,8,FALSE)</f>
        <v>#N/A</v>
      </c>
      <c r="D293" s="219" t="e">
        <f>+VLOOKUP(A293,'POA 2026'!$A$11:$AU$188,13,FALSE)</f>
        <v>#N/A</v>
      </c>
      <c r="E293" s="220" t="e">
        <f>+VLOOKUP(A293,'POA 2026'!$A$11:$AU$188,15,FALSE)</f>
        <v>#N/A</v>
      </c>
      <c r="F293" s="145"/>
      <c r="G293" s="145"/>
      <c r="H293" s="145"/>
      <c r="I293" s="234"/>
      <c r="J293" s="195"/>
      <c r="K293" s="220" t="e">
        <f t="shared" si="4"/>
        <v>#N/A</v>
      </c>
      <c r="L293" s="220" t="e">
        <f>+VLOOKUP(A293,'POA 2026'!$A$11:$AU$188,17,FALSE)</f>
        <v>#N/A</v>
      </c>
      <c r="M293" s="220" t="e">
        <f>+VLOOKUP(A293,'POA 2026'!$A$11:$AU$188,19,FALSE)</f>
        <v>#N/A</v>
      </c>
      <c r="N293" s="220" t="e">
        <f>+VLOOKUP(A293,'POA 2026'!$A$11:$AU$188,20,FALSE)</f>
        <v>#N/A</v>
      </c>
      <c r="O293" s="145"/>
      <c r="P293" s="145"/>
      <c r="Q293" s="145"/>
      <c r="R293" s="145"/>
      <c r="S293" s="145"/>
      <c r="T293" s="145"/>
      <c r="U293" s="145"/>
    </row>
    <row r="294" spans="1:21" x14ac:dyDescent="0.25">
      <c r="A294" s="235"/>
      <c r="B294" s="219" t="e">
        <f>+VLOOKUP(A294,'POA 2026'!$A$11:$AU$188,14,FALSE)</f>
        <v>#N/A</v>
      </c>
      <c r="C294" s="219" t="e">
        <f>+VLOOKUP(A294,'POA 2026'!$A$11:$AU$188,8,FALSE)</f>
        <v>#N/A</v>
      </c>
      <c r="D294" s="219" t="e">
        <f>+VLOOKUP(A294,'POA 2026'!$A$11:$AU$188,13,FALSE)</f>
        <v>#N/A</v>
      </c>
      <c r="E294" s="220" t="e">
        <f>+VLOOKUP(A294,'POA 2026'!$A$11:$AU$188,15,FALSE)</f>
        <v>#N/A</v>
      </c>
      <c r="F294" s="145"/>
      <c r="G294" s="145"/>
      <c r="H294" s="145"/>
      <c r="I294" s="234"/>
      <c r="J294" s="195"/>
      <c r="K294" s="220" t="e">
        <f t="shared" si="4"/>
        <v>#N/A</v>
      </c>
      <c r="L294" s="220" t="e">
        <f>+VLOOKUP(A294,'POA 2026'!$A$11:$AU$188,17,FALSE)</f>
        <v>#N/A</v>
      </c>
      <c r="M294" s="220" t="e">
        <f>+VLOOKUP(A294,'POA 2026'!$A$11:$AU$188,19,FALSE)</f>
        <v>#N/A</v>
      </c>
      <c r="N294" s="220" t="e">
        <f>+VLOOKUP(A294,'POA 2026'!$A$11:$AU$188,20,FALSE)</f>
        <v>#N/A</v>
      </c>
      <c r="O294" s="145"/>
      <c r="P294" s="145"/>
      <c r="Q294" s="145"/>
      <c r="R294" s="145"/>
      <c r="S294" s="145"/>
      <c r="T294" s="145"/>
      <c r="U294" s="145"/>
    </row>
    <row r="295" spans="1:21" x14ac:dyDescent="0.25">
      <c r="A295" s="235"/>
      <c r="B295" s="219" t="e">
        <f>+VLOOKUP(A295,'POA 2026'!$A$11:$AU$188,14,FALSE)</f>
        <v>#N/A</v>
      </c>
      <c r="C295" s="219" t="e">
        <f>+VLOOKUP(A295,'POA 2026'!$A$11:$AU$188,8,FALSE)</f>
        <v>#N/A</v>
      </c>
      <c r="D295" s="219" t="e">
        <f>+VLOOKUP(A295,'POA 2026'!$A$11:$AU$188,13,FALSE)</f>
        <v>#N/A</v>
      </c>
      <c r="E295" s="220" t="e">
        <f>+VLOOKUP(A295,'POA 2026'!$A$11:$AU$188,15,FALSE)</f>
        <v>#N/A</v>
      </c>
      <c r="F295" s="145"/>
      <c r="G295" s="145"/>
      <c r="H295" s="145"/>
      <c r="I295" s="234"/>
      <c r="J295" s="195"/>
      <c r="K295" s="220" t="e">
        <f t="shared" si="4"/>
        <v>#N/A</v>
      </c>
      <c r="L295" s="220" t="e">
        <f>+VLOOKUP(A295,'POA 2026'!$A$11:$AU$188,17,FALSE)</f>
        <v>#N/A</v>
      </c>
      <c r="M295" s="220" t="e">
        <f>+VLOOKUP(A295,'POA 2026'!$A$11:$AU$188,19,FALSE)</f>
        <v>#N/A</v>
      </c>
      <c r="N295" s="220" t="e">
        <f>+VLOOKUP(A295,'POA 2026'!$A$11:$AU$188,20,FALSE)</f>
        <v>#N/A</v>
      </c>
      <c r="O295" s="145"/>
      <c r="P295" s="145"/>
      <c r="Q295" s="145"/>
      <c r="R295" s="145"/>
      <c r="S295" s="145"/>
      <c r="T295" s="145"/>
      <c r="U295" s="145"/>
    </row>
    <row r="296" spans="1:21" x14ac:dyDescent="0.25">
      <c r="A296" s="235"/>
      <c r="B296" s="219" t="e">
        <f>+VLOOKUP(A296,'POA 2026'!$A$11:$AU$188,14,FALSE)</f>
        <v>#N/A</v>
      </c>
      <c r="C296" s="219" t="e">
        <f>+VLOOKUP(A296,'POA 2026'!$A$11:$AU$188,8,FALSE)</f>
        <v>#N/A</v>
      </c>
      <c r="D296" s="219" t="e">
        <f>+VLOOKUP(A296,'POA 2026'!$A$11:$AU$188,13,FALSE)</f>
        <v>#N/A</v>
      </c>
      <c r="E296" s="220" t="e">
        <f>+VLOOKUP(A296,'POA 2026'!$A$11:$AU$188,15,FALSE)</f>
        <v>#N/A</v>
      </c>
      <c r="F296" s="145"/>
      <c r="G296" s="145"/>
      <c r="H296" s="145"/>
      <c r="I296" s="234"/>
      <c r="J296" s="195"/>
      <c r="K296" s="220" t="e">
        <f t="shared" si="4"/>
        <v>#N/A</v>
      </c>
      <c r="L296" s="220" t="e">
        <f>+VLOOKUP(A296,'POA 2026'!$A$11:$AU$188,17,FALSE)</f>
        <v>#N/A</v>
      </c>
      <c r="M296" s="220" t="e">
        <f>+VLOOKUP(A296,'POA 2026'!$A$11:$AU$188,19,FALSE)</f>
        <v>#N/A</v>
      </c>
      <c r="N296" s="220" t="e">
        <f>+VLOOKUP(A296,'POA 2026'!$A$11:$AU$188,20,FALSE)</f>
        <v>#N/A</v>
      </c>
      <c r="O296" s="145"/>
      <c r="P296" s="145"/>
      <c r="Q296" s="145"/>
      <c r="R296" s="145"/>
      <c r="S296" s="145"/>
      <c r="T296" s="145"/>
      <c r="U296" s="145"/>
    </row>
    <row r="297" spans="1:21" x14ac:dyDescent="0.25">
      <c r="A297" s="235"/>
      <c r="B297" s="219" t="e">
        <f>+VLOOKUP(A297,'POA 2026'!$A$11:$AU$188,14,FALSE)</f>
        <v>#N/A</v>
      </c>
      <c r="C297" s="219" t="e">
        <f>+VLOOKUP(A297,'POA 2026'!$A$11:$AU$188,8,FALSE)</f>
        <v>#N/A</v>
      </c>
      <c r="D297" s="219" t="e">
        <f>+VLOOKUP(A297,'POA 2026'!$A$11:$AU$188,13,FALSE)</f>
        <v>#N/A</v>
      </c>
      <c r="E297" s="220" t="e">
        <f>+VLOOKUP(A297,'POA 2026'!$A$11:$AU$188,15,FALSE)</f>
        <v>#N/A</v>
      </c>
      <c r="F297" s="145"/>
      <c r="G297" s="145"/>
      <c r="H297" s="145"/>
      <c r="I297" s="234"/>
      <c r="J297" s="195"/>
      <c r="K297" s="220" t="e">
        <f t="shared" si="4"/>
        <v>#N/A</v>
      </c>
      <c r="L297" s="220" t="e">
        <f>+VLOOKUP(A297,'POA 2026'!$A$11:$AU$188,17,FALSE)</f>
        <v>#N/A</v>
      </c>
      <c r="M297" s="220" t="e">
        <f>+VLOOKUP(A297,'POA 2026'!$A$11:$AU$188,19,FALSE)</f>
        <v>#N/A</v>
      </c>
      <c r="N297" s="220" t="e">
        <f>+VLOOKUP(A297,'POA 2026'!$A$11:$AU$188,20,FALSE)</f>
        <v>#N/A</v>
      </c>
      <c r="O297" s="145"/>
      <c r="P297" s="145"/>
      <c r="Q297" s="145"/>
      <c r="R297" s="145"/>
      <c r="S297" s="145"/>
      <c r="T297" s="145"/>
      <c r="U297" s="145"/>
    </row>
    <row r="298" spans="1:21" x14ac:dyDescent="0.25">
      <c r="A298" s="235"/>
      <c r="B298" s="219" t="e">
        <f>+VLOOKUP(A298,'POA 2026'!$A$11:$AU$188,14,FALSE)</f>
        <v>#N/A</v>
      </c>
      <c r="C298" s="219" t="e">
        <f>+VLOOKUP(A298,'POA 2026'!$A$11:$AU$188,8,FALSE)</f>
        <v>#N/A</v>
      </c>
      <c r="D298" s="219" t="e">
        <f>+VLOOKUP(A298,'POA 2026'!$A$11:$AU$188,13,FALSE)</f>
        <v>#N/A</v>
      </c>
      <c r="E298" s="220" t="e">
        <f>+VLOOKUP(A298,'POA 2026'!$A$11:$AU$188,15,FALSE)</f>
        <v>#N/A</v>
      </c>
      <c r="F298" s="145"/>
      <c r="G298" s="145"/>
      <c r="H298" s="145"/>
      <c r="I298" s="234"/>
      <c r="J298" s="195"/>
      <c r="K298" s="220" t="e">
        <f t="shared" si="4"/>
        <v>#N/A</v>
      </c>
      <c r="L298" s="220" t="e">
        <f>+VLOOKUP(A298,'POA 2026'!$A$11:$AU$188,17,FALSE)</f>
        <v>#N/A</v>
      </c>
      <c r="M298" s="220" t="e">
        <f>+VLOOKUP(A298,'POA 2026'!$A$11:$AU$188,19,FALSE)</f>
        <v>#N/A</v>
      </c>
      <c r="N298" s="220" t="e">
        <f>+VLOOKUP(A298,'POA 2026'!$A$11:$AU$188,20,FALSE)</f>
        <v>#N/A</v>
      </c>
      <c r="O298" s="145"/>
      <c r="P298" s="145"/>
      <c r="Q298" s="145"/>
      <c r="R298" s="145"/>
      <c r="S298" s="145"/>
      <c r="T298" s="145"/>
      <c r="U298" s="145"/>
    </row>
    <row r="299" spans="1:21" x14ac:dyDescent="0.25">
      <c r="A299" s="235"/>
      <c r="B299" s="219" t="e">
        <f>+VLOOKUP(A299,'POA 2026'!$A$11:$AU$188,14,FALSE)</f>
        <v>#N/A</v>
      </c>
      <c r="C299" s="219" t="e">
        <f>+VLOOKUP(A299,'POA 2026'!$A$11:$AU$188,8,FALSE)</f>
        <v>#N/A</v>
      </c>
      <c r="D299" s="219" t="e">
        <f>+VLOOKUP(A299,'POA 2026'!$A$11:$AU$188,13,FALSE)</f>
        <v>#N/A</v>
      </c>
      <c r="E299" s="220" t="e">
        <f>+VLOOKUP(A299,'POA 2026'!$A$11:$AU$188,15,FALSE)</f>
        <v>#N/A</v>
      </c>
      <c r="F299" s="145"/>
      <c r="G299" s="145"/>
      <c r="H299" s="145"/>
      <c r="I299" s="234"/>
      <c r="J299" s="195"/>
      <c r="K299" s="220" t="e">
        <f t="shared" si="4"/>
        <v>#N/A</v>
      </c>
      <c r="L299" s="220" t="e">
        <f>+VLOOKUP(A299,'POA 2026'!$A$11:$AU$188,17,FALSE)</f>
        <v>#N/A</v>
      </c>
      <c r="M299" s="220" t="e">
        <f>+VLOOKUP(A299,'POA 2026'!$A$11:$AU$188,19,FALSE)</f>
        <v>#N/A</v>
      </c>
      <c r="N299" s="220" t="e">
        <f>+VLOOKUP(A299,'POA 2026'!$A$11:$AU$188,20,FALSE)</f>
        <v>#N/A</v>
      </c>
      <c r="O299" s="145"/>
      <c r="P299" s="145"/>
      <c r="Q299" s="145"/>
      <c r="R299" s="145"/>
      <c r="S299" s="145"/>
      <c r="T299" s="145"/>
      <c r="U299" s="145"/>
    </row>
    <row r="300" spans="1:21" x14ac:dyDescent="0.25">
      <c r="A300" s="235"/>
      <c r="B300" s="219" t="e">
        <f>+VLOOKUP(A300,'POA 2026'!$A$11:$AU$188,14,FALSE)</f>
        <v>#N/A</v>
      </c>
      <c r="C300" s="219" t="e">
        <f>+VLOOKUP(A300,'POA 2026'!$A$11:$AU$188,8,FALSE)</f>
        <v>#N/A</v>
      </c>
      <c r="D300" s="219" t="e">
        <f>+VLOOKUP(A300,'POA 2026'!$A$11:$AU$188,13,FALSE)</f>
        <v>#N/A</v>
      </c>
      <c r="E300" s="220" t="e">
        <f>+VLOOKUP(A300,'POA 2026'!$A$11:$AU$188,15,FALSE)</f>
        <v>#N/A</v>
      </c>
      <c r="F300" s="145"/>
      <c r="G300" s="145"/>
      <c r="H300" s="145"/>
      <c r="I300" s="234"/>
      <c r="J300" s="195"/>
      <c r="K300" s="220" t="e">
        <f t="shared" si="4"/>
        <v>#N/A</v>
      </c>
      <c r="L300" s="220" t="e">
        <f>+VLOOKUP(A300,'POA 2026'!$A$11:$AU$188,17,FALSE)</f>
        <v>#N/A</v>
      </c>
      <c r="M300" s="220" t="e">
        <f>+VLOOKUP(A300,'POA 2026'!$A$11:$AU$188,19,FALSE)</f>
        <v>#N/A</v>
      </c>
      <c r="N300" s="220" t="e">
        <f>+VLOOKUP(A300,'POA 2026'!$A$11:$AU$188,20,FALSE)</f>
        <v>#N/A</v>
      </c>
      <c r="O300" s="145"/>
      <c r="P300" s="145"/>
      <c r="Q300" s="145"/>
      <c r="R300" s="145"/>
      <c r="S300" s="145"/>
      <c r="T300" s="145"/>
      <c r="U300" s="145"/>
    </row>
    <row r="301" spans="1:21" x14ac:dyDescent="0.25">
      <c r="A301" s="235"/>
      <c r="B301" s="219" t="e">
        <f>+VLOOKUP(A301,'POA 2026'!$A$11:$AU$188,14,FALSE)</f>
        <v>#N/A</v>
      </c>
      <c r="C301" s="219" t="e">
        <f>+VLOOKUP(A301,'POA 2026'!$A$11:$AU$188,8,FALSE)</f>
        <v>#N/A</v>
      </c>
      <c r="D301" s="219" t="e">
        <f>+VLOOKUP(A301,'POA 2026'!$A$11:$AU$188,13,FALSE)</f>
        <v>#N/A</v>
      </c>
      <c r="E301" s="220" t="e">
        <f>+VLOOKUP(A301,'POA 2026'!$A$11:$AU$188,15,FALSE)</f>
        <v>#N/A</v>
      </c>
      <c r="F301" s="145"/>
      <c r="G301" s="145"/>
      <c r="H301" s="145"/>
      <c r="I301" s="234"/>
      <c r="J301" s="195"/>
      <c r="K301" s="220" t="e">
        <f t="shared" si="4"/>
        <v>#N/A</v>
      </c>
      <c r="L301" s="220" t="e">
        <f>+VLOOKUP(A301,'POA 2026'!$A$11:$AU$188,17,FALSE)</f>
        <v>#N/A</v>
      </c>
      <c r="M301" s="220" t="e">
        <f>+VLOOKUP(A301,'POA 2026'!$A$11:$AU$188,19,FALSE)</f>
        <v>#N/A</v>
      </c>
      <c r="N301" s="220" t="e">
        <f>+VLOOKUP(A301,'POA 2026'!$A$11:$AU$188,20,FALSE)</f>
        <v>#N/A</v>
      </c>
      <c r="O301" s="145"/>
      <c r="P301" s="145"/>
      <c r="Q301" s="145"/>
      <c r="R301" s="145"/>
      <c r="S301" s="145"/>
      <c r="T301" s="145"/>
      <c r="U301" s="145"/>
    </row>
    <row r="302" spans="1:21" x14ac:dyDescent="0.25">
      <c r="A302" s="235"/>
      <c r="B302" s="219" t="e">
        <f>+VLOOKUP(A302,'POA 2026'!$A$11:$AU$188,14,FALSE)</f>
        <v>#N/A</v>
      </c>
      <c r="C302" s="219" t="e">
        <f>+VLOOKUP(A302,'POA 2026'!$A$11:$AU$188,8,FALSE)</f>
        <v>#N/A</v>
      </c>
      <c r="D302" s="219" t="e">
        <f>+VLOOKUP(A302,'POA 2026'!$A$11:$AU$188,13,FALSE)</f>
        <v>#N/A</v>
      </c>
      <c r="E302" s="220" t="e">
        <f>+VLOOKUP(A302,'POA 2026'!$A$11:$AU$188,15,FALSE)</f>
        <v>#N/A</v>
      </c>
      <c r="F302" s="145"/>
      <c r="G302" s="145"/>
      <c r="H302" s="145"/>
      <c r="I302" s="234"/>
      <c r="J302" s="195"/>
      <c r="K302" s="220" t="e">
        <f t="shared" si="4"/>
        <v>#N/A</v>
      </c>
      <c r="L302" s="220" t="e">
        <f>+VLOOKUP(A302,'POA 2026'!$A$11:$AU$188,17,FALSE)</f>
        <v>#N/A</v>
      </c>
      <c r="M302" s="220" t="e">
        <f>+VLOOKUP(A302,'POA 2026'!$A$11:$AU$188,19,FALSE)</f>
        <v>#N/A</v>
      </c>
      <c r="N302" s="220" t="e">
        <f>+VLOOKUP(A302,'POA 2026'!$A$11:$AU$188,20,FALSE)</f>
        <v>#N/A</v>
      </c>
      <c r="O302" s="145"/>
      <c r="P302" s="145"/>
      <c r="Q302" s="145"/>
      <c r="R302" s="145"/>
      <c r="S302" s="145"/>
      <c r="T302" s="145"/>
      <c r="U302" s="145"/>
    </row>
    <row r="303" spans="1:21" x14ac:dyDescent="0.25">
      <c r="A303" s="235"/>
      <c r="B303" s="219" t="e">
        <f>+VLOOKUP(A303,'POA 2026'!$A$11:$AU$188,14,FALSE)</f>
        <v>#N/A</v>
      </c>
      <c r="C303" s="219" t="e">
        <f>+VLOOKUP(A303,'POA 2026'!$A$11:$AU$188,8,FALSE)</f>
        <v>#N/A</v>
      </c>
      <c r="D303" s="219" t="e">
        <f>+VLOOKUP(A303,'POA 2026'!$A$11:$AU$188,13,FALSE)</f>
        <v>#N/A</v>
      </c>
      <c r="E303" s="220" t="e">
        <f>+VLOOKUP(A303,'POA 2026'!$A$11:$AU$188,15,FALSE)</f>
        <v>#N/A</v>
      </c>
      <c r="F303" s="145"/>
      <c r="G303" s="145"/>
      <c r="H303" s="145"/>
      <c r="I303" s="234"/>
      <c r="J303" s="195"/>
      <c r="K303" s="220" t="e">
        <f t="shared" si="4"/>
        <v>#N/A</v>
      </c>
      <c r="L303" s="220" t="e">
        <f>+VLOOKUP(A303,'POA 2026'!$A$11:$AU$188,17,FALSE)</f>
        <v>#N/A</v>
      </c>
      <c r="M303" s="220" t="e">
        <f>+VLOOKUP(A303,'POA 2026'!$A$11:$AU$188,19,FALSE)</f>
        <v>#N/A</v>
      </c>
      <c r="N303" s="220" t="e">
        <f>+VLOOKUP(A303,'POA 2026'!$A$11:$AU$188,20,FALSE)</f>
        <v>#N/A</v>
      </c>
      <c r="O303" s="145"/>
      <c r="P303" s="145"/>
      <c r="Q303" s="145"/>
      <c r="R303" s="145"/>
      <c r="S303" s="145"/>
      <c r="T303" s="145"/>
      <c r="U303" s="145"/>
    </row>
    <row r="304" spans="1:21" x14ac:dyDescent="0.25">
      <c r="A304" s="235"/>
      <c r="B304" s="219" t="e">
        <f>+VLOOKUP(A304,'POA 2026'!$A$11:$AU$188,14,FALSE)</f>
        <v>#N/A</v>
      </c>
      <c r="C304" s="219" t="e">
        <f>+VLOOKUP(A304,'POA 2026'!$A$11:$AU$188,8,FALSE)</f>
        <v>#N/A</v>
      </c>
      <c r="D304" s="219" t="e">
        <f>+VLOOKUP(A304,'POA 2026'!$A$11:$AU$188,13,FALSE)</f>
        <v>#N/A</v>
      </c>
      <c r="E304" s="220" t="e">
        <f>+VLOOKUP(A304,'POA 2026'!$A$11:$AU$188,15,FALSE)</f>
        <v>#N/A</v>
      </c>
      <c r="F304" s="145"/>
      <c r="G304" s="145"/>
      <c r="H304" s="145"/>
      <c r="I304" s="234"/>
      <c r="J304" s="195"/>
      <c r="K304" s="220" t="e">
        <f t="shared" si="4"/>
        <v>#N/A</v>
      </c>
      <c r="L304" s="220" t="e">
        <f>+VLOOKUP(A304,'POA 2026'!$A$11:$AU$188,17,FALSE)</f>
        <v>#N/A</v>
      </c>
      <c r="M304" s="220" t="e">
        <f>+VLOOKUP(A304,'POA 2026'!$A$11:$AU$188,19,FALSE)</f>
        <v>#N/A</v>
      </c>
      <c r="N304" s="220" t="e">
        <f>+VLOOKUP(A304,'POA 2026'!$A$11:$AU$188,20,FALSE)</f>
        <v>#N/A</v>
      </c>
      <c r="O304" s="145"/>
      <c r="P304" s="145"/>
      <c r="Q304" s="145"/>
      <c r="R304" s="145"/>
      <c r="S304" s="145"/>
      <c r="T304" s="145"/>
      <c r="U304" s="145"/>
    </row>
    <row r="305" spans="1:21" x14ac:dyDescent="0.25">
      <c r="A305" s="235"/>
      <c r="B305" s="219" t="e">
        <f>+VLOOKUP(A305,'POA 2026'!$A$11:$AU$188,14,FALSE)</f>
        <v>#N/A</v>
      </c>
      <c r="C305" s="219" t="e">
        <f>+VLOOKUP(A305,'POA 2026'!$A$11:$AU$188,8,FALSE)</f>
        <v>#N/A</v>
      </c>
      <c r="D305" s="219" t="e">
        <f>+VLOOKUP(A305,'POA 2026'!$A$11:$AU$188,13,FALSE)</f>
        <v>#N/A</v>
      </c>
      <c r="E305" s="220" t="e">
        <f>+VLOOKUP(A305,'POA 2026'!$A$11:$AU$188,15,FALSE)</f>
        <v>#N/A</v>
      </c>
      <c r="F305" s="145"/>
      <c r="G305" s="145"/>
      <c r="H305" s="145"/>
      <c r="I305" s="234"/>
      <c r="J305" s="195"/>
      <c r="K305" s="220" t="e">
        <f t="shared" si="4"/>
        <v>#N/A</v>
      </c>
      <c r="L305" s="220" t="e">
        <f>+VLOOKUP(A305,'POA 2026'!$A$11:$AU$188,17,FALSE)</f>
        <v>#N/A</v>
      </c>
      <c r="M305" s="220" t="e">
        <f>+VLOOKUP(A305,'POA 2026'!$A$11:$AU$188,19,FALSE)</f>
        <v>#N/A</v>
      </c>
      <c r="N305" s="220" t="e">
        <f>+VLOOKUP(A305,'POA 2026'!$A$11:$AU$188,20,FALSE)</f>
        <v>#N/A</v>
      </c>
      <c r="O305" s="145"/>
      <c r="P305" s="145"/>
      <c r="Q305" s="145"/>
      <c r="R305" s="145"/>
      <c r="S305" s="145"/>
      <c r="T305" s="145"/>
      <c r="U305" s="145"/>
    </row>
    <row r="306" spans="1:21" x14ac:dyDescent="0.25">
      <c r="A306" s="235"/>
      <c r="B306" s="219" t="e">
        <f>+VLOOKUP(A306,'POA 2026'!$A$11:$AU$188,14,FALSE)</f>
        <v>#N/A</v>
      </c>
      <c r="C306" s="219" t="e">
        <f>+VLOOKUP(A306,'POA 2026'!$A$11:$AU$188,8,FALSE)</f>
        <v>#N/A</v>
      </c>
      <c r="D306" s="219" t="e">
        <f>+VLOOKUP(A306,'POA 2026'!$A$11:$AU$188,13,FALSE)</f>
        <v>#N/A</v>
      </c>
      <c r="E306" s="220" t="e">
        <f>+VLOOKUP(A306,'POA 2026'!$A$11:$AU$188,15,FALSE)</f>
        <v>#N/A</v>
      </c>
      <c r="F306" s="145"/>
      <c r="G306" s="145"/>
      <c r="H306" s="145"/>
      <c r="I306" s="234"/>
      <c r="J306" s="195"/>
      <c r="K306" s="220" t="e">
        <f t="shared" si="4"/>
        <v>#N/A</v>
      </c>
      <c r="L306" s="220" t="e">
        <f>+VLOOKUP(A306,'POA 2026'!$A$11:$AU$188,17,FALSE)</f>
        <v>#N/A</v>
      </c>
      <c r="M306" s="220" t="e">
        <f>+VLOOKUP(A306,'POA 2026'!$A$11:$AU$188,19,FALSE)</f>
        <v>#N/A</v>
      </c>
      <c r="N306" s="220" t="e">
        <f>+VLOOKUP(A306,'POA 2026'!$A$11:$AU$188,20,FALSE)</f>
        <v>#N/A</v>
      </c>
      <c r="O306" s="145"/>
      <c r="P306" s="145"/>
      <c r="Q306" s="145"/>
      <c r="R306" s="145"/>
      <c r="S306" s="145"/>
      <c r="T306" s="145"/>
      <c r="U306" s="145"/>
    </row>
    <row r="307" spans="1:21" x14ac:dyDescent="0.25">
      <c r="A307" s="235"/>
      <c r="B307" s="219" t="e">
        <f>+VLOOKUP(A307,'POA 2026'!$A$11:$AU$188,14,FALSE)</f>
        <v>#N/A</v>
      </c>
      <c r="C307" s="219" t="e">
        <f>+VLOOKUP(A307,'POA 2026'!$A$11:$AU$188,8,FALSE)</f>
        <v>#N/A</v>
      </c>
      <c r="D307" s="219" t="e">
        <f>+VLOOKUP(A307,'POA 2026'!$A$11:$AU$188,13,FALSE)</f>
        <v>#N/A</v>
      </c>
      <c r="E307" s="220" t="e">
        <f>+VLOOKUP(A307,'POA 2026'!$A$11:$AU$188,15,FALSE)</f>
        <v>#N/A</v>
      </c>
      <c r="F307" s="145"/>
      <c r="G307" s="145"/>
      <c r="H307" s="145"/>
      <c r="I307" s="234"/>
      <c r="J307" s="195"/>
      <c r="K307" s="220" t="e">
        <f t="shared" si="4"/>
        <v>#N/A</v>
      </c>
      <c r="L307" s="220" t="e">
        <f>+VLOOKUP(A307,'POA 2026'!$A$11:$AU$188,17,FALSE)</f>
        <v>#N/A</v>
      </c>
      <c r="M307" s="220" t="e">
        <f>+VLOOKUP(A307,'POA 2026'!$A$11:$AU$188,19,FALSE)</f>
        <v>#N/A</v>
      </c>
      <c r="N307" s="220" t="e">
        <f>+VLOOKUP(A307,'POA 2026'!$A$11:$AU$188,20,FALSE)</f>
        <v>#N/A</v>
      </c>
      <c r="O307" s="145"/>
      <c r="P307" s="145"/>
      <c r="Q307" s="145"/>
      <c r="R307" s="145"/>
      <c r="S307" s="145"/>
      <c r="T307" s="145"/>
      <c r="U307" s="145"/>
    </row>
    <row r="308" spans="1:21" x14ac:dyDescent="0.25">
      <c r="A308" s="235"/>
      <c r="B308" s="219" t="e">
        <f>+VLOOKUP(A308,'POA 2026'!$A$11:$AU$188,14,FALSE)</f>
        <v>#N/A</v>
      </c>
      <c r="C308" s="219" t="e">
        <f>+VLOOKUP(A308,'POA 2026'!$A$11:$AU$188,8,FALSE)</f>
        <v>#N/A</v>
      </c>
      <c r="D308" s="219" t="e">
        <f>+VLOOKUP(A308,'POA 2026'!$A$11:$AU$188,13,FALSE)</f>
        <v>#N/A</v>
      </c>
      <c r="E308" s="220" t="e">
        <f>+VLOOKUP(A308,'POA 2026'!$A$11:$AU$188,15,FALSE)</f>
        <v>#N/A</v>
      </c>
      <c r="F308" s="145"/>
      <c r="G308" s="145"/>
      <c r="H308" s="145"/>
      <c r="I308" s="234"/>
      <c r="J308" s="195"/>
      <c r="K308" s="220" t="e">
        <f t="shared" si="4"/>
        <v>#N/A</v>
      </c>
      <c r="L308" s="220" t="e">
        <f>+VLOOKUP(A308,'POA 2026'!$A$11:$AU$188,17,FALSE)</f>
        <v>#N/A</v>
      </c>
      <c r="M308" s="220" t="e">
        <f>+VLOOKUP(A308,'POA 2026'!$A$11:$AU$188,19,FALSE)</f>
        <v>#N/A</v>
      </c>
      <c r="N308" s="220" t="e">
        <f>+VLOOKUP(A308,'POA 2026'!$A$11:$AU$188,20,FALSE)</f>
        <v>#N/A</v>
      </c>
      <c r="O308" s="145"/>
      <c r="P308" s="145"/>
      <c r="Q308" s="145"/>
      <c r="R308" s="145"/>
      <c r="S308" s="145"/>
      <c r="T308" s="145"/>
      <c r="U308" s="145"/>
    </row>
    <row r="309" spans="1:21" x14ac:dyDescent="0.25">
      <c r="A309" s="235"/>
      <c r="B309" s="219" t="e">
        <f>+VLOOKUP(A309,'POA 2026'!$A$11:$AU$188,14,FALSE)</f>
        <v>#N/A</v>
      </c>
      <c r="C309" s="219" t="e">
        <f>+VLOOKUP(A309,'POA 2026'!$A$11:$AU$188,8,FALSE)</f>
        <v>#N/A</v>
      </c>
      <c r="D309" s="219" t="e">
        <f>+VLOOKUP(A309,'POA 2026'!$A$11:$AU$188,13,FALSE)</f>
        <v>#N/A</v>
      </c>
      <c r="E309" s="220" t="e">
        <f>+VLOOKUP(A309,'POA 2026'!$A$11:$AU$188,15,FALSE)</f>
        <v>#N/A</v>
      </c>
      <c r="F309" s="145"/>
      <c r="G309" s="145"/>
      <c r="H309" s="145"/>
      <c r="I309" s="234"/>
      <c r="J309" s="195"/>
      <c r="K309" s="220" t="e">
        <f t="shared" si="4"/>
        <v>#N/A</v>
      </c>
      <c r="L309" s="220" t="e">
        <f>+VLOOKUP(A309,'POA 2026'!$A$11:$AU$188,17,FALSE)</f>
        <v>#N/A</v>
      </c>
      <c r="M309" s="220" t="e">
        <f>+VLOOKUP(A309,'POA 2026'!$A$11:$AU$188,19,FALSE)</f>
        <v>#N/A</v>
      </c>
      <c r="N309" s="220" t="e">
        <f>+VLOOKUP(A309,'POA 2026'!$A$11:$AU$188,20,FALSE)</f>
        <v>#N/A</v>
      </c>
      <c r="O309" s="145"/>
      <c r="P309" s="145"/>
      <c r="Q309" s="145"/>
      <c r="R309" s="145"/>
      <c r="S309" s="145"/>
      <c r="T309" s="145"/>
      <c r="U309" s="145"/>
    </row>
    <row r="310" spans="1:21" x14ac:dyDescent="0.25">
      <c r="A310" s="235"/>
      <c r="B310" s="219" t="e">
        <f>+VLOOKUP(A310,'POA 2026'!$A$11:$AU$188,14,FALSE)</f>
        <v>#N/A</v>
      </c>
      <c r="C310" s="219" t="e">
        <f>+VLOOKUP(A310,'POA 2026'!$A$11:$AU$188,8,FALSE)</f>
        <v>#N/A</v>
      </c>
      <c r="D310" s="219" t="e">
        <f>+VLOOKUP(A310,'POA 2026'!$A$11:$AU$188,13,FALSE)</f>
        <v>#N/A</v>
      </c>
      <c r="E310" s="220" t="e">
        <f>+VLOOKUP(A310,'POA 2026'!$A$11:$AU$188,15,FALSE)</f>
        <v>#N/A</v>
      </c>
      <c r="F310" s="145"/>
      <c r="G310" s="145"/>
      <c r="H310" s="145"/>
      <c r="I310" s="234"/>
      <c r="J310" s="195"/>
      <c r="K310" s="220" t="e">
        <f t="shared" si="4"/>
        <v>#N/A</v>
      </c>
      <c r="L310" s="220" t="e">
        <f>+VLOOKUP(A310,'POA 2026'!$A$11:$AU$188,17,FALSE)</f>
        <v>#N/A</v>
      </c>
      <c r="M310" s="220" t="e">
        <f>+VLOOKUP(A310,'POA 2026'!$A$11:$AU$188,19,FALSE)</f>
        <v>#N/A</v>
      </c>
      <c r="N310" s="220" t="e">
        <f>+VLOOKUP(A310,'POA 2026'!$A$11:$AU$188,20,FALSE)</f>
        <v>#N/A</v>
      </c>
      <c r="O310" s="145"/>
      <c r="P310" s="145"/>
      <c r="Q310" s="145"/>
      <c r="R310" s="145"/>
      <c r="S310" s="145"/>
      <c r="T310" s="145"/>
      <c r="U310" s="145"/>
    </row>
    <row r="311" spans="1:21" x14ac:dyDescent="0.25">
      <c r="A311" s="235"/>
      <c r="B311" s="219" t="e">
        <f>+VLOOKUP(A311,'POA 2026'!$A$11:$AU$188,14,FALSE)</f>
        <v>#N/A</v>
      </c>
      <c r="C311" s="219" t="e">
        <f>+VLOOKUP(A311,'POA 2026'!$A$11:$AU$188,8,FALSE)</f>
        <v>#N/A</v>
      </c>
      <c r="D311" s="219" t="e">
        <f>+VLOOKUP(A311,'POA 2026'!$A$11:$AU$188,13,FALSE)</f>
        <v>#N/A</v>
      </c>
      <c r="E311" s="220" t="e">
        <f>+VLOOKUP(A311,'POA 2026'!$A$11:$AU$188,15,FALSE)</f>
        <v>#N/A</v>
      </c>
      <c r="F311" s="145"/>
      <c r="G311" s="145"/>
      <c r="H311" s="145"/>
      <c r="I311" s="234"/>
      <c r="J311" s="195"/>
      <c r="K311" s="220" t="e">
        <f t="shared" si="4"/>
        <v>#N/A</v>
      </c>
      <c r="L311" s="220" t="e">
        <f>+VLOOKUP(A311,'POA 2026'!$A$11:$AU$188,17,FALSE)</f>
        <v>#N/A</v>
      </c>
      <c r="M311" s="220" t="e">
        <f>+VLOOKUP(A311,'POA 2026'!$A$11:$AU$188,19,FALSE)</f>
        <v>#N/A</v>
      </c>
      <c r="N311" s="220" t="e">
        <f>+VLOOKUP(A311,'POA 2026'!$A$11:$AU$188,20,FALSE)</f>
        <v>#N/A</v>
      </c>
      <c r="O311" s="145"/>
      <c r="P311" s="145"/>
      <c r="Q311" s="145"/>
      <c r="R311" s="145"/>
      <c r="S311" s="145"/>
      <c r="T311" s="145"/>
      <c r="U311" s="145"/>
    </row>
    <row r="312" spans="1:21" x14ac:dyDescent="0.25">
      <c r="A312" s="235"/>
      <c r="B312" s="219" t="e">
        <f>+VLOOKUP(A312,'POA 2026'!$A$11:$AU$188,14,FALSE)</f>
        <v>#N/A</v>
      </c>
      <c r="C312" s="219" t="e">
        <f>+VLOOKUP(A312,'POA 2026'!$A$11:$AU$188,8,FALSE)</f>
        <v>#N/A</v>
      </c>
      <c r="D312" s="219" t="e">
        <f>+VLOOKUP(A312,'POA 2026'!$A$11:$AU$188,13,FALSE)</f>
        <v>#N/A</v>
      </c>
      <c r="E312" s="220" t="e">
        <f>+VLOOKUP(A312,'POA 2026'!$A$11:$AU$188,15,FALSE)</f>
        <v>#N/A</v>
      </c>
      <c r="F312" s="145"/>
      <c r="G312" s="145"/>
      <c r="H312" s="145"/>
      <c r="I312" s="234"/>
      <c r="J312" s="195"/>
      <c r="K312" s="220" t="e">
        <f t="shared" si="4"/>
        <v>#N/A</v>
      </c>
      <c r="L312" s="220" t="e">
        <f>+VLOOKUP(A312,'POA 2026'!$A$11:$AU$188,17,FALSE)</f>
        <v>#N/A</v>
      </c>
      <c r="M312" s="220" t="e">
        <f>+VLOOKUP(A312,'POA 2026'!$A$11:$AU$188,19,FALSE)</f>
        <v>#N/A</v>
      </c>
      <c r="N312" s="220" t="e">
        <f>+VLOOKUP(A312,'POA 2026'!$A$11:$AU$188,20,FALSE)</f>
        <v>#N/A</v>
      </c>
      <c r="O312" s="145"/>
      <c r="P312" s="145"/>
      <c r="Q312" s="145"/>
      <c r="R312" s="145"/>
      <c r="S312" s="145"/>
      <c r="T312" s="145"/>
      <c r="U312" s="145"/>
    </row>
    <row r="313" spans="1:21" x14ac:dyDescent="0.25">
      <c r="A313" s="235"/>
      <c r="B313" s="219" t="e">
        <f>+VLOOKUP(A313,'POA 2026'!$A$11:$AU$188,14,FALSE)</f>
        <v>#N/A</v>
      </c>
      <c r="C313" s="219" t="e">
        <f>+VLOOKUP(A313,'POA 2026'!$A$11:$AU$188,8,FALSE)</f>
        <v>#N/A</v>
      </c>
      <c r="D313" s="219" t="e">
        <f>+VLOOKUP(A313,'POA 2026'!$A$11:$AU$188,13,FALSE)</f>
        <v>#N/A</v>
      </c>
      <c r="E313" s="220" t="e">
        <f>+VLOOKUP(A313,'POA 2026'!$A$11:$AU$188,15,FALSE)</f>
        <v>#N/A</v>
      </c>
      <c r="F313" s="145"/>
      <c r="G313" s="145"/>
      <c r="H313" s="145"/>
      <c r="I313" s="234"/>
      <c r="J313" s="195"/>
      <c r="K313" s="220" t="e">
        <f t="shared" si="4"/>
        <v>#N/A</v>
      </c>
      <c r="L313" s="220" t="e">
        <f>+VLOOKUP(A313,'POA 2026'!$A$11:$AU$188,17,FALSE)</f>
        <v>#N/A</v>
      </c>
      <c r="M313" s="220" t="e">
        <f>+VLOOKUP(A313,'POA 2026'!$A$11:$AU$188,19,FALSE)</f>
        <v>#N/A</v>
      </c>
      <c r="N313" s="220" t="e">
        <f>+VLOOKUP(A313,'POA 2026'!$A$11:$AU$188,20,FALSE)</f>
        <v>#N/A</v>
      </c>
      <c r="O313" s="145"/>
      <c r="P313" s="145"/>
      <c r="Q313" s="145"/>
      <c r="R313" s="145"/>
      <c r="S313" s="145"/>
      <c r="T313" s="145"/>
      <c r="U313" s="145"/>
    </row>
    <row r="314" spans="1:21" x14ac:dyDescent="0.25">
      <c r="A314" s="235"/>
      <c r="B314" s="219" t="e">
        <f>+VLOOKUP(A314,'POA 2026'!$A$11:$AU$188,14,FALSE)</f>
        <v>#N/A</v>
      </c>
      <c r="C314" s="219" t="e">
        <f>+VLOOKUP(A314,'POA 2026'!$A$11:$AU$188,8,FALSE)</f>
        <v>#N/A</v>
      </c>
      <c r="D314" s="219" t="e">
        <f>+VLOOKUP(A314,'POA 2026'!$A$11:$AU$188,13,FALSE)</f>
        <v>#N/A</v>
      </c>
      <c r="E314" s="220" t="e">
        <f>+VLOOKUP(A314,'POA 2026'!$A$11:$AU$188,15,FALSE)</f>
        <v>#N/A</v>
      </c>
      <c r="F314" s="145"/>
      <c r="G314" s="145"/>
      <c r="H314" s="145"/>
      <c r="I314" s="234"/>
      <c r="J314" s="195"/>
      <c r="K314" s="220" t="e">
        <f t="shared" si="4"/>
        <v>#N/A</v>
      </c>
      <c r="L314" s="220" t="e">
        <f>+VLOOKUP(A314,'POA 2026'!$A$11:$AU$188,17,FALSE)</f>
        <v>#N/A</v>
      </c>
      <c r="M314" s="220" t="e">
        <f>+VLOOKUP(A314,'POA 2026'!$A$11:$AU$188,19,FALSE)</f>
        <v>#N/A</v>
      </c>
      <c r="N314" s="220" t="e">
        <f>+VLOOKUP(A314,'POA 2026'!$A$11:$AU$188,20,FALSE)</f>
        <v>#N/A</v>
      </c>
      <c r="O314" s="145"/>
      <c r="P314" s="145"/>
      <c r="Q314" s="145"/>
      <c r="R314" s="145"/>
      <c r="S314" s="145"/>
      <c r="T314" s="145"/>
      <c r="U314" s="145"/>
    </row>
    <row r="315" spans="1:21" x14ac:dyDescent="0.25">
      <c r="A315" s="235"/>
      <c r="B315" s="219" t="e">
        <f>+VLOOKUP(A315,'POA 2026'!$A$11:$AU$188,14,FALSE)</f>
        <v>#N/A</v>
      </c>
      <c r="C315" s="219" t="e">
        <f>+VLOOKUP(A315,'POA 2026'!$A$11:$AU$188,8,FALSE)</f>
        <v>#N/A</v>
      </c>
      <c r="D315" s="219" t="e">
        <f>+VLOOKUP(A315,'POA 2026'!$A$11:$AU$188,13,FALSE)</f>
        <v>#N/A</v>
      </c>
      <c r="E315" s="220" t="e">
        <f>+VLOOKUP(A315,'POA 2026'!$A$11:$AU$188,15,FALSE)</f>
        <v>#N/A</v>
      </c>
      <c r="F315" s="145"/>
      <c r="G315" s="145"/>
      <c r="H315" s="145"/>
      <c r="I315" s="234"/>
      <c r="J315" s="195"/>
      <c r="K315" s="220" t="e">
        <f t="shared" si="4"/>
        <v>#N/A</v>
      </c>
      <c r="L315" s="220" t="e">
        <f>+VLOOKUP(A315,'POA 2026'!$A$11:$AU$188,17,FALSE)</f>
        <v>#N/A</v>
      </c>
      <c r="M315" s="220" t="e">
        <f>+VLOOKUP(A315,'POA 2026'!$A$11:$AU$188,19,FALSE)</f>
        <v>#N/A</v>
      </c>
      <c r="N315" s="220" t="e">
        <f>+VLOOKUP(A315,'POA 2026'!$A$11:$AU$188,20,FALSE)</f>
        <v>#N/A</v>
      </c>
      <c r="O315" s="145"/>
      <c r="P315" s="145"/>
      <c r="Q315" s="145"/>
      <c r="R315" s="145"/>
      <c r="S315" s="145"/>
      <c r="T315" s="145"/>
      <c r="U315" s="145"/>
    </row>
    <row r="316" spans="1:21" x14ac:dyDescent="0.25">
      <c r="A316" s="235"/>
      <c r="B316" s="219" t="e">
        <f>+VLOOKUP(A316,'POA 2026'!$A$11:$AU$188,14,FALSE)</f>
        <v>#N/A</v>
      </c>
      <c r="C316" s="219" t="e">
        <f>+VLOOKUP(A316,'POA 2026'!$A$11:$AU$188,8,FALSE)</f>
        <v>#N/A</v>
      </c>
      <c r="D316" s="219" t="e">
        <f>+VLOOKUP(A316,'POA 2026'!$A$11:$AU$188,13,FALSE)</f>
        <v>#N/A</v>
      </c>
      <c r="E316" s="220" t="e">
        <f>+VLOOKUP(A316,'POA 2026'!$A$11:$AU$188,15,FALSE)</f>
        <v>#N/A</v>
      </c>
      <c r="F316" s="145"/>
      <c r="G316" s="145"/>
      <c r="H316" s="145"/>
      <c r="I316" s="234"/>
      <c r="J316" s="195"/>
      <c r="K316" s="220" t="e">
        <f t="shared" ref="K316:K379" si="5">+MID(L316,1,2)</f>
        <v>#N/A</v>
      </c>
      <c r="L316" s="220" t="e">
        <f>+VLOOKUP(A316,'POA 2026'!$A$11:$AU$188,17,FALSE)</f>
        <v>#N/A</v>
      </c>
      <c r="M316" s="220" t="e">
        <f>+VLOOKUP(A316,'POA 2026'!$A$11:$AU$188,19,FALSE)</f>
        <v>#N/A</v>
      </c>
      <c r="N316" s="220" t="e">
        <f>+VLOOKUP(A316,'POA 2026'!$A$11:$AU$188,20,FALSE)</f>
        <v>#N/A</v>
      </c>
      <c r="O316" s="145"/>
      <c r="P316" s="145"/>
      <c r="Q316" s="145"/>
      <c r="R316" s="145"/>
      <c r="S316" s="145"/>
      <c r="T316" s="145"/>
      <c r="U316" s="145"/>
    </row>
    <row r="317" spans="1:21" x14ac:dyDescent="0.25">
      <c r="A317" s="235"/>
      <c r="B317" s="219" t="e">
        <f>+VLOOKUP(A317,'POA 2026'!$A$11:$AU$188,14,FALSE)</f>
        <v>#N/A</v>
      </c>
      <c r="C317" s="219" t="e">
        <f>+VLOOKUP(A317,'POA 2026'!$A$11:$AU$188,8,FALSE)</f>
        <v>#N/A</v>
      </c>
      <c r="D317" s="219" t="e">
        <f>+VLOOKUP(A317,'POA 2026'!$A$11:$AU$188,13,FALSE)</f>
        <v>#N/A</v>
      </c>
      <c r="E317" s="220" t="e">
        <f>+VLOOKUP(A317,'POA 2026'!$A$11:$AU$188,15,FALSE)</f>
        <v>#N/A</v>
      </c>
      <c r="F317" s="145"/>
      <c r="G317" s="145"/>
      <c r="H317" s="145"/>
      <c r="I317" s="234"/>
      <c r="J317" s="195"/>
      <c r="K317" s="220" t="e">
        <f t="shared" si="5"/>
        <v>#N/A</v>
      </c>
      <c r="L317" s="220" t="e">
        <f>+VLOOKUP(A317,'POA 2026'!$A$11:$AU$188,17,FALSE)</f>
        <v>#N/A</v>
      </c>
      <c r="M317" s="220" t="e">
        <f>+VLOOKUP(A317,'POA 2026'!$A$11:$AU$188,19,FALSE)</f>
        <v>#N/A</v>
      </c>
      <c r="N317" s="220" t="e">
        <f>+VLOOKUP(A317,'POA 2026'!$A$11:$AU$188,20,FALSE)</f>
        <v>#N/A</v>
      </c>
      <c r="O317" s="145"/>
      <c r="P317" s="145"/>
      <c r="Q317" s="145"/>
      <c r="R317" s="145"/>
      <c r="S317" s="145"/>
      <c r="T317" s="145"/>
      <c r="U317" s="145"/>
    </row>
    <row r="318" spans="1:21" x14ac:dyDescent="0.25">
      <c r="A318" s="235"/>
      <c r="B318" s="219" t="e">
        <f>+VLOOKUP(A318,'POA 2026'!$A$11:$AU$188,14,FALSE)</f>
        <v>#N/A</v>
      </c>
      <c r="C318" s="219" t="e">
        <f>+VLOOKUP(A318,'POA 2026'!$A$11:$AU$188,8,FALSE)</f>
        <v>#N/A</v>
      </c>
      <c r="D318" s="219" t="e">
        <f>+VLOOKUP(A318,'POA 2026'!$A$11:$AU$188,13,FALSE)</f>
        <v>#N/A</v>
      </c>
      <c r="E318" s="220" t="e">
        <f>+VLOOKUP(A318,'POA 2026'!$A$11:$AU$188,15,FALSE)</f>
        <v>#N/A</v>
      </c>
      <c r="F318" s="145"/>
      <c r="G318" s="145"/>
      <c r="H318" s="145"/>
      <c r="I318" s="234"/>
      <c r="J318" s="195"/>
      <c r="K318" s="220" t="e">
        <f t="shared" si="5"/>
        <v>#N/A</v>
      </c>
      <c r="L318" s="220" t="e">
        <f>+VLOOKUP(A318,'POA 2026'!$A$11:$AU$188,17,FALSE)</f>
        <v>#N/A</v>
      </c>
      <c r="M318" s="220" t="e">
        <f>+VLOOKUP(A318,'POA 2026'!$A$11:$AU$188,19,FALSE)</f>
        <v>#N/A</v>
      </c>
      <c r="N318" s="220" t="e">
        <f>+VLOOKUP(A318,'POA 2026'!$A$11:$AU$188,20,FALSE)</f>
        <v>#N/A</v>
      </c>
      <c r="O318" s="145"/>
      <c r="P318" s="145"/>
      <c r="Q318" s="145"/>
      <c r="R318" s="145"/>
      <c r="S318" s="145"/>
      <c r="T318" s="145"/>
      <c r="U318" s="145"/>
    </row>
    <row r="319" spans="1:21" x14ac:dyDescent="0.25">
      <c r="A319" s="235"/>
      <c r="B319" s="219" t="e">
        <f>+VLOOKUP(A319,'POA 2026'!$A$11:$AU$188,14,FALSE)</f>
        <v>#N/A</v>
      </c>
      <c r="C319" s="219" t="e">
        <f>+VLOOKUP(A319,'POA 2026'!$A$11:$AU$188,8,FALSE)</f>
        <v>#N/A</v>
      </c>
      <c r="D319" s="219" t="e">
        <f>+VLOOKUP(A319,'POA 2026'!$A$11:$AU$188,13,FALSE)</f>
        <v>#N/A</v>
      </c>
      <c r="E319" s="220" t="e">
        <f>+VLOOKUP(A319,'POA 2026'!$A$11:$AU$188,15,FALSE)</f>
        <v>#N/A</v>
      </c>
      <c r="F319" s="145"/>
      <c r="G319" s="145"/>
      <c r="H319" s="145"/>
      <c r="I319" s="234"/>
      <c r="J319" s="195"/>
      <c r="K319" s="220" t="e">
        <f t="shared" si="5"/>
        <v>#N/A</v>
      </c>
      <c r="L319" s="220" t="e">
        <f>+VLOOKUP(A319,'POA 2026'!$A$11:$AU$188,17,FALSE)</f>
        <v>#N/A</v>
      </c>
      <c r="M319" s="220" t="e">
        <f>+VLOOKUP(A319,'POA 2026'!$A$11:$AU$188,19,FALSE)</f>
        <v>#N/A</v>
      </c>
      <c r="N319" s="220" t="e">
        <f>+VLOOKUP(A319,'POA 2026'!$A$11:$AU$188,20,FALSE)</f>
        <v>#N/A</v>
      </c>
      <c r="O319" s="145"/>
      <c r="P319" s="145"/>
      <c r="Q319" s="145"/>
      <c r="R319" s="145"/>
      <c r="S319" s="145"/>
      <c r="T319" s="145"/>
      <c r="U319" s="145"/>
    </row>
    <row r="320" spans="1:21" x14ac:dyDescent="0.25">
      <c r="A320" s="235"/>
      <c r="B320" s="219" t="e">
        <f>+VLOOKUP(A320,'POA 2026'!$A$11:$AU$188,14,FALSE)</f>
        <v>#N/A</v>
      </c>
      <c r="C320" s="219" t="e">
        <f>+VLOOKUP(A320,'POA 2026'!$A$11:$AU$188,8,FALSE)</f>
        <v>#N/A</v>
      </c>
      <c r="D320" s="219" t="e">
        <f>+VLOOKUP(A320,'POA 2026'!$A$11:$AU$188,13,FALSE)</f>
        <v>#N/A</v>
      </c>
      <c r="E320" s="220" t="e">
        <f>+VLOOKUP(A320,'POA 2026'!$A$11:$AU$188,15,FALSE)</f>
        <v>#N/A</v>
      </c>
      <c r="F320" s="145"/>
      <c r="G320" s="145"/>
      <c r="H320" s="145"/>
      <c r="I320" s="234"/>
      <c r="J320" s="195"/>
      <c r="K320" s="220" t="e">
        <f t="shared" si="5"/>
        <v>#N/A</v>
      </c>
      <c r="L320" s="220" t="e">
        <f>+VLOOKUP(A320,'POA 2026'!$A$11:$AU$188,17,FALSE)</f>
        <v>#N/A</v>
      </c>
      <c r="M320" s="220" t="e">
        <f>+VLOOKUP(A320,'POA 2026'!$A$11:$AU$188,19,FALSE)</f>
        <v>#N/A</v>
      </c>
      <c r="N320" s="220" t="e">
        <f>+VLOOKUP(A320,'POA 2026'!$A$11:$AU$188,20,FALSE)</f>
        <v>#N/A</v>
      </c>
      <c r="O320" s="145"/>
      <c r="P320" s="145"/>
      <c r="Q320" s="145"/>
      <c r="R320" s="145"/>
      <c r="S320" s="145"/>
      <c r="T320" s="145"/>
      <c r="U320" s="145"/>
    </row>
    <row r="321" spans="1:21" x14ac:dyDescent="0.25">
      <c r="A321" s="235"/>
      <c r="B321" s="219" t="e">
        <f>+VLOOKUP(A321,'POA 2026'!$A$11:$AU$188,14,FALSE)</f>
        <v>#N/A</v>
      </c>
      <c r="C321" s="219" t="e">
        <f>+VLOOKUP(A321,'POA 2026'!$A$11:$AU$188,8,FALSE)</f>
        <v>#N/A</v>
      </c>
      <c r="D321" s="219" t="e">
        <f>+VLOOKUP(A321,'POA 2026'!$A$11:$AU$188,13,FALSE)</f>
        <v>#N/A</v>
      </c>
      <c r="E321" s="220" t="e">
        <f>+VLOOKUP(A321,'POA 2026'!$A$11:$AU$188,15,FALSE)</f>
        <v>#N/A</v>
      </c>
      <c r="F321" s="145"/>
      <c r="G321" s="145"/>
      <c r="H321" s="145"/>
      <c r="I321" s="234"/>
      <c r="J321" s="195"/>
      <c r="K321" s="220" t="e">
        <f t="shared" si="5"/>
        <v>#N/A</v>
      </c>
      <c r="L321" s="220" t="e">
        <f>+VLOOKUP(A321,'POA 2026'!$A$11:$AU$188,17,FALSE)</f>
        <v>#N/A</v>
      </c>
      <c r="M321" s="220" t="e">
        <f>+VLOOKUP(A321,'POA 2026'!$A$11:$AU$188,19,FALSE)</f>
        <v>#N/A</v>
      </c>
      <c r="N321" s="220" t="e">
        <f>+VLOOKUP(A321,'POA 2026'!$A$11:$AU$188,20,FALSE)</f>
        <v>#N/A</v>
      </c>
      <c r="O321" s="145"/>
      <c r="P321" s="145"/>
      <c r="Q321" s="145"/>
      <c r="R321" s="145"/>
      <c r="S321" s="145"/>
      <c r="T321" s="145"/>
      <c r="U321" s="145"/>
    </row>
    <row r="322" spans="1:21" x14ac:dyDescent="0.25">
      <c r="A322" s="235"/>
      <c r="B322" s="219" t="e">
        <f>+VLOOKUP(A322,'POA 2026'!$A$11:$AU$188,14,FALSE)</f>
        <v>#N/A</v>
      </c>
      <c r="C322" s="219" t="e">
        <f>+VLOOKUP(A322,'POA 2026'!$A$11:$AU$188,8,FALSE)</f>
        <v>#N/A</v>
      </c>
      <c r="D322" s="219" t="e">
        <f>+VLOOKUP(A322,'POA 2026'!$A$11:$AU$188,13,FALSE)</f>
        <v>#N/A</v>
      </c>
      <c r="E322" s="220" t="e">
        <f>+VLOOKUP(A322,'POA 2026'!$A$11:$AU$188,15,FALSE)</f>
        <v>#N/A</v>
      </c>
      <c r="F322" s="145"/>
      <c r="G322" s="145"/>
      <c r="H322" s="145"/>
      <c r="I322" s="234"/>
      <c r="J322" s="195"/>
      <c r="K322" s="220" t="e">
        <f t="shared" si="5"/>
        <v>#N/A</v>
      </c>
      <c r="L322" s="220" t="e">
        <f>+VLOOKUP(A322,'POA 2026'!$A$11:$AU$188,17,FALSE)</f>
        <v>#N/A</v>
      </c>
      <c r="M322" s="220" t="e">
        <f>+VLOOKUP(A322,'POA 2026'!$A$11:$AU$188,19,FALSE)</f>
        <v>#N/A</v>
      </c>
      <c r="N322" s="220" t="e">
        <f>+VLOOKUP(A322,'POA 2026'!$A$11:$AU$188,20,FALSE)</f>
        <v>#N/A</v>
      </c>
      <c r="O322" s="145"/>
      <c r="P322" s="145"/>
      <c r="Q322" s="145"/>
      <c r="R322" s="145"/>
      <c r="S322" s="145"/>
      <c r="T322" s="145"/>
      <c r="U322" s="145"/>
    </row>
    <row r="323" spans="1:21" x14ac:dyDescent="0.25">
      <c r="A323" s="235"/>
      <c r="B323" s="219" t="e">
        <f>+VLOOKUP(A323,'POA 2026'!$A$11:$AU$188,14,FALSE)</f>
        <v>#N/A</v>
      </c>
      <c r="C323" s="219" t="e">
        <f>+VLOOKUP(A323,'POA 2026'!$A$11:$AU$188,8,FALSE)</f>
        <v>#N/A</v>
      </c>
      <c r="D323" s="219" t="e">
        <f>+VLOOKUP(A323,'POA 2026'!$A$11:$AU$188,13,FALSE)</f>
        <v>#N/A</v>
      </c>
      <c r="E323" s="220" t="e">
        <f>+VLOOKUP(A323,'POA 2026'!$A$11:$AU$188,15,FALSE)</f>
        <v>#N/A</v>
      </c>
      <c r="F323" s="145"/>
      <c r="G323" s="145"/>
      <c r="H323" s="145"/>
      <c r="I323" s="234"/>
      <c r="J323" s="195"/>
      <c r="K323" s="220" t="e">
        <f t="shared" si="5"/>
        <v>#N/A</v>
      </c>
      <c r="L323" s="220" t="e">
        <f>+VLOOKUP(A323,'POA 2026'!$A$11:$AU$188,17,FALSE)</f>
        <v>#N/A</v>
      </c>
      <c r="M323" s="220" t="e">
        <f>+VLOOKUP(A323,'POA 2026'!$A$11:$AU$188,19,FALSE)</f>
        <v>#N/A</v>
      </c>
      <c r="N323" s="220" t="e">
        <f>+VLOOKUP(A323,'POA 2026'!$A$11:$AU$188,20,FALSE)</f>
        <v>#N/A</v>
      </c>
      <c r="O323" s="145"/>
      <c r="P323" s="145"/>
      <c r="Q323" s="145"/>
      <c r="R323" s="145"/>
      <c r="S323" s="145"/>
      <c r="T323" s="145"/>
      <c r="U323" s="145"/>
    </row>
    <row r="324" spans="1:21" x14ac:dyDescent="0.25">
      <c r="A324" s="235"/>
      <c r="B324" s="219" t="e">
        <f>+VLOOKUP(A324,'POA 2026'!$A$11:$AU$188,14,FALSE)</f>
        <v>#N/A</v>
      </c>
      <c r="C324" s="219" t="e">
        <f>+VLOOKUP(A324,'POA 2026'!$A$11:$AU$188,8,FALSE)</f>
        <v>#N/A</v>
      </c>
      <c r="D324" s="219" t="e">
        <f>+VLOOKUP(A324,'POA 2026'!$A$11:$AU$188,13,FALSE)</f>
        <v>#N/A</v>
      </c>
      <c r="E324" s="220" t="e">
        <f>+VLOOKUP(A324,'POA 2026'!$A$11:$AU$188,15,FALSE)</f>
        <v>#N/A</v>
      </c>
      <c r="F324" s="145"/>
      <c r="G324" s="145"/>
      <c r="H324" s="145"/>
      <c r="I324" s="234"/>
      <c r="J324" s="195"/>
      <c r="K324" s="220" t="e">
        <f t="shared" si="5"/>
        <v>#N/A</v>
      </c>
      <c r="L324" s="220" t="e">
        <f>+VLOOKUP(A324,'POA 2026'!$A$11:$AU$188,17,FALSE)</f>
        <v>#N/A</v>
      </c>
      <c r="M324" s="220" t="e">
        <f>+VLOOKUP(A324,'POA 2026'!$A$11:$AU$188,19,FALSE)</f>
        <v>#N/A</v>
      </c>
      <c r="N324" s="220" t="e">
        <f>+VLOOKUP(A324,'POA 2026'!$A$11:$AU$188,20,FALSE)</f>
        <v>#N/A</v>
      </c>
      <c r="O324" s="145"/>
      <c r="P324" s="145"/>
      <c r="Q324" s="145"/>
      <c r="R324" s="145"/>
      <c r="S324" s="145"/>
      <c r="T324" s="145"/>
      <c r="U324" s="145"/>
    </row>
    <row r="325" spans="1:21" x14ac:dyDescent="0.25">
      <c r="A325" s="235"/>
      <c r="B325" s="219" t="e">
        <f>+VLOOKUP(A325,'POA 2026'!$A$11:$AU$188,14,FALSE)</f>
        <v>#N/A</v>
      </c>
      <c r="C325" s="219" t="e">
        <f>+VLOOKUP(A325,'POA 2026'!$A$11:$AU$188,8,FALSE)</f>
        <v>#N/A</v>
      </c>
      <c r="D325" s="219" t="e">
        <f>+VLOOKUP(A325,'POA 2026'!$A$11:$AU$188,13,FALSE)</f>
        <v>#N/A</v>
      </c>
      <c r="E325" s="220" t="e">
        <f>+VLOOKUP(A325,'POA 2026'!$A$11:$AU$188,15,FALSE)</f>
        <v>#N/A</v>
      </c>
      <c r="F325" s="145"/>
      <c r="G325" s="145"/>
      <c r="H325" s="145"/>
      <c r="I325" s="234"/>
      <c r="J325" s="195"/>
      <c r="K325" s="220" t="e">
        <f t="shared" si="5"/>
        <v>#N/A</v>
      </c>
      <c r="L325" s="220" t="e">
        <f>+VLOOKUP(A325,'POA 2026'!$A$11:$AU$188,17,FALSE)</f>
        <v>#N/A</v>
      </c>
      <c r="M325" s="220" t="e">
        <f>+VLOOKUP(A325,'POA 2026'!$A$11:$AU$188,19,FALSE)</f>
        <v>#N/A</v>
      </c>
      <c r="N325" s="220" t="e">
        <f>+VLOOKUP(A325,'POA 2026'!$A$11:$AU$188,20,FALSE)</f>
        <v>#N/A</v>
      </c>
      <c r="O325" s="145"/>
      <c r="P325" s="145"/>
      <c r="Q325" s="145"/>
      <c r="R325" s="145"/>
      <c r="S325" s="145"/>
      <c r="T325" s="145"/>
      <c r="U325" s="145"/>
    </row>
    <row r="326" spans="1:21" x14ac:dyDescent="0.25">
      <c r="A326" s="235"/>
      <c r="B326" s="219" t="e">
        <f>+VLOOKUP(A326,'POA 2026'!$A$11:$AU$188,14,FALSE)</f>
        <v>#N/A</v>
      </c>
      <c r="C326" s="219" t="e">
        <f>+VLOOKUP(A326,'POA 2026'!$A$11:$AU$188,8,FALSE)</f>
        <v>#N/A</v>
      </c>
      <c r="D326" s="219" t="e">
        <f>+VLOOKUP(A326,'POA 2026'!$A$11:$AU$188,13,FALSE)</f>
        <v>#N/A</v>
      </c>
      <c r="E326" s="220" t="e">
        <f>+VLOOKUP(A326,'POA 2026'!$A$11:$AU$188,15,FALSE)</f>
        <v>#N/A</v>
      </c>
      <c r="F326" s="145"/>
      <c r="G326" s="145"/>
      <c r="H326" s="145"/>
      <c r="I326" s="234"/>
      <c r="J326" s="195"/>
      <c r="K326" s="220" t="e">
        <f t="shared" si="5"/>
        <v>#N/A</v>
      </c>
      <c r="L326" s="220" t="e">
        <f>+VLOOKUP(A326,'POA 2026'!$A$11:$AU$188,17,FALSE)</f>
        <v>#N/A</v>
      </c>
      <c r="M326" s="220" t="e">
        <f>+VLOOKUP(A326,'POA 2026'!$A$11:$AU$188,19,FALSE)</f>
        <v>#N/A</v>
      </c>
      <c r="N326" s="220" t="e">
        <f>+VLOOKUP(A326,'POA 2026'!$A$11:$AU$188,20,FALSE)</f>
        <v>#N/A</v>
      </c>
      <c r="O326" s="145"/>
      <c r="P326" s="145"/>
      <c r="Q326" s="145"/>
      <c r="R326" s="145"/>
      <c r="S326" s="145"/>
      <c r="T326" s="145"/>
      <c r="U326" s="145"/>
    </row>
    <row r="327" spans="1:21" x14ac:dyDescent="0.25">
      <c r="A327" s="235"/>
      <c r="B327" s="219" t="e">
        <f>+VLOOKUP(A327,'POA 2026'!$A$11:$AU$188,14,FALSE)</f>
        <v>#N/A</v>
      </c>
      <c r="C327" s="219" t="e">
        <f>+VLOOKUP(A327,'POA 2026'!$A$11:$AU$188,8,FALSE)</f>
        <v>#N/A</v>
      </c>
      <c r="D327" s="219" t="e">
        <f>+VLOOKUP(A327,'POA 2026'!$A$11:$AU$188,13,FALSE)</f>
        <v>#N/A</v>
      </c>
      <c r="E327" s="220" t="e">
        <f>+VLOOKUP(A327,'POA 2026'!$A$11:$AU$188,15,FALSE)</f>
        <v>#N/A</v>
      </c>
      <c r="F327" s="145"/>
      <c r="G327" s="145"/>
      <c r="H327" s="145"/>
      <c r="I327" s="234"/>
      <c r="J327" s="195"/>
      <c r="K327" s="220" t="e">
        <f t="shared" si="5"/>
        <v>#N/A</v>
      </c>
      <c r="L327" s="220" t="e">
        <f>+VLOOKUP(A327,'POA 2026'!$A$11:$AU$188,17,FALSE)</f>
        <v>#N/A</v>
      </c>
      <c r="M327" s="220" t="e">
        <f>+VLOOKUP(A327,'POA 2026'!$A$11:$AU$188,19,FALSE)</f>
        <v>#N/A</v>
      </c>
      <c r="N327" s="220" t="e">
        <f>+VLOOKUP(A327,'POA 2026'!$A$11:$AU$188,20,FALSE)</f>
        <v>#N/A</v>
      </c>
      <c r="O327" s="145"/>
      <c r="P327" s="145"/>
      <c r="Q327" s="145"/>
      <c r="R327" s="145"/>
      <c r="S327" s="145"/>
      <c r="T327" s="145"/>
      <c r="U327" s="145"/>
    </row>
    <row r="328" spans="1:21" x14ac:dyDescent="0.25">
      <c r="A328" s="235"/>
      <c r="B328" s="219" t="e">
        <f>+VLOOKUP(A328,'POA 2026'!$A$11:$AU$188,14,FALSE)</f>
        <v>#N/A</v>
      </c>
      <c r="C328" s="219" t="e">
        <f>+VLOOKUP(A328,'POA 2026'!$A$11:$AU$188,8,FALSE)</f>
        <v>#N/A</v>
      </c>
      <c r="D328" s="219" t="e">
        <f>+VLOOKUP(A328,'POA 2026'!$A$11:$AU$188,13,FALSE)</f>
        <v>#N/A</v>
      </c>
      <c r="E328" s="220" t="e">
        <f>+VLOOKUP(A328,'POA 2026'!$A$11:$AU$188,15,FALSE)</f>
        <v>#N/A</v>
      </c>
      <c r="F328" s="145"/>
      <c r="G328" s="145"/>
      <c r="H328" s="145"/>
      <c r="I328" s="234"/>
      <c r="J328" s="195"/>
      <c r="K328" s="220" t="e">
        <f t="shared" si="5"/>
        <v>#N/A</v>
      </c>
      <c r="L328" s="220" t="e">
        <f>+VLOOKUP(A328,'POA 2026'!$A$11:$AU$188,17,FALSE)</f>
        <v>#N/A</v>
      </c>
      <c r="M328" s="220" t="e">
        <f>+VLOOKUP(A328,'POA 2026'!$A$11:$AU$188,19,FALSE)</f>
        <v>#N/A</v>
      </c>
      <c r="N328" s="220" t="e">
        <f>+VLOOKUP(A328,'POA 2026'!$A$11:$AU$188,20,FALSE)</f>
        <v>#N/A</v>
      </c>
      <c r="O328" s="145"/>
      <c r="P328" s="145"/>
      <c r="Q328" s="145"/>
      <c r="R328" s="145"/>
      <c r="S328" s="145"/>
      <c r="T328" s="145"/>
      <c r="U328" s="145"/>
    </row>
    <row r="329" spans="1:21" x14ac:dyDescent="0.25">
      <c r="A329" s="235"/>
      <c r="B329" s="219" t="e">
        <f>+VLOOKUP(A329,'POA 2026'!$A$11:$AU$188,14,FALSE)</f>
        <v>#N/A</v>
      </c>
      <c r="C329" s="219" t="e">
        <f>+VLOOKUP(A329,'POA 2026'!$A$11:$AU$188,8,FALSE)</f>
        <v>#N/A</v>
      </c>
      <c r="D329" s="219" t="e">
        <f>+VLOOKUP(A329,'POA 2026'!$A$11:$AU$188,13,FALSE)</f>
        <v>#N/A</v>
      </c>
      <c r="E329" s="220" t="e">
        <f>+VLOOKUP(A329,'POA 2026'!$A$11:$AU$188,15,FALSE)</f>
        <v>#N/A</v>
      </c>
      <c r="F329" s="145"/>
      <c r="G329" s="145"/>
      <c r="H329" s="145"/>
      <c r="I329" s="234"/>
      <c r="J329" s="195"/>
      <c r="K329" s="220" t="e">
        <f t="shared" si="5"/>
        <v>#N/A</v>
      </c>
      <c r="L329" s="220" t="e">
        <f>+VLOOKUP(A329,'POA 2026'!$A$11:$AU$188,17,FALSE)</f>
        <v>#N/A</v>
      </c>
      <c r="M329" s="220" t="e">
        <f>+VLOOKUP(A329,'POA 2026'!$A$11:$AU$188,19,FALSE)</f>
        <v>#N/A</v>
      </c>
      <c r="N329" s="220" t="e">
        <f>+VLOOKUP(A329,'POA 2026'!$A$11:$AU$188,20,FALSE)</f>
        <v>#N/A</v>
      </c>
      <c r="O329" s="145"/>
      <c r="P329" s="145"/>
      <c r="Q329" s="145"/>
      <c r="R329" s="145"/>
      <c r="S329" s="145"/>
      <c r="T329" s="145"/>
      <c r="U329" s="145"/>
    </row>
    <row r="330" spans="1:21" x14ac:dyDescent="0.25">
      <c r="A330" s="235"/>
      <c r="B330" s="219" t="e">
        <f>+VLOOKUP(A330,'POA 2026'!$A$11:$AU$188,14,FALSE)</f>
        <v>#N/A</v>
      </c>
      <c r="C330" s="219" t="e">
        <f>+VLOOKUP(A330,'POA 2026'!$A$11:$AU$188,8,FALSE)</f>
        <v>#N/A</v>
      </c>
      <c r="D330" s="219" t="e">
        <f>+VLOOKUP(A330,'POA 2026'!$A$11:$AU$188,13,FALSE)</f>
        <v>#N/A</v>
      </c>
      <c r="E330" s="220" t="e">
        <f>+VLOOKUP(A330,'POA 2026'!$A$11:$AU$188,15,FALSE)</f>
        <v>#N/A</v>
      </c>
      <c r="F330" s="145"/>
      <c r="G330" s="145"/>
      <c r="H330" s="145"/>
      <c r="I330" s="234"/>
      <c r="J330" s="195"/>
      <c r="K330" s="220" t="e">
        <f t="shared" si="5"/>
        <v>#N/A</v>
      </c>
      <c r="L330" s="220" t="e">
        <f>+VLOOKUP(A330,'POA 2026'!$A$11:$AU$188,17,FALSE)</f>
        <v>#N/A</v>
      </c>
      <c r="M330" s="220" t="e">
        <f>+VLOOKUP(A330,'POA 2026'!$A$11:$AU$188,19,FALSE)</f>
        <v>#N/A</v>
      </c>
      <c r="N330" s="220" t="e">
        <f>+VLOOKUP(A330,'POA 2026'!$A$11:$AU$188,20,FALSE)</f>
        <v>#N/A</v>
      </c>
      <c r="O330" s="145"/>
      <c r="P330" s="145"/>
      <c r="Q330" s="145"/>
      <c r="R330" s="145"/>
      <c r="S330" s="145"/>
      <c r="T330" s="145"/>
      <c r="U330" s="145"/>
    </row>
    <row r="331" spans="1:21" x14ac:dyDescent="0.25">
      <c r="A331" s="235"/>
      <c r="B331" s="219" t="e">
        <f>+VLOOKUP(A331,'POA 2026'!$A$11:$AU$188,14,FALSE)</f>
        <v>#N/A</v>
      </c>
      <c r="C331" s="219" t="e">
        <f>+VLOOKUP(A331,'POA 2026'!$A$11:$AU$188,8,FALSE)</f>
        <v>#N/A</v>
      </c>
      <c r="D331" s="219" t="e">
        <f>+VLOOKUP(A331,'POA 2026'!$A$11:$AU$188,13,FALSE)</f>
        <v>#N/A</v>
      </c>
      <c r="E331" s="220" t="e">
        <f>+VLOOKUP(A331,'POA 2026'!$A$11:$AU$188,15,FALSE)</f>
        <v>#N/A</v>
      </c>
      <c r="F331" s="145"/>
      <c r="G331" s="145"/>
      <c r="H331" s="145"/>
      <c r="I331" s="234"/>
      <c r="J331" s="195"/>
      <c r="K331" s="220" t="e">
        <f t="shared" si="5"/>
        <v>#N/A</v>
      </c>
      <c r="L331" s="220" t="e">
        <f>+VLOOKUP(A331,'POA 2026'!$A$11:$AU$188,17,FALSE)</f>
        <v>#N/A</v>
      </c>
      <c r="M331" s="220" t="e">
        <f>+VLOOKUP(A331,'POA 2026'!$A$11:$AU$188,19,FALSE)</f>
        <v>#N/A</v>
      </c>
      <c r="N331" s="220" t="e">
        <f>+VLOOKUP(A331,'POA 2026'!$A$11:$AU$188,20,FALSE)</f>
        <v>#N/A</v>
      </c>
      <c r="O331" s="145"/>
      <c r="P331" s="145"/>
      <c r="Q331" s="145"/>
      <c r="R331" s="145"/>
      <c r="S331" s="145"/>
      <c r="T331" s="145"/>
      <c r="U331" s="145"/>
    </row>
    <row r="332" spans="1:21" x14ac:dyDescent="0.25">
      <c r="A332" s="235"/>
      <c r="B332" s="219" t="e">
        <f>+VLOOKUP(A332,'POA 2026'!$A$11:$AU$188,14,FALSE)</f>
        <v>#N/A</v>
      </c>
      <c r="C332" s="219" t="e">
        <f>+VLOOKUP(A332,'POA 2026'!$A$11:$AU$188,8,FALSE)</f>
        <v>#N/A</v>
      </c>
      <c r="D332" s="219" t="e">
        <f>+VLOOKUP(A332,'POA 2026'!$A$11:$AU$188,13,FALSE)</f>
        <v>#N/A</v>
      </c>
      <c r="E332" s="220" t="e">
        <f>+VLOOKUP(A332,'POA 2026'!$A$11:$AU$188,15,FALSE)</f>
        <v>#N/A</v>
      </c>
      <c r="F332" s="145"/>
      <c r="G332" s="145"/>
      <c r="H332" s="145"/>
      <c r="I332" s="234"/>
      <c r="J332" s="195"/>
      <c r="K332" s="220" t="e">
        <f t="shared" si="5"/>
        <v>#N/A</v>
      </c>
      <c r="L332" s="220" t="e">
        <f>+VLOOKUP(A332,'POA 2026'!$A$11:$AU$188,17,FALSE)</f>
        <v>#N/A</v>
      </c>
      <c r="M332" s="220" t="e">
        <f>+VLOOKUP(A332,'POA 2026'!$A$11:$AU$188,19,FALSE)</f>
        <v>#N/A</v>
      </c>
      <c r="N332" s="220" t="e">
        <f>+VLOOKUP(A332,'POA 2026'!$A$11:$AU$188,20,FALSE)</f>
        <v>#N/A</v>
      </c>
      <c r="O332" s="145"/>
      <c r="P332" s="145"/>
      <c r="Q332" s="145"/>
      <c r="R332" s="145"/>
      <c r="S332" s="145"/>
      <c r="T332" s="145"/>
      <c r="U332" s="145"/>
    </row>
    <row r="333" spans="1:21" x14ac:dyDescent="0.25">
      <c r="A333" s="235"/>
      <c r="B333" s="219" t="e">
        <f>+VLOOKUP(A333,'POA 2026'!$A$11:$AU$188,14,FALSE)</f>
        <v>#N/A</v>
      </c>
      <c r="C333" s="219" t="e">
        <f>+VLOOKUP(A333,'POA 2026'!$A$11:$AU$188,8,FALSE)</f>
        <v>#N/A</v>
      </c>
      <c r="D333" s="219" t="e">
        <f>+VLOOKUP(A333,'POA 2026'!$A$11:$AU$188,13,FALSE)</f>
        <v>#N/A</v>
      </c>
      <c r="E333" s="220" t="e">
        <f>+VLOOKUP(A333,'POA 2026'!$A$11:$AU$188,15,FALSE)</f>
        <v>#N/A</v>
      </c>
      <c r="F333" s="145"/>
      <c r="G333" s="145"/>
      <c r="H333" s="145"/>
      <c r="I333" s="234"/>
      <c r="J333" s="195"/>
      <c r="K333" s="220" t="e">
        <f t="shared" si="5"/>
        <v>#N/A</v>
      </c>
      <c r="L333" s="220" t="e">
        <f>+VLOOKUP(A333,'POA 2026'!$A$11:$AU$188,17,FALSE)</f>
        <v>#N/A</v>
      </c>
      <c r="M333" s="220" t="e">
        <f>+VLOOKUP(A333,'POA 2026'!$A$11:$AU$188,19,FALSE)</f>
        <v>#N/A</v>
      </c>
      <c r="N333" s="220" t="e">
        <f>+VLOOKUP(A333,'POA 2026'!$A$11:$AU$188,20,FALSE)</f>
        <v>#N/A</v>
      </c>
      <c r="O333" s="145"/>
      <c r="P333" s="145"/>
      <c r="Q333" s="145"/>
      <c r="R333" s="145"/>
      <c r="S333" s="145"/>
      <c r="T333" s="145"/>
      <c r="U333" s="145"/>
    </row>
    <row r="334" spans="1:21" x14ac:dyDescent="0.25">
      <c r="A334" s="235"/>
      <c r="B334" s="219" t="e">
        <f>+VLOOKUP(A334,'POA 2026'!$A$11:$AU$188,14,FALSE)</f>
        <v>#N/A</v>
      </c>
      <c r="C334" s="219" t="e">
        <f>+VLOOKUP(A334,'POA 2026'!$A$11:$AU$188,8,FALSE)</f>
        <v>#N/A</v>
      </c>
      <c r="D334" s="219" t="e">
        <f>+VLOOKUP(A334,'POA 2026'!$A$11:$AU$188,13,FALSE)</f>
        <v>#N/A</v>
      </c>
      <c r="E334" s="220" t="e">
        <f>+VLOOKUP(A334,'POA 2026'!$A$11:$AU$188,15,FALSE)</f>
        <v>#N/A</v>
      </c>
      <c r="F334" s="145"/>
      <c r="G334" s="145"/>
      <c r="H334" s="145"/>
      <c r="I334" s="234"/>
      <c r="J334" s="195"/>
      <c r="K334" s="220" t="e">
        <f t="shared" si="5"/>
        <v>#N/A</v>
      </c>
      <c r="L334" s="220" t="e">
        <f>+VLOOKUP(A334,'POA 2026'!$A$11:$AU$188,17,FALSE)</f>
        <v>#N/A</v>
      </c>
      <c r="M334" s="220" t="e">
        <f>+VLOOKUP(A334,'POA 2026'!$A$11:$AU$188,19,FALSE)</f>
        <v>#N/A</v>
      </c>
      <c r="N334" s="220" t="e">
        <f>+VLOOKUP(A334,'POA 2026'!$A$11:$AU$188,20,FALSE)</f>
        <v>#N/A</v>
      </c>
      <c r="O334" s="145"/>
      <c r="P334" s="145"/>
      <c r="Q334" s="145"/>
      <c r="R334" s="145"/>
      <c r="S334" s="145"/>
      <c r="T334" s="145"/>
      <c r="U334" s="145"/>
    </row>
    <row r="335" spans="1:21" x14ac:dyDescent="0.25">
      <c r="A335" s="235"/>
      <c r="B335" s="219" t="e">
        <f>+VLOOKUP(A335,'POA 2026'!$A$11:$AU$188,14,FALSE)</f>
        <v>#N/A</v>
      </c>
      <c r="C335" s="219" t="e">
        <f>+VLOOKUP(A335,'POA 2026'!$A$11:$AU$188,8,FALSE)</f>
        <v>#N/A</v>
      </c>
      <c r="D335" s="219" t="e">
        <f>+VLOOKUP(A335,'POA 2026'!$A$11:$AU$188,13,FALSE)</f>
        <v>#N/A</v>
      </c>
      <c r="E335" s="220" t="e">
        <f>+VLOOKUP(A335,'POA 2026'!$A$11:$AU$188,15,FALSE)</f>
        <v>#N/A</v>
      </c>
      <c r="F335" s="145"/>
      <c r="G335" s="145"/>
      <c r="H335" s="145"/>
      <c r="I335" s="234"/>
      <c r="J335" s="195"/>
      <c r="K335" s="220" t="e">
        <f t="shared" si="5"/>
        <v>#N/A</v>
      </c>
      <c r="L335" s="220" t="e">
        <f>+VLOOKUP(A335,'POA 2026'!$A$11:$AU$188,17,FALSE)</f>
        <v>#N/A</v>
      </c>
      <c r="M335" s="220" t="e">
        <f>+VLOOKUP(A335,'POA 2026'!$A$11:$AU$188,19,FALSE)</f>
        <v>#N/A</v>
      </c>
      <c r="N335" s="220" t="e">
        <f>+VLOOKUP(A335,'POA 2026'!$A$11:$AU$188,20,FALSE)</f>
        <v>#N/A</v>
      </c>
      <c r="O335" s="145"/>
      <c r="P335" s="145"/>
      <c r="Q335" s="145"/>
      <c r="R335" s="145"/>
      <c r="S335" s="145"/>
      <c r="T335" s="145"/>
      <c r="U335" s="145"/>
    </row>
    <row r="336" spans="1:21" x14ac:dyDescent="0.25">
      <c r="A336" s="235"/>
      <c r="B336" s="219" t="e">
        <f>+VLOOKUP(A336,'POA 2026'!$A$11:$AU$188,14,FALSE)</f>
        <v>#N/A</v>
      </c>
      <c r="C336" s="219" t="e">
        <f>+VLOOKUP(A336,'POA 2026'!$A$11:$AU$188,8,FALSE)</f>
        <v>#N/A</v>
      </c>
      <c r="D336" s="219" t="e">
        <f>+VLOOKUP(A336,'POA 2026'!$A$11:$AU$188,13,FALSE)</f>
        <v>#N/A</v>
      </c>
      <c r="E336" s="220" t="e">
        <f>+VLOOKUP(A336,'POA 2026'!$A$11:$AU$188,15,FALSE)</f>
        <v>#N/A</v>
      </c>
      <c r="F336" s="145"/>
      <c r="G336" s="145"/>
      <c r="H336" s="145"/>
      <c r="I336" s="234"/>
      <c r="J336" s="195"/>
      <c r="K336" s="220" t="e">
        <f t="shared" si="5"/>
        <v>#N/A</v>
      </c>
      <c r="L336" s="220" t="e">
        <f>+VLOOKUP(A336,'POA 2026'!$A$11:$AU$188,17,FALSE)</f>
        <v>#N/A</v>
      </c>
      <c r="M336" s="220" t="e">
        <f>+VLOOKUP(A336,'POA 2026'!$A$11:$AU$188,19,FALSE)</f>
        <v>#N/A</v>
      </c>
      <c r="N336" s="220" t="e">
        <f>+VLOOKUP(A336,'POA 2026'!$A$11:$AU$188,20,FALSE)</f>
        <v>#N/A</v>
      </c>
      <c r="O336" s="145"/>
      <c r="P336" s="145"/>
      <c r="Q336" s="145"/>
      <c r="R336" s="145"/>
      <c r="S336" s="145"/>
      <c r="T336" s="145"/>
      <c r="U336" s="145"/>
    </row>
    <row r="337" spans="1:21" x14ac:dyDescent="0.25">
      <c r="A337" s="235"/>
      <c r="B337" s="219" t="e">
        <f>+VLOOKUP(A337,'POA 2026'!$A$11:$AU$188,14,FALSE)</f>
        <v>#N/A</v>
      </c>
      <c r="C337" s="219" t="e">
        <f>+VLOOKUP(A337,'POA 2026'!$A$11:$AU$188,8,FALSE)</f>
        <v>#N/A</v>
      </c>
      <c r="D337" s="219" t="e">
        <f>+VLOOKUP(A337,'POA 2026'!$A$11:$AU$188,13,FALSE)</f>
        <v>#N/A</v>
      </c>
      <c r="E337" s="220" t="e">
        <f>+VLOOKUP(A337,'POA 2026'!$A$11:$AU$188,15,FALSE)</f>
        <v>#N/A</v>
      </c>
      <c r="F337" s="145"/>
      <c r="G337" s="145"/>
      <c r="H337" s="145"/>
      <c r="I337" s="234"/>
      <c r="J337" s="195"/>
      <c r="K337" s="220" t="e">
        <f t="shared" si="5"/>
        <v>#N/A</v>
      </c>
      <c r="L337" s="220" t="e">
        <f>+VLOOKUP(A337,'POA 2026'!$A$11:$AU$188,17,FALSE)</f>
        <v>#N/A</v>
      </c>
      <c r="M337" s="220" t="e">
        <f>+VLOOKUP(A337,'POA 2026'!$A$11:$AU$188,19,FALSE)</f>
        <v>#N/A</v>
      </c>
      <c r="N337" s="220" t="e">
        <f>+VLOOKUP(A337,'POA 2026'!$A$11:$AU$188,20,FALSE)</f>
        <v>#N/A</v>
      </c>
      <c r="O337" s="145"/>
      <c r="P337" s="145"/>
      <c r="Q337" s="145"/>
      <c r="R337" s="145"/>
      <c r="S337" s="145"/>
      <c r="T337" s="145"/>
      <c r="U337" s="145"/>
    </row>
    <row r="338" spans="1:21" x14ac:dyDescent="0.25">
      <c r="A338" s="235"/>
      <c r="B338" s="219" t="e">
        <f>+VLOOKUP(A338,'POA 2026'!$A$11:$AU$188,14,FALSE)</f>
        <v>#N/A</v>
      </c>
      <c r="C338" s="219" t="e">
        <f>+VLOOKUP(A338,'POA 2026'!$A$11:$AU$188,8,FALSE)</f>
        <v>#N/A</v>
      </c>
      <c r="D338" s="219" t="e">
        <f>+VLOOKUP(A338,'POA 2026'!$A$11:$AU$188,13,FALSE)</f>
        <v>#N/A</v>
      </c>
      <c r="E338" s="220" t="e">
        <f>+VLOOKUP(A338,'POA 2026'!$A$11:$AU$188,15,FALSE)</f>
        <v>#N/A</v>
      </c>
      <c r="F338" s="145"/>
      <c r="G338" s="145"/>
      <c r="H338" s="145"/>
      <c r="I338" s="234"/>
      <c r="J338" s="195"/>
      <c r="K338" s="220" t="e">
        <f t="shared" si="5"/>
        <v>#N/A</v>
      </c>
      <c r="L338" s="220" t="e">
        <f>+VLOOKUP(A338,'POA 2026'!$A$11:$AU$188,17,FALSE)</f>
        <v>#N/A</v>
      </c>
      <c r="M338" s="220" t="e">
        <f>+VLOOKUP(A338,'POA 2026'!$A$11:$AU$188,19,FALSE)</f>
        <v>#N/A</v>
      </c>
      <c r="N338" s="220" t="e">
        <f>+VLOOKUP(A338,'POA 2026'!$A$11:$AU$188,20,FALSE)</f>
        <v>#N/A</v>
      </c>
      <c r="O338" s="145"/>
      <c r="P338" s="145"/>
      <c r="Q338" s="145"/>
      <c r="R338" s="145"/>
      <c r="S338" s="145"/>
      <c r="T338" s="145"/>
      <c r="U338" s="145"/>
    </row>
    <row r="339" spans="1:21" x14ac:dyDescent="0.25">
      <c r="A339" s="235"/>
      <c r="B339" s="219" t="e">
        <f>+VLOOKUP(A339,'POA 2026'!$A$11:$AU$188,14,FALSE)</f>
        <v>#N/A</v>
      </c>
      <c r="C339" s="219" t="e">
        <f>+VLOOKUP(A339,'POA 2026'!$A$11:$AU$188,8,FALSE)</f>
        <v>#N/A</v>
      </c>
      <c r="D339" s="219" t="e">
        <f>+VLOOKUP(A339,'POA 2026'!$A$11:$AU$188,13,FALSE)</f>
        <v>#N/A</v>
      </c>
      <c r="E339" s="220" t="e">
        <f>+VLOOKUP(A339,'POA 2026'!$A$11:$AU$188,15,FALSE)</f>
        <v>#N/A</v>
      </c>
      <c r="F339" s="145"/>
      <c r="G339" s="145"/>
      <c r="H339" s="145"/>
      <c r="I339" s="234"/>
      <c r="J339" s="195"/>
      <c r="K339" s="220" t="e">
        <f t="shared" si="5"/>
        <v>#N/A</v>
      </c>
      <c r="L339" s="220" t="e">
        <f>+VLOOKUP(A339,'POA 2026'!$A$11:$AU$188,17,FALSE)</f>
        <v>#N/A</v>
      </c>
      <c r="M339" s="220" t="e">
        <f>+VLOOKUP(A339,'POA 2026'!$A$11:$AU$188,19,FALSE)</f>
        <v>#N/A</v>
      </c>
      <c r="N339" s="220" t="e">
        <f>+VLOOKUP(A339,'POA 2026'!$A$11:$AU$188,20,FALSE)</f>
        <v>#N/A</v>
      </c>
      <c r="O339" s="145"/>
      <c r="P339" s="145"/>
      <c r="Q339" s="145"/>
      <c r="R339" s="145"/>
      <c r="S339" s="145"/>
      <c r="T339" s="145"/>
      <c r="U339" s="145"/>
    </row>
    <row r="340" spans="1:21" x14ac:dyDescent="0.25">
      <c r="A340" s="235"/>
      <c r="B340" s="219" t="e">
        <f>+VLOOKUP(A340,'POA 2026'!$A$11:$AU$188,14,FALSE)</f>
        <v>#N/A</v>
      </c>
      <c r="C340" s="219" t="e">
        <f>+VLOOKUP(A340,'POA 2026'!$A$11:$AU$188,8,FALSE)</f>
        <v>#N/A</v>
      </c>
      <c r="D340" s="219" t="e">
        <f>+VLOOKUP(A340,'POA 2026'!$A$11:$AU$188,13,FALSE)</f>
        <v>#N/A</v>
      </c>
      <c r="E340" s="220" t="e">
        <f>+VLOOKUP(A340,'POA 2026'!$A$11:$AU$188,15,FALSE)</f>
        <v>#N/A</v>
      </c>
      <c r="F340" s="145"/>
      <c r="G340" s="145"/>
      <c r="H340" s="145"/>
      <c r="I340" s="234"/>
      <c r="J340" s="195"/>
      <c r="K340" s="220" t="e">
        <f t="shared" si="5"/>
        <v>#N/A</v>
      </c>
      <c r="L340" s="220" t="e">
        <f>+VLOOKUP(A340,'POA 2026'!$A$11:$AU$188,17,FALSE)</f>
        <v>#N/A</v>
      </c>
      <c r="M340" s="220" t="e">
        <f>+VLOOKUP(A340,'POA 2026'!$A$11:$AU$188,19,FALSE)</f>
        <v>#N/A</v>
      </c>
      <c r="N340" s="220" t="e">
        <f>+VLOOKUP(A340,'POA 2026'!$A$11:$AU$188,20,FALSE)</f>
        <v>#N/A</v>
      </c>
      <c r="O340" s="145"/>
      <c r="P340" s="145"/>
      <c r="Q340" s="145"/>
      <c r="R340" s="145"/>
      <c r="S340" s="145"/>
      <c r="T340" s="145"/>
      <c r="U340" s="145"/>
    </row>
    <row r="341" spans="1:21" x14ac:dyDescent="0.25">
      <c r="A341" s="235"/>
      <c r="B341" s="219" t="e">
        <f>+VLOOKUP(A341,'POA 2026'!$A$11:$AU$188,14,FALSE)</f>
        <v>#N/A</v>
      </c>
      <c r="C341" s="219" t="e">
        <f>+VLOOKUP(A341,'POA 2026'!$A$11:$AU$188,8,FALSE)</f>
        <v>#N/A</v>
      </c>
      <c r="D341" s="219" t="e">
        <f>+VLOOKUP(A341,'POA 2026'!$A$11:$AU$188,13,FALSE)</f>
        <v>#N/A</v>
      </c>
      <c r="E341" s="220" t="e">
        <f>+VLOOKUP(A341,'POA 2026'!$A$11:$AU$188,15,FALSE)</f>
        <v>#N/A</v>
      </c>
      <c r="F341" s="145"/>
      <c r="G341" s="145"/>
      <c r="H341" s="145"/>
      <c r="I341" s="234"/>
      <c r="J341" s="195"/>
      <c r="K341" s="220" t="e">
        <f t="shared" si="5"/>
        <v>#N/A</v>
      </c>
      <c r="L341" s="220" t="e">
        <f>+VLOOKUP(A341,'POA 2026'!$A$11:$AU$188,17,FALSE)</f>
        <v>#N/A</v>
      </c>
      <c r="M341" s="220" t="e">
        <f>+VLOOKUP(A341,'POA 2026'!$A$11:$AU$188,19,FALSE)</f>
        <v>#N/A</v>
      </c>
      <c r="N341" s="220" t="e">
        <f>+VLOOKUP(A341,'POA 2026'!$A$11:$AU$188,20,FALSE)</f>
        <v>#N/A</v>
      </c>
      <c r="O341" s="145"/>
      <c r="P341" s="145"/>
      <c r="Q341" s="145"/>
      <c r="R341" s="145"/>
      <c r="S341" s="145"/>
      <c r="T341" s="145"/>
      <c r="U341" s="145"/>
    </row>
    <row r="342" spans="1:21" x14ac:dyDescent="0.25">
      <c r="A342" s="235"/>
      <c r="B342" s="219" t="e">
        <f>+VLOOKUP(A342,'POA 2026'!$A$11:$AU$188,14,FALSE)</f>
        <v>#N/A</v>
      </c>
      <c r="C342" s="219" t="e">
        <f>+VLOOKUP(A342,'POA 2026'!$A$11:$AU$188,8,FALSE)</f>
        <v>#N/A</v>
      </c>
      <c r="D342" s="219" t="e">
        <f>+VLOOKUP(A342,'POA 2026'!$A$11:$AU$188,13,FALSE)</f>
        <v>#N/A</v>
      </c>
      <c r="E342" s="220" t="e">
        <f>+VLOOKUP(A342,'POA 2026'!$A$11:$AU$188,15,FALSE)</f>
        <v>#N/A</v>
      </c>
      <c r="F342" s="145"/>
      <c r="G342" s="145"/>
      <c r="H342" s="145"/>
      <c r="I342" s="234"/>
      <c r="J342" s="195"/>
      <c r="K342" s="220" t="e">
        <f t="shared" si="5"/>
        <v>#N/A</v>
      </c>
      <c r="L342" s="220" t="e">
        <f>+VLOOKUP(A342,'POA 2026'!$A$11:$AU$188,17,FALSE)</f>
        <v>#N/A</v>
      </c>
      <c r="M342" s="220" t="e">
        <f>+VLOOKUP(A342,'POA 2026'!$A$11:$AU$188,19,FALSE)</f>
        <v>#N/A</v>
      </c>
      <c r="N342" s="220" t="e">
        <f>+VLOOKUP(A342,'POA 2026'!$A$11:$AU$188,20,FALSE)</f>
        <v>#N/A</v>
      </c>
      <c r="O342" s="145"/>
      <c r="P342" s="145"/>
      <c r="Q342" s="145"/>
      <c r="R342" s="145"/>
      <c r="S342" s="145"/>
      <c r="T342" s="145"/>
      <c r="U342" s="145"/>
    </row>
    <row r="343" spans="1:21" x14ac:dyDescent="0.25">
      <c r="A343" s="235"/>
      <c r="B343" s="219" t="e">
        <f>+VLOOKUP(A343,'POA 2026'!$A$11:$AU$188,14,FALSE)</f>
        <v>#N/A</v>
      </c>
      <c r="C343" s="219" t="e">
        <f>+VLOOKUP(A343,'POA 2026'!$A$11:$AU$188,8,FALSE)</f>
        <v>#N/A</v>
      </c>
      <c r="D343" s="219" t="e">
        <f>+VLOOKUP(A343,'POA 2026'!$A$11:$AU$188,13,FALSE)</f>
        <v>#N/A</v>
      </c>
      <c r="E343" s="220" t="e">
        <f>+VLOOKUP(A343,'POA 2026'!$A$11:$AU$188,15,FALSE)</f>
        <v>#N/A</v>
      </c>
      <c r="F343" s="145"/>
      <c r="G343" s="145"/>
      <c r="H343" s="145"/>
      <c r="I343" s="234"/>
      <c r="J343" s="195"/>
      <c r="K343" s="220" t="e">
        <f t="shared" si="5"/>
        <v>#N/A</v>
      </c>
      <c r="L343" s="220" t="e">
        <f>+VLOOKUP(A343,'POA 2026'!$A$11:$AU$188,17,FALSE)</f>
        <v>#N/A</v>
      </c>
      <c r="M343" s="220" t="e">
        <f>+VLOOKUP(A343,'POA 2026'!$A$11:$AU$188,19,FALSE)</f>
        <v>#N/A</v>
      </c>
      <c r="N343" s="220" t="e">
        <f>+VLOOKUP(A343,'POA 2026'!$A$11:$AU$188,20,FALSE)</f>
        <v>#N/A</v>
      </c>
      <c r="O343" s="145"/>
      <c r="P343" s="145"/>
      <c r="Q343" s="145"/>
      <c r="R343" s="145"/>
      <c r="S343" s="145"/>
      <c r="T343" s="145"/>
      <c r="U343" s="145"/>
    </row>
    <row r="344" spans="1:21" x14ac:dyDescent="0.25">
      <c r="A344" s="235"/>
      <c r="B344" s="219" t="e">
        <f>+VLOOKUP(A344,'POA 2026'!$A$11:$AU$188,14,FALSE)</f>
        <v>#N/A</v>
      </c>
      <c r="C344" s="219" t="e">
        <f>+VLOOKUP(A344,'POA 2026'!$A$11:$AU$188,8,FALSE)</f>
        <v>#N/A</v>
      </c>
      <c r="D344" s="219" t="e">
        <f>+VLOOKUP(A344,'POA 2026'!$A$11:$AU$188,13,FALSE)</f>
        <v>#N/A</v>
      </c>
      <c r="E344" s="220" t="e">
        <f>+VLOOKUP(A344,'POA 2026'!$A$11:$AU$188,15,FALSE)</f>
        <v>#N/A</v>
      </c>
      <c r="F344" s="145"/>
      <c r="G344" s="145"/>
      <c r="H344" s="145"/>
      <c r="I344" s="234"/>
      <c r="J344" s="195"/>
      <c r="K344" s="220" t="e">
        <f t="shared" si="5"/>
        <v>#N/A</v>
      </c>
      <c r="L344" s="220" t="e">
        <f>+VLOOKUP(A344,'POA 2026'!$A$11:$AU$188,17,FALSE)</f>
        <v>#N/A</v>
      </c>
      <c r="M344" s="220" t="e">
        <f>+VLOOKUP(A344,'POA 2026'!$A$11:$AU$188,19,FALSE)</f>
        <v>#N/A</v>
      </c>
      <c r="N344" s="220" t="e">
        <f>+VLOOKUP(A344,'POA 2026'!$A$11:$AU$188,20,FALSE)</f>
        <v>#N/A</v>
      </c>
      <c r="O344" s="145"/>
      <c r="P344" s="145"/>
      <c r="Q344" s="145"/>
      <c r="R344" s="145"/>
      <c r="S344" s="145"/>
      <c r="T344" s="145"/>
      <c r="U344" s="145"/>
    </row>
    <row r="345" spans="1:21" x14ac:dyDescent="0.25">
      <c r="A345" s="235"/>
      <c r="B345" s="219" t="e">
        <f>+VLOOKUP(A345,'POA 2026'!$A$11:$AU$188,14,FALSE)</f>
        <v>#N/A</v>
      </c>
      <c r="C345" s="219" t="e">
        <f>+VLOOKUP(A345,'POA 2026'!$A$11:$AU$188,8,FALSE)</f>
        <v>#N/A</v>
      </c>
      <c r="D345" s="219" t="e">
        <f>+VLOOKUP(A345,'POA 2026'!$A$11:$AU$188,13,FALSE)</f>
        <v>#N/A</v>
      </c>
      <c r="E345" s="220" t="e">
        <f>+VLOOKUP(A345,'POA 2026'!$A$11:$AU$188,15,FALSE)</f>
        <v>#N/A</v>
      </c>
      <c r="F345" s="145"/>
      <c r="G345" s="145"/>
      <c r="H345" s="145"/>
      <c r="I345" s="234"/>
      <c r="J345" s="195"/>
      <c r="K345" s="220" t="e">
        <f t="shared" si="5"/>
        <v>#N/A</v>
      </c>
      <c r="L345" s="220" t="e">
        <f>+VLOOKUP(A345,'POA 2026'!$A$11:$AU$188,17,FALSE)</f>
        <v>#N/A</v>
      </c>
      <c r="M345" s="220" t="e">
        <f>+VLOOKUP(A345,'POA 2026'!$A$11:$AU$188,19,FALSE)</f>
        <v>#N/A</v>
      </c>
      <c r="N345" s="220" t="e">
        <f>+VLOOKUP(A345,'POA 2026'!$A$11:$AU$188,20,FALSE)</f>
        <v>#N/A</v>
      </c>
      <c r="O345" s="145"/>
      <c r="P345" s="145"/>
      <c r="Q345" s="145"/>
      <c r="R345" s="145"/>
      <c r="S345" s="145"/>
      <c r="T345" s="145"/>
      <c r="U345" s="145"/>
    </row>
    <row r="346" spans="1:21" x14ac:dyDescent="0.25">
      <c r="A346" s="235"/>
      <c r="B346" s="219" t="e">
        <f>+VLOOKUP(A346,'POA 2026'!$A$11:$AU$188,14,FALSE)</f>
        <v>#N/A</v>
      </c>
      <c r="C346" s="219" t="e">
        <f>+VLOOKUP(A346,'POA 2026'!$A$11:$AU$188,8,FALSE)</f>
        <v>#N/A</v>
      </c>
      <c r="D346" s="219" t="e">
        <f>+VLOOKUP(A346,'POA 2026'!$A$11:$AU$188,13,FALSE)</f>
        <v>#N/A</v>
      </c>
      <c r="E346" s="220" t="e">
        <f>+VLOOKUP(A346,'POA 2026'!$A$11:$AU$188,15,FALSE)</f>
        <v>#N/A</v>
      </c>
      <c r="F346" s="145"/>
      <c r="G346" s="145"/>
      <c r="H346" s="145"/>
      <c r="I346" s="234"/>
      <c r="J346" s="195"/>
      <c r="K346" s="220" t="e">
        <f t="shared" si="5"/>
        <v>#N/A</v>
      </c>
      <c r="L346" s="220" t="e">
        <f>+VLOOKUP(A346,'POA 2026'!$A$11:$AU$188,17,FALSE)</f>
        <v>#N/A</v>
      </c>
      <c r="M346" s="220" t="e">
        <f>+VLOOKUP(A346,'POA 2026'!$A$11:$AU$188,19,FALSE)</f>
        <v>#N/A</v>
      </c>
      <c r="N346" s="220" t="e">
        <f>+VLOOKUP(A346,'POA 2026'!$A$11:$AU$188,20,FALSE)</f>
        <v>#N/A</v>
      </c>
      <c r="O346" s="145"/>
      <c r="P346" s="145"/>
      <c r="Q346" s="145"/>
      <c r="R346" s="145"/>
      <c r="S346" s="145"/>
      <c r="T346" s="145"/>
      <c r="U346" s="145"/>
    </row>
    <row r="347" spans="1:21" x14ac:dyDescent="0.25">
      <c r="A347" s="235"/>
      <c r="B347" s="219" t="e">
        <f>+VLOOKUP(A347,'POA 2026'!$A$11:$AU$188,14,FALSE)</f>
        <v>#N/A</v>
      </c>
      <c r="C347" s="219" t="e">
        <f>+VLOOKUP(A347,'POA 2026'!$A$11:$AU$188,8,FALSE)</f>
        <v>#N/A</v>
      </c>
      <c r="D347" s="219" t="e">
        <f>+VLOOKUP(A347,'POA 2026'!$A$11:$AU$188,13,FALSE)</f>
        <v>#N/A</v>
      </c>
      <c r="E347" s="220" t="e">
        <f>+VLOOKUP(A347,'POA 2026'!$A$11:$AU$188,15,FALSE)</f>
        <v>#N/A</v>
      </c>
      <c r="F347" s="145"/>
      <c r="G347" s="145"/>
      <c r="H347" s="145"/>
      <c r="I347" s="234"/>
      <c r="J347" s="195"/>
      <c r="K347" s="220" t="e">
        <f t="shared" si="5"/>
        <v>#N/A</v>
      </c>
      <c r="L347" s="220" t="e">
        <f>+VLOOKUP(A347,'POA 2026'!$A$11:$AU$188,17,FALSE)</f>
        <v>#N/A</v>
      </c>
      <c r="M347" s="220" t="e">
        <f>+VLOOKUP(A347,'POA 2026'!$A$11:$AU$188,19,FALSE)</f>
        <v>#N/A</v>
      </c>
      <c r="N347" s="220" t="e">
        <f>+VLOOKUP(A347,'POA 2026'!$A$11:$AU$188,20,FALSE)</f>
        <v>#N/A</v>
      </c>
      <c r="O347" s="145"/>
      <c r="P347" s="145"/>
      <c r="Q347" s="145"/>
      <c r="R347" s="145"/>
      <c r="S347" s="145"/>
      <c r="T347" s="145"/>
      <c r="U347" s="145"/>
    </row>
    <row r="348" spans="1:21" x14ac:dyDescent="0.25">
      <c r="A348" s="235"/>
      <c r="B348" s="219" t="e">
        <f>+VLOOKUP(A348,'POA 2026'!$A$11:$AU$188,14,FALSE)</f>
        <v>#N/A</v>
      </c>
      <c r="C348" s="219" t="e">
        <f>+VLOOKUP(A348,'POA 2026'!$A$11:$AU$188,8,FALSE)</f>
        <v>#N/A</v>
      </c>
      <c r="D348" s="219" t="e">
        <f>+VLOOKUP(A348,'POA 2026'!$A$11:$AU$188,13,FALSE)</f>
        <v>#N/A</v>
      </c>
      <c r="E348" s="220" t="e">
        <f>+VLOOKUP(A348,'POA 2026'!$A$11:$AU$188,15,FALSE)</f>
        <v>#N/A</v>
      </c>
      <c r="F348" s="145"/>
      <c r="G348" s="145"/>
      <c r="H348" s="145"/>
      <c r="I348" s="234"/>
      <c r="J348" s="195"/>
      <c r="K348" s="220" t="e">
        <f t="shared" si="5"/>
        <v>#N/A</v>
      </c>
      <c r="L348" s="220" t="e">
        <f>+VLOOKUP(A348,'POA 2026'!$A$11:$AU$188,17,FALSE)</f>
        <v>#N/A</v>
      </c>
      <c r="M348" s="220" t="e">
        <f>+VLOOKUP(A348,'POA 2026'!$A$11:$AU$188,19,FALSE)</f>
        <v>#N/A</v>
      </c>
      <c r="N348" s="220" t="e">
        <f>+VLOOKUP(A348,'POA 2026'!$A$11:$AU$188,20,FALSE)</f>
        <v>#N/A</v>
      </c>
      <c r="O348" s="145"/>
      <c r="P348" s="145"/>
      <c r="Q348" s="145"/>
      <c r="R348" s="145"/>
      <c r="S348" s="145"/>
      <c r="T348" s="145"/>
      <c r="U348" s="145"/>
    </row>
    <row r="349" spans="1:21" x14ac:dyDescent="0.25">
      <c r="A349" s="235"/>
      <c r="B349" s="219" t="e">
        <f>+VLOOKUP(A349,'POA 2026'!$A$11:$AU$188,14,FALSE)</f>
        <v>#N/A</v>
      </c>
      <c r="C349" s="219" t="e">
        <f>+VLOOKUP(A349,'POA 2026'!$A$11:$AU$188,8,FALSE)</f>
        <v>#N/A</v>
      </c>
      <c r="D349" s="219" t="e">
        <f>+VLOOKUP(A349,'POA 2026'!$A$11:$AU$188,13,FALSE)</f>
        <v>#N/A</v>
      </c>
      <c r="E349" s="220" t="e">
        <f>+VLOOKUP(A349,'POA 2026'!$A$11:$AU$188,15,FALSE)</f>
        <v>#N/A</v>
      </c>
      <c r="F349" s="145"/>
      <c r="G349" s="145"/>
      <c r="H349" s="145"/>
      <c r="I349" s="234"/>
      <c r="J349" s="195"/>
      <c r="K349" s="220" t="e">
        <f t="shared" si="5"/>
        <v>#N/A</v>
      </c>
      <c r="L349" s="220" t="e">
        <f>+VLOOKUP(A349,'POA 2026'!$A$11:$AU$188,17,FALSE)</f>
        <v>#N/A</v>
      </c>
      <c r="M349" s="220" t="e">
        <f>+VLOOKUP(A349,'POA 2026'!$A$11:$AU$188,19,FALSE)</f>
        <v>#N/A</v>
      </c>
      <c r="N349" s="220" t="e">
        <f>+VLOOKUP(A349,'POA 2026'!$A$11:$AU$188,20,FALSE)</f>
        <v>#N/A</v>
      </c>
      <c r="O349" s="145"/>
      <c r="P349" s="145"/>
      <c r="Q349" s="145"/>
      <c r="R349" s="145"/>
      <c r="S349" s="145"/>
      <c r="T349" s="145"/>
      <c r="U349" s="145"/>
    </row>
    <row r="350" spans="1:21" x14ac:dyDescent="0.25">
      <c r="A350" s="235"/>
      <c r="B350" s="219" t="e">
        <f>+VLOOKUP(A350,'POA 2026'!$A$11:$AU$188,14,FALSE)</f>
        <v>#N/A</v>
      </c>
      <c r="C350" s="219" t="e">
        <f>+VLOOKUP(A350,'POA 2026'!$A$11:$AU$188,8,FALSE)</f>
        <v>#N/A</v>
      </c>
      <c r="D350" s="219" t="e">
        <f>+VLOOKUP(A350,'POA 2026'!$A$11:$AU$188,13,FALSE)</f>
        <v>#N/A</v>
      </c>
      <c r="E350" s="220" t="e">
        <f>+VLOOKUP(A350,'POA 2026'!$A$11:$AU$188,15,FALSE)</f>
        <v>#N/A</v>
      </c>
      <c r="F350" s="145"/>
      <c r="G350" s="145"/>
      <c r="H350" s="145"/>
      <c r="I350" s="234"/>
      <c r="J350" s="195"/>
      <c r="K350" s="220" t="e">
        <f t="shared" si="5"/>
        <v>#N/A</v>
      </c>
      <c r="L350" s="220" t="e">
        <f>+VLOOKUP(A350,'POA 2026'!$A$11:$AU$188,17,FALSE)</f>
        <v>#N/A</v>
      </c>
      <c r="M350" s="220" t="e">
        <f>+VLOOKUP(A350,'POA 2026'!$A$11:$AU$188,19,FALSE)</f>
        <v>#N/A</v>
      </c>
      <c r="N350" s="220" t="e">
        <f>+VLOOKUP(A350,'POA 2026'!$A$11:$AU$188,20,FALSE)</f>
        <v>#N/A</v>
      </c>
      <c r="O350" s="145"/>
      <c r="P350" s="145"/>
      <c r="Q350" s="145"/>
      <c r="R350" s="145"/>
      <c r="S350" s="145"/>
      <c r="T350" s="145"/>
      <c r="U350" s="145"/>
    </row>
    <row r="351" spans="1:21" x14ac:dyDescent="0.25">
      <c r="A351" s="235"/>
      <c r="B351" s="219" t="e">
        <f>+VLOOKUP(A351,'POA 2026'!$A$11:$AU$188,14,FALSE)</f>
        <v>#N/A</v>
      </c>
      <c r="C351" s="219" t="e">
        <f>+VLOOKUP(A351,'POA 2026'!$A$11:$AU$188,8,FALSE)</f>
        <v>#N/A</v>
      </c>
      <c r="D351" s="219" t="e">
        <f>+VLOOKUP(A351,'POA 2026'!$A$11:$AU$188,13,FALSE)</f>
        <v>#N/A</v>
      </c>
      <c r="E351" s="220" t="e">
        <f>+VLOOKUP(A351,'POA 2026'!$A$11:$AU$188,15,FALSE)</f>
        <v>#N/A</v>
      </c>
      <c r="F351" s="145"/>
      <c r="G351" s="145"/>
      <c r="H351" s="145"/>
      <c r="I351" s="234"/>
      <c r="J351" s="195"/>
      <c r="K351" s="220" t="e">
        <f t="shared" si="5"/>
        <v>#N/A</v>
      </c>
      <c r="L351" s="220" t="e">
        <f>+VLOOKUP(A351,'POA 2026'!$A$11:$AU$188,17,FALSE)</f>
        <v>#N/A</v>
      </c>
      <c r="M351" s="220" t="e">
        <f>+VLOOKUP(A351,'POA 2026'!$A$11:$AU$188,19,FALSE)</f>
        <v>#N/A</v>
      </c>
      <c r="N351" s="220" t="e">
        <f>+VLOOKUP(A351,'POA 2026'!$A$11:$AU$188,20,FALSE)</f>
        <v>#N/A</v>
      </c>
      <c r="O351" s="145"/>
      <c r="P351" s="145"/>
      <c r="Q351" s="145"/>
      <c r="R351" s="145"/>
      <c r="S351" s="145"/>
      <c r="T351" s="145"/>
      <c r="U351" s="145"/>
    </row>
    <row r="352" spans="1:21" x14ac:dyDescent="0.25">
      <c r="A352" s="235"/>
      <c r="B352" s="219" t="e">
        <f>+VLOOKUP(A352,'POA 2026'!$A$11:$AU$188,14,FALSE)</f>
        <v>#N/A</v>
      </c>
      <c r="C352" s="219" t="e">
        <f>+VLOOKUP(A352,'POA 2026'!$A$11:$AU$188,8,FALSE)</f>
        <v>#N/A</v>
      </c>
      <c r="D352" s="219" t="e">
        <f>+VLOOKUP(A352,'POA 2026'!$A$11:$AU$188,13,FALSE)</f>
        <v>#N/A</v>
      </c>
      <c r="E352" s="220" t="e">
        <f>+VLOOKUP(A352,'POA 2026'!$A$11:$AU$188,15,FALSE)</f>
        <v>#N/A</v>
      </c>
      <c r="F352" s="145"/>
      <c r="G352" s="145"/>
      <c r="H352" s="145"/>
      <c r="I352" s="234"/>
      <c r="J352" s="195"/>
      <c r="K352" s="220" t="e">
        <f t="shared" si="5"/>
        <v>#N/A</v>
      </c>
      <c r="L352" s="220" t="e">
        <f>+VLOOKUP(A352,'POA 2026'!$A$11:$AU$188,17,FALSE)</f>
        <v>#N/A</v>
      </c>
      <c r="M352" s="220" t="e">
        <f>+VLOOKUP(A352,'POA 2026'!$A$11:$AU$188,19,FALSE)</f>
        <v>#N/A</v>
      </c>
      <c r="N352" s="220" t="e">
        <f>+VLOOKUP(A352,'POA 2026'!$A$11:$AU$188,20,FALSE)</f>
        <v>#N/A</v>
      </c>
      <c r="O352" s="145"/>
      <c r="P352" s="145"/>
      <c r="Q352" s="145"/>
      <c r="R352" s="145"/>
      <c r="S352" s="145"/>
      <c r="T352" s="145"/>
      <c r="U352" s="145"/>
    </row>
    <row r="353" spans="1:21" x14ac:dyDescent="0.25">
      <c r="A353" s="235"/>
      <c r="B353" s="219" t="e">
        <f>+VLOOKUP(A353,'POA 2026'!$A$11:$AU$188,14,FALSE)</f>
        <v>#N/A</v>
      </c>
      <c r="C353" s="219" t="e">
        <f>+VLOOKUP(A353,'POA 2026'!$A$11:$AU$188,8,FALSE)</f>
        <v>#N/A</v>
      </c>
      <c r="D353" s="219" t="e">
        <f>+VLOOKUP(A353,'POA 2026'!$A$11:$AU$188,13,FALSE)</f>
        <v>#N/A</v>
      </c>
      <c r="E353" s="220" t="e">
        <f>+VLOOKUP(A353,'POA 2026'!$A$11:$AU$188,15,FALSE)</f>
        <v>#N/A</v>
      </c>
      <c r="F353" s="145"/>
      <c r="G353" s="145"/>
      <c r="H353" s="145"/>
      <c r="I353" s="234"/>
      <c r="J353" s="195"/>
      <c r="K353" s="220" t="e">
        <f t="shared" si="5"/>
        <v>#N/A</v>
      </c>
      <c r="L353" s="220" t="e">
        <f>+VLOOKUP(A353,'POA 2026'!$A$11:$AU$188,17,FALSE)</f>
        <v>#N/A</v>
      </c>
      <c r="M353" s="220" t="e">
        <f>+VLOOKUP(A353,'POA 2026'!$A$11:$AU$188,19,FALSE)</f>
        <v>#N/A</v>
      </c>
      <c r="N353" s="220" t="e">
        <f>+VLOOKUP(A353,'POA 2026'!$A$11:$AU$188,20,FALSE)</f>
        <v>#N/A</v>
      </c>
      <c r="O353" s="145"/>
      <c r="P353" s="145"/>
      <c r="Q353" s="145"/>
      <c r="R353" s="145"/>
      <c r="S353" s="145"/>
      <c r="T353" s="145"/>
      <c r="U353" s="145"/>
    </row>
    <row r="354" spans="1:21" x14ac:dyDescent="0.25">
      <c r="A354" s="235"/>
      <c r="B354" s="219" t="e">
        <f>+VLOOKUP(A354,'POA 2026'!$A$11:$AU$188,14,FALSE)</f>
        <v>#N/A</v>
      </c>
      <c r="C354" s="219" t="e">
        <f>+VLOOKUP(A354,'POA 2026'!$A$11:$AU$188,8,FALSE)</f>
        <v>#N/A</v>
      </c>
      <c r="D354" s="219" t="e">
        <f>+VLOOKUP(A354,'POA 2026'!$A$11:$AU$188,13,FALSE)</f>
        <v>#N/A</v>
      </c>
      <c r="E354" s="220" t="e">
        <f>+VLOOKUP(A354,'POA 2026'!$A$11:$AU$188,15,FALSE)</f>
        <v>#N/A</v>
      </c>
      <c r="F354" s="145"/>
      <c r="G354" s="145"/>
      <c r="H354" s="145"/>
      <c r="I354" s="234"/>
      <c r="J354" s="195"/>
      <c r="K354" s="220" t="e">
        <f t="shared" si="5"/>
        <v>#N/A</v>
      </c>
      <c r="L354" s="220" t="e">
        <f>+VLOOKUP(A354,'POA 2026'!$A$11:$AU$188,17,FALSE)</f>
        <v>#N/A</v>
      </c>
      <c r="M354" s="220" t="e">
        <f>+VLOOKUP(A354,'POA 2026'!$A$11:$AU$188,19,FALSE)</f>
        <v>#N/A</v>
      </c>
      <c r="N354" s="220" t="e">
        <f>+VLOOKUP(A354,'POA 2026'!$A$11:$AU$188,20,FALSE)</f>
        <v>#N/A</v>
      </c>
      <c r="O354" s="145"/>
      <c r="P354" s="145"/>
      <c r="Q354" s="145"/>
      <c r="R354" s="145"/>
      <c r="S354" s="145"/>
      <c r="T354" s="145"/>
      <c r="U354" s="145"/>
    </row>
    <row r="355" spans="1:21" x14ac:dyDescent="0.25">
      <c r="A355" s="235"/>
      <c r="B355" s="219" t="e">
        <f>+VLOOKUP(A355,'POA 2026'!$A$11:$AU$188,14,FALSE)</f>
        <v>#N/A</v>
      </c>
      <c r="C355" s="219" t="e">
        <f>+VLOOKUP(A355,'POA 2026'!$A$11:$AU$188,8,FALSE)</f>
        <v>#N/A</v>
      </c>
      <c r="D355" s="219" t="e">
        <f>+VLOOKUP(A355,'POA 2026'!$A$11:$AU$188,13,FALSE)</f>
        <v>#N/A</v>
      </c>
      <c r="E355" s="220" t="e">
        <f>+VLOOKUP(A355,'POA 2026'!$A$11:$AU$188,15,FALSE)</f>
        <v>#N/A</v>
      </c>
      <c r="F355" s="145"/>
      <c r="G355" s="145"/>
      <c r="H355" s="145"/>
      <c r="I355" s="222"/>
      <c r="J355" s="195"/>
      <c r="K355" s="220" t="e">
        <f t="shared" si="5"/>
        <v>#N/A</v>
      </c>
      <c r="L355" s="220" t="e">
        <f>+VLOOKUP(A355,'POA 2026'!$A$11:$AU$188,17,FALSE)</f>
        <v>#N/A</v>
      </c>
      <c r="M355" s="220" t="e">
        <f>+VLOOKUP(A355,'POA 2026'!$A$11:$AU$188,19,FALSE)</f>
        <v>#N/A</v>
      </c>
      <c r="N355" s="220" t="e">
        <f>+VLOOKUP(A355,'POA 2026'!$A$11:$AU$188,20,FALSE)</f>
        <v>#N/A</v>
      </c>
      <c r="O355" s="145"/>
      <c r="P355" s="145"/>
      <c r="Q355" s="145"/>
      <c r="R355" s="145"/>
      <c r="S355" s="145"/>
      <c r="T355" s="145"/>
      <c r="U355" s="145"/>
    </row>
    <row r="356" spans="1:21" x14ac:dyDescent="0.25">
      <c r="A356" s="235"/>
      <c r="B356" s="219" t="e">
        <f>+VLOOKUP(A356,'POA 2026'!$A$11:$AU$188,14,FALSE)</f>
        <v>#N/A</v>
      </c>
      <c r="C356" s="219" t="e">
        <f>+VLOOKUP(A356,'POA 2026'!$A$11:$AU$188,8,FALSE)</f>
        <v>#N/A</v>
      </c>
      <c r="D356" s="219" t="e">
        <f>+VLOOKUP(A356,'POA 2026'!$A$11:$AU$188,13,FALSE)</f>
        <v>#N/A</v>
      </c>
      <c r="E356" s="220" t="e">
        <f>+VLOOKUP(A356,'POA 2026'!$A$11:$AU$188,15,FALSE)</f>
        <v>#N/A</v>
      </c>
      <c r="F356" s="145"/>
      <c r="G356" s="145"/>
      <c r="H356" s="145"/>
      <c r="I356" s="222"/>
      <c r="J356" s="195"/>
      <c r="K356" s="220" t="e">
        <f t="shared" si="5"/>
        <v>#N/A</v>
      </c>
      <c r="L356" s="220" t="e">
        <f>+VLOOKUP(A356,'POA 2026'!$A$11:$AU$188,17,FALSE)</f>
        <v>#N/A</v>
      </c>
      <c r="M356" s="220" t="e">
        <f>+VLOOKUP(A356,'POA 2026'!$A$11:$AU$188,19,FALSE)</f>
        <v>#N/A</v>
      </c>
      <c r="N356" s="220" t="e">
        <f>+VLOOKUP(A356,'POA 2026'!$A$11:$AU$188,20,FALSE)</f>
        <v>#N/A</v>
      </c>
      <c r="O356" s="145"/>
      <c r="P356" s="145"/>
      <c r="Q356" s="145"/>
      <c r="R356" s="145"/>
      <c r="S356" s="145"/>
      <c r="T356" s="145"/>
      <c r="U356" s="145"/>
    </row>
    <row r="357" spans="1:21" x14ac:dyDescent="0.25">
      <c r="A357" s="235"/>
      <c r="B357" s="219" t="e">
        <f>+VLOOKUP(A357,'POA 2026'!$A$11:$AU$188,14,FALSE)</f>
        <v>#N/A</v>
      </c>
      <c r="C357" s="219" t="e">
        <f>+VLOOKUP(A357,'POA 2026'!$A$11:$AU$188,8,FALSE)</f>
        <v>#N/A</v>
      </c>
      <c r="D357" s="219" t="e">
        <f>+VLOOKUP(A357,'POA 2026'!$A$11:$AU$188,13,FALSE)</f>
        <v>#N/A</v>
      </c>
      <c r="E357" s="220" t="e">
        <f>+VLOOKUP(A357,'POA 2026'!$A$11:$AU$188,15,FALSE)</f>
        <v>#N/A</v>
      </c>
      <c r="F357" s="145"/>
      <c r="G357" s="145"/>
      <c r="H357" s="145"/>
      <c r="I357" s="222"/>
      <c r="J357" s="195"/>
      <c r="K357" s="220" t="e">
        <f t="shared" si="5"/>
        <v>#N/A</v>
      </c>
      <c r="L357" s="220" t="e">
        <f>+VLOOKUP(A357,'POA 2026'!$A$11:$AU$188,17,FALSE)</f>
        <v>#N/A</v>
      </c>
      <c r="M357" s="220" t="e">
        <f>+VLOOKUP(A357,'POA 2026'!$A$11:$AU$188,19,FALSE)</f>
        <v>#N/A</v>
      </c>
      <c r="N357" s="220" t="e">
        <f>+VLOOKUP(A357,'POA 2026'!$A$11:$AU$188,20,FALSE)</f>
        <v>#N/A</v>
      </c>
      <c r="O357" s="145"/>
      <c r="P357" s="145"/>
      <c r="Q357" s="145"/>
      <c r="R357" s="145"/>
      <c r="S357" s="145"/>
      <c r="T357" s="145"/>
      <c r="U357" s="145"/>
    </row>
    <row r="358" spans="1:21" x14ac:dyDescent="0.25">
      <c r="A358" s="235"/>
      <c r="B358" s="219" t="e">
        <f>+VLOOKUP(A358,'POA 2026'!$A$11:$AU$188,14,FALSE)</f>
        <v>#N/A</v>
      </c>
      <c r="C358" s="219" t="e">
        <f>+VLOOKUP(A358,'POA 2026'!$A$11:$AU$188,8,FALSE)</f>
        <v>#N/A</v>
      </c>
      <c r="D358" s="219" t="e">
        <f>+VLOOKUP(A358,'POA 2026'!$A$11:$AU$188,13,FALSE)</f>
        <v>#N/A</v>
      </c>
      <c r="E358" s="220" t="e">
        <f>+VLOOKUP(A358,'POA 2026'!$A$11:$AU$188,15,FALSE)</f>
        <v>#N/A</v>
      </c>
      <c r="F358" s="145"/>
      <c r="G358" s="145"/>
      <c r="H358" s="145"/>
      <c r="I358" s="222"/>
      <c r="J358" s="195"/>
      <c r="K358" s="220" t="e">
        <f t="shared" si="5"/>
        <v>#N/A</v>
      </c>
      <c r="L358" s="220" t="e">
        <f>+VLOOKUP(A358,'POA 2026'!$A$11:$AU$188,17,FALSE)</f>
        <v>#N/A</v>
      </c>
      <c r="M358" s="220" t="e">
        <f>+VLOOKUP(A358,'POA 2026'!$A$11:$AU$188,19,FALSE)</f>
        <v>#N/A</v>
      </c>
      <c r="N358" s="220" t="e">
        <f>+VLOOKUP(A358,'POA 2026'!$A$11:$AU$188,20,FALSE)</f>
        <v>#N/A</v>
      </c>
      <c r="O358" s="145"/>
      <c r="P358" s="145"/>
      <c r="Q358" s="145"/>
      <c r="R358" s="145"/>
      <c r="S358" s="145"/>
      <c r="T358" s="145"/>
      <c r="U358" s="145"/>
    </row>
    <row r="359" spans="1:21" x14ac:dyDescent="0.25">
      <c r="A359" s="235"/>
      <c r="B359" s="219" t="e">
        <f>+VLOOKUP(A359,'POA 2026'!$A$11:$AU$188,14,FALSE)</f>
        <v>#N/A</v>
      </c>
      <c r="C359" s="219" t="e">
        <f>+VLOOKUP(A359,'POA 2026'!$A$11:$AU$188,8,FALSE)</f>
        <v>#N/A</v>
      </c>
      <c r="D359" s="219" t="e">
        <f>+VLOOKUP(A359,'POA 2026'!$A$11:$AU$188,13,FALSE)</f>
        <v>#N/A</v>
      </c>
      <c r="E359" s="220" t="e">
        <f>+VLOOKUP(A359,'POA 2026'!$A$11:$AU$188,15,FALSE)</f>
        <v>#N/A</v>
      </c>
      <c r="F359" s="145"/>
      <c r="G359" s="145"/>
      <c r="H359" s="145"/>
      <c r="I359" s="222"/>
      <c r="J359" s="195"/>
      <c r="K359" s="220" t="e">
        <f t="shared" si="5"/>
        <v>#N/A</v>
      </c>
      <c r="L359" s="220" t="e">
        <f>+VLOOKUP(A359,'POA 2026'!$A$11:$AU$188,17,FALSE)</f>
        <v>#N/A</v>
      </c>
      <c r="M359" s="220" t="e">
        <f>+VLOOKUP(A359,'POA 2026'!$A$11:$AU$188,19,FALSE)</f>
        <v>#N/A</v>
      </c>
      <c r="N359" s="220" t="e">
        <f>+VLOOKUP(A359,'POA 2026'!$A$11:$AU$188,20,FALSE)</f>
        <v>#N/A</v>
      </c>
      <c r="O359" s="145"/>
      <c r="P359" s="145"/>
      <c r="Q359" s="145"/>
      <c r="R359" s="145"/>
      <c r="S359" s="145"/>
      <c r="T359" s="145"/>
      <c r="U359" s="145"/>
    </row>
    <row r="360" spans="1:21" x14ac:dyDescent="0.25">
      <c r="A360" s="235"/>
      <c r="B360" s="219" t="e">
        <f>+VLOOKUP(A360,'POA 2026'!$A$11:$AU$188,14,FALSE)</f>
        <v>#N/A</v>
      </c>
      <c r="C360" s="219" t="e">
        <f>+VLOOKUP(A360,'POA 2026'!$A$11:$AU$188,8,FALSE)</f>
        <v>#N/A</v>
      </c>
      <c r="D360" s="219" t="e">
        <f>+VLOOKUP(A360,'POA 2026'!$A$11:$AU$188,13,FALSE)</f>
        <v>#N/A</v>
      </c>
      <c r="E360" s="220" t="e">
        <f>+VLOOKUP(A360,'POA 2026'!$A$11:$AU$188,15,FALSE)</f>
        <v>#N/A</v>
      </c>
      <c r="F360" s="145"/>
      <c r="G360" s="145"/>
      <c r="H360" s="145"/>
      <c r="I360" s="222"/>
      <c r="J360" s="195"/>
      <c r="K360" s="220" t="e">
        <f t="shared" si="5"/>
        <v>#N/A</v>
      </c>
      <c r="L360" s="220" t="e">
        <f>+VLOOKUP(A360,'POA 2026'!$A$11:$AU$188,17,FALSE)</f>
        <v>#N/A</v>
      </c>
      <c r="M360" s="220" t="e">
        <f>+VLOOKUP(A360,'POA 2026'!$A$11:$AU$188,19,FALSE)</f>
        <v>#N/A</v>
      </c>
      <c r="N360" s="220" t="e">
        <f>+VLOOKUP(A360,'POA 2026'!$A$11:$AU$188,20,FALSE)</f>
        <v>#N/A</v>
      </c>
      <c r="O360" s="145"/>
      <c r="P360" s="145"/>
      <c r="Q360" s="145"/>
      <c r="R360" s="145"/>
      <c r="S360" s="145"/>
      <c r="T360" s="145"/>
      <c r="U360" s="145"/>
    </row>
    <row r="361" spans="1:21" x14ac:dyDescent="0.25">
      <c r="A361" s="235"/>
      <c r="B361" s="219" t="e">
        <f>+VLOOKUP(A361,'POA 2026'!$A$11:$AU$188,14,FALSE)</f>
        <v>#N/A</v>
      </c>
      <c r="C361" s="219" t="e">
        <f>+VLOOKUP(A361,'POA 2026'!$A$11:$AU$188,8,FALSE)</f>
        <v>#N/A</v>
      </c>
      <c r="D361" s="219" t="e">
        <f>+VLOOKUP(A361,'POA 2026'!$A$11:$AU$188,13,FALSE)</f>
        <v>#N/A</v>
      </c>
      <c r="E361" s="220" t="e">
        <f>+VLOOKUP(A361,'POA 2026'!$A$11:$AU$188,15,FALSE)</f>
        <v>#N/A</v>
      </c>
      <c r="F361" s="145"/>
      <c r="G361" s="145"/>
      <c r="H361" s="145"/>
      <c r="I361" s="222"/>
      <c r="J361" s="195"/>
      <c r="K361" s="220" t="e">
        <f t="shared" si="5"/>
        <v>#N/A</v>
      </c>
      <c r="L361" s="220" t="e">
        <f>+VLOOKUP(A361,'POA 2026'!$A$11:$AU$188,17,FALSE)</f>
        <v>#N/A</v>
      </c>
      <c r="M361" s="220" t="e">
        <f>+VLOOKUP(A361,'POA 2026'!$A$11:$AU$188,19,FALSE)</f>
        <v>#N/A</v>
      </c>
      <c r="N361" s="220" t="e">
        <f>+VLOOKUP(A361,'POA 2026'!$A$11:$AU$188,20,FALSE)</f>
        <v>#N/A</v>
      </c>
      <c r="O361" s="145"/>
      <c r="P361" s="145"/>
      <c r="Q361" s="145"/>
      <c r="R361" s="145"/>
      <c r="S361" s="145"/>
      <c r="T361" s="145"/>
      <c r="U361" s="145"/>
    </row>
    <row r="362" spans="1:21" x14ac:dyDescent="0.25">
      <c r="A362" s="235"/>
      <c r="B362" s="219" t="e">
        <f>+VLOOKUP(A362,'POA 2026'!$A$11:$AU$188,14,FALSE)</f>
        <v>#N/A</v>
      </c>
      <c r="C362" s="219" t="e">
        <f>+VLOOKUP(A362,'POA 2026'!$A$11:$AU$188,8,FALSE)</f>
        <v>#N/A</v>
      </c>
      <c r="D362" s="219" t="e">
        <f>+VLOOKUP(A362,'POA 2026'!$A$11:$AU$188,13,FALSE)</f>
        <v>#N/A</v>
      </c>
      <c r="E362" s="220" t="e">
        <f>+VLOOKUP(A362,'POA 2026'!$A$11:$AU$188,15,FALSE)</f>
        <v>#N/A</v>
      </c>
      <c r="F362" s="145"/>
      <c r="G362" s="145"/>
      <c r="H362" s="145"/>
      <c r="I362" s="222"/>
      <c r="J362" s="195"/>
      <c r="K362" s="220" t="e">
        <f t="shared" si="5"/>
        <v>#N/A</v>
      </c>
      <c r="L362" s="220" t="e">
        <f>+VLOOKUP(A362,'POA 2026'!$A$11:$AU$188,17,FALSE)</f>
        <v>#N/A</v>
      </c>
      <c r="M362" s="220" t="e">
        <f>+VLOOKUP(A362,'POA 2026'!$A$11:$AU$188,19,FALSE)</f>
        <v>#N/A</v>
      </c>
      <c r="N362" s="220" t="e">
        <f>+VLOOKUP(A362,'POA 2026'!$A$11:$AU$188,20,FALSE)</f>
        <v>#N/A</v>
      </c>
      <c r="O362" s="145"/>
      <c r="P362" s="145"/>
      <c r="Q362" s="145"/>
      <c r="R362" s="145"/>
      <c r="S362" s="145"/>
      <c r="T362" s="145"/>
      <c r="U362" s="145"/>
    </row>
    <row r="363" spans="1:21" x14ac:dyDescent="0.25">
      <c r="A363" s="235"/>
      <c r="B363" s="219" t="e">
        <f>+VLOOKUP(A363,'POA 2026'!$A$11:$AU$188,14,FALSE)</f>
        <v>#N/A</v>
      </c>
      <c r="C363" s="219" t="e">
        <f>+VLOOKUP(A363,'POA 2026'!$A$11:$AU$188,8,FALSE)</f>
        <v>#N/A</v>
      </c>
      <c r="D363" s="219" t="e">
        <f>+VLOOKUP(A363,'POA 2026'!$A$11:$AU$188,13,FALSE)</f>
        <v>#N/A</v>
      </c>
      <c r="E363" s="220" t="e">
        <f>+VLOOKUP(A363,'POA 2026'!$A$11:$AU$188,15,FALSE)</f>
        <v>#N/A</v>
      </c>
      <c r="F363" s="145"/>
      <c r="G363" s="145"/>
      <c r="H363" s="145"/>
      <c r="I363" s="222"/>
      <c r="J363" s="195"/>
      <c r="K363" s="220" t="e">
        <f t="shared" si="5"/>
        <v>#N/A</v>
      </c>
      <c r="L363" s="220" t="e">
        <f>+VLOOKUP(A363,'POA 2026'!$A$11:$AU$188,17,FALSE)</f>
        <v>#N/A</v>
      </c>
      <c r="M363" s="220" t="e">
        <f>+VLOOKUP(A363,'POA 2026'!$A$11:$AU$188,19,FALSE)</f>
        <v>#N/A</v>
      </c>
      <c r="N363" s="220" t="e">
        <f>+VLOOKUP(A363,'POA 2026'!$A$11:$AU$188,20,FALSE)</f>
        <v>#N/A</v>
      </c>
      <c r="O363" s="145"/>
      <c r="P363" s="145"/>
      <c r="Q363" s="145"/>
      <c r="R363" s="145"/>
      <c r="S363" s="145"/>
      <c r="T363" s="145"/>
      <c r="U363" s="145"/>
    </row>
    <row r="364" spans="1:21" x14ac:dyDescent="0.25">
      <c r="A364" s="235"/>
      <c r="B364" s="219" t="e">
        <f>+VLOOKUP(A364,'POA 2026'!$A$11:$AU$188,14,FALSE)</f>
        <v>#N/A</v>
      </c>
      <c r="C364" s="219" t="e">
        <f>+VLOOKUP(A364,'POA 2026'!$A$11:$AU$188,8,FALSE)</f>
        <v>#N/A</v>
      </c>
      <c r="D364" s="219" t="e">
        <f>+VLOOKUP(A364,'POA 2026'!$A$11:$AU$188,13,FALSE)</f>
        <v>#N/A</v>
      </c>
      <c r="E364" s="220" t="e">
        <f>+VLOOKUP(A364,'POA 2026'!$A$11:$AU$188,15,FALSE)</f>
        <v>#N/A</v>
      </c>
      <c r="F364" s="145"/>
      <c r="G364" s="145"/>
      <c r="H364" s="145"/>
      <c r="I364" s="222"/>
      <c r="J364" s="195"/>
      <c r="K364" s="220" t="e">
        <f t="shared" si="5"/>
        <v>#N/A</v>
      </c>
      <c r="L364" s="220" t="e">
        <f>+VLOOKUP(A364,'POA 2026'!$A$11:$AU$188,17,FALSE)</f>
        <v>#N/A</v>
      </c>
      <c r="M364" s="220" t="e">
        <f>+VLOOKUP(A364,'POA 2026'!$A$11:$AU$188,19,FALSE)</f>
        <v>#N/A</v>
      </c>
      <c r="N364" s="220" t="e">
        <f>+VLOOKUP(A364,'POA 2026'!$A$11:$AU$188,20,FALSE)</f>
        <v>#N/A</v>
      </c>
      <c r="O364" s="145"/>
      <c r="P364" s="145"/>
      <c r="Q364" s="145"/>
      <c r="R364" s="145"/>
      <c r="S364" s="145"/>
      <c r="T364" s="145"/>
      <c r="U364" s="145"/>
    </row>
    <row r="365" spans="1:21" x14ac:dyDescent="0.25">
      <c r="A365" s="235"/>
      <c r="B365" s="219" t="e">
        <f>+VLOOKUP(A365,'POA 2026'!$A$11:$AU$188,14,FALSE)</f>
        <v>#N/A</v>
      </c>
      <c r="C365" s="219" t="e">
        <f>+VLOOKUP(A365,'POA 2026'!$A$11:$AU$188,8,FALSE)</f>
        <v>#N/A</v>
      </c>
      <c r="D365" s="219" t="e">
        <f>+VLOOKUP(A365,'POA 2026'!$A$11:$AU$188,13,FALSE)</f>
        <v>#N/A</v>
      </c>
      <c r="E365" s="220" t="e">
        <f>+VLOOKUP(A365,'POA 2026'!$A$11:$AU$188,15,FALSE)</f>
        <v>#N/A</v>
      </c>
      <c r="F365" s="145"/>
      <c r="G365" s="145"/>
      <c r="H365" s="145"/>
      <c r="I365" s="222"/>
      <c r="J365" s="195"/>
      <c r="K365" s="220" t="e">
        <f t="shared" si="5"/>
        <v>#N/A</v>
      </c>
      <c r="L365" s="220" t="e">
        <f>+VLOOKUP(A365,'POA 2026'!$A$11:$AU$188,17,FALSE)</f>
        <v>#N/A</v>
      </c>
      <c r="M365" s="220" t="e">
        <f>+VLOOKUP(A365,'POA 2026'!$A$11:$AU$188,19,FALSE)</f>
        <v>#N/A</v>
      </c>
      <c r="N365" s="220" t="e">
        <f>+VLOOKUP(A365,'POA 2026'!$A$11:$AU$188,20,FALSE)</f>
        <v>#N/A</v>
      </c>
      <c r="O365" s="145"/>
      <c r="P365" s="145"/>
      <c r="Q365" s="145"/>
      <c r="R365" s="145"/>
      <c r="S365" s="145"/>
      <c r="T365" s="145"/>
      <c r="U365" s="145"/>
    </row>
    <row r="366" spans="1:21" x14ac:dyDescent="0.25">
      <c r="A366" s="235"/>
      <c r="B366" s="219" t="e">
        <f>+VLOOKUP(A366,'POA 2026'!$A$11:$AU$188,14,FALSE)</f>
        <v>#N/A</v>
      </c>
      <c r="C366" s="219" t="e">
        <f>+VLOOKUP(A366,'POA 2026'!$A$11:$AU$188,8,FALSE)</f>
        <v>#N/A</v>
      </c>
      <c r="D366" s="219" t="e">
        <f>+VLOOKUP(A366,'POA 2026'!$A$11:$AU$188,13,FALSE)</f>
        <v>#N/A</v>
      </c>
      <c r="E366" s="220" t="e">
        <f>+VLOOKUP(A366,'POA 2026'!$A$11:$AU$188,15,FALSE)</f>
        <v>#N/A</v>
      </c>
      <c r="F366" s="145"/>
      <c r="G366" s="145"/>
      <c r="H366" s="145"/>
      <c r="I366" s="222"/>
      <c r="J366" s="195"/>
      <c r="K366" s="220" t="e">
        <f t="shared" si="5"/>
        <v>#N/A</v>
      </c>
      <c r="L366" s="220" t="e">
        <f>+VLOOKUP(A366,'POA 2026'!$A$11:$AU$188,17,FALSE)</f>
        <v>#N/A</v>
      </c>
      <c r="M366" s="220" t="e">
        <f>+VLOOKUP(A366,'POA 2026'!$A$11:$AU$188,19,FALSE)</f>
        <v>#N/A</v>
      </c>
      <c r="N366" s="220" t="e">
        <f>+VLOOKUP(A366,'POA 2026'!$A$11:$AU$188,20,FALSE)</f>
        <v>#N/A</v>
      </c>
      <c r="O366" s="145"/>
      <c r="P366" s="145"/>
      <c r="Q366" s="145"/>
      <c r="R366" s="145"/>
      <c r="S366" s="145"/>
      <c r="T366" s="145"/>
      <c r="U366" s="145"/>
    </row>
    <row r="367" spans="1:21" x14ac:dyDescent="0.25">
      <c r="A367" s="235"/>
      <c r="B367" s="219" t="e">
        <f>+VLOOKUP(A367,'POA 2026'!$A$11:$AU$188,14,FALSE)</f>
        <v>#N/A</v>
      </c>
      <c r="C367" s="219" t="e">
        <f>+VLOOKUP(A367,'POA 2026'!$A$11:$AU$188,8,FALSE)</f>
        <v>#N/A</v>
      </c>
      <c r="D367" s="219" t="e">
        <f>+VLOOKUP(A367,'POA 2026'!$A$11:$AU$188,13,FALSE)</f>
        <v>#N/A</v>
      </c>
      <c r="E367" s="220" t="e">
        <f>+VLOOKUP(A367,'POA 2026'!$A$11:$AU$188,15,FALSE)</f>
        <v>#N/A</v>
      </c>
      <c r="F367" s="145"/>
      <c r="G367" s="145"/>
      <c r="H367" s="145"/>
      <c r="I367" s="222"/>
      <c r="J367" s="195"/>
      <c r="K367" s="220" t="e">
        <f t="shared" si="5"/>
        <v>#N/A</v>
      </c>
      <c r="L367" s="220" t="e">
        <f>+VLOOKUP(A367,'POA 2026'!$A$11:$AU$188,17,FALSE)</f>
        <v>#N/A</v>
      </c>
      <c r="M367" s="220" t="e">
        <f>+VLOOKUP(A367,'POA 2026'!$A$11:$AU$188,19,FALSE)</f>
        <v>#N/A</v>
      </c>
      <c r="N367" s="220" t="e">
        <f>+VLOOKUP(A367,'POA 2026'!$A$11:$AU$188,20,FALSE)</f>
        <v>#N/A</v>
      </c>
      <c r="O367" s="145"/>
      <c r="P367" s="145"/>
      <c r="Q367" s="145"/>
      <c r="R367" s="145"/>
      <c r="S367" s="145"/>
      <c r="T367" s="145"/>
      <c r="U367" s="145"/>
    </row>
    <row r="368" spans="1:21" x14ac:dyDescent="0.25">
      <c r="A368" s="235"/>
      <c r="B368" s="219" t="e">
        <f>+VLOOKUP(A368,'POA 2026'!$A$11:$AU$188,14,FALSE)</f>
        <v>#N/A</v>
      </c>
      <c r="C368" s="219" t="e">
        <f>+VLOOKUP(A368,'POA 2026'!$A$11:$AU$188,8,FALSE)</f>
        <v>#N/A</v>
      </c>
      <c r="D368" s="219" t="e">
        <f>+VLOOKUP(A368,'POA 2026'!$A$11:$AU$188,13,FALSE)</f>
        <v>#N/A</v>
      </c>
      <c r="E368" s="220" t="e">
        <f>+VLOOKUP(A368,'POA 2026'!$A$11:$AU$188,15,FALSE)</f>
        <v>#N/A</v>
      </c>
      <c r="F368" s="145"/>
      <c r="G368" s="145"/>
      <c r="H368" s="145"/>
      <c r="I368" s="222"/>
      <c r="J368" s="195"/>
      <c r="K368" s="220" t="e">
        <f t="shared" si="5"/>
        <v>#N/A</v>
      </c>
      <c r="L368" s="220" t="e">
        <f>+VLOOKUP(A368,'POA 2026'!$A$11:$AU$188,17,FALSE)</f>
        <v>#N/A</v>
      </c>
      <c r="M368" s="220" t="e">
        <f>+VLOOKUP(A368,'POA 2026'!$A$11:$AU$188,19,FALSE)</f>
        <v>#N/A</v>
      </c>
      <c r="N368" s="220" t="e">
        <f>+VLOOKUP(A368,'POA 2026'!$A$11:$AU$188,20,FALSE)</f>
        <v>#N/A</v>
      </c>
      <c r="O368" s="145"/>
      <c r="P368" s="145"/>
      <c r="Q368" s="145"/>
      <c r="R368" s="145"/>
      <c r="S368" s="145"/>
      <c r="T368" s="145"/>
      <c r="U368" s="145"/>
    </row>
    <row r="369" spans="1:21" x14ac:dyDescent="0.25">
      <c r="A369" s="235"/>
      <c r="B369" s="219" t="e">
        <f>+VLOOKUP(A369,'POA 2026'!$A$11:$AU$188,14,FALSE)</f>
        <v>#N/A</v>
      </c>
      <c r="C369" s="219" t="e">
        <f>+VLOOKUP(A369,'POA 2026'!$A$11:$AU$188,8,FALSE)</f>
        <v>#N/A</v>
      </c>
      <c r="D369" s="219" t="e">
        <f>+VLOOKUP(A369,'POA 2026'!$A$11:$AU$188,13,FALSE)</f>
        <v>#N/A</v>
      </c>
      <c r="E369" s="220" t="e">
        <f>+VLOOKUP(A369,'POA 2026'!$A$11:$AU$188,15,FALSE)</f>
        <v>#N/A</v>
      </c>
      <c r="F369" s="145"/>
      <c r="G369" s="145"/>
      <c r="H369" s="145"/>
      <c r="I369" s="222"/>
      <c r="J369" s="195"/>
      <c r="K369" s="220" t="e">
        <f t="shared" si="5"/>
        <v>#N/A</v>
      </c>
      <c r="L369" s="220" t="e">
        <f>+VLOOKUP(A369,'POA 2026'!$A$11:$AU$188,17,FALSE)</f>
        <v>#N/A</v>
      </c>
      <c r="M369" s="220" t="e">
        <f>+VLOOKUP(A369,'POA 2026'!$A$11:$AU$188,19,FALSE)</f>
        <v>#N/A</v>
      </c>
      <c r="N369" s="220" t="e">
        <f>+VLOOKUP(A369,'POA 2026'!$A$11:$AU$188,20,FALSE)</f>
        <v>#N/A</v>
      </c>
      <c r="O369" s="145"/>
      <c r="P369" s="145"/>
      <c r="Q369" s="145"/>
      <c r="R369" s="145"/>
      <c r="S369" s="145"/>
      <c r="T369" s="145"/>
      <c r="U369" s="145"/>
    </row>
    <row r="370" spans="1:21" x14ac:dyDescent="0.25">
      <c r="A370" s="235"/>
      <c r="B370" s="219" t="e">
        <f>+VLOOKUP(A370,'POA 2026'!$A$11:$AU$188,14,FALSE)</f>
        <v>#N/A</v>
      </c>
      <c r="C370" s="219" t="e">
        <f>+VLOOKUP(A370,'POA 2026'!$A$11:$AU$188,8,FALSE)</f>
        <v>#N/A</v>
      </c>
      <c r="D370" s="219" t="e">
        <f>+VLOOKUP(A370,'POA 2026'!$A$11:$AU$188,13,FALSE)</f>
        <v>#N/A</v>
      </c>
      <c r="E370" s="220" t="e">
        <f>+VLOOKUP(A370,'POA 2026'!$A$11:$AU$188,15,FALSE)</f>
        <v>#N/A</v>
      </c>
      <c r="F370" s="145"/>
      <c r="G370" s="145"/>
      <c r="H370" s="145"/>
      <c r="I370" s="222"/>
      <c r="J370" s="195"/>
      <c r="K370" s="220" t="e">
        <f t="shared" si="5"/>
        <v>#N/A</v>
      </c>
      <c r="L370" s="220" t="e">
        <f>+VLOOKUP(A370,'POA 2026'!$A$11:$AU$188,17,FALSE)</f>
        <v>#N/A</v>
      </c>
      <c r="M370" s="220" t="e">
        <f>+VLOOKUP(A370,'POA 2026'!$A$11:$AU$188,19,FALSE)</f>
        <v>#N/A</v>
      </c>
      <c r="N370" s="220" t="e">
        <f>+VLOOKUP(A370,'POA 2026'!$A$11:$AU$188,20,FALSE)</f>
        <v>#N/A</v>
      </c>
      <c r="O370" s="145"/>
      <c r="P370" s="145"/>
      <c r="Q370" s="145"/>
      <c r="R370" s="145"/>
      <c r="S370" s="145"/>
      <c r="T370" s="145"/>
      <c r="U370" s="145"/>
    </row>
    <row r="371" spans="1:21" x14ac:dyDescent="0.25">
      <c r="A371" s="235"/>
      <c r="B371" s="219" t="e">
        <f>+VLOOKUP(A371,'POA 2026'!$A$11:$AU$188,14,FALSE)</f>
        <v>#N/A</v>
      </c>
      <c r="C371" s="219" t="e">
        <f>+VLOOKUP(A371,'POA 2026'!$A$11:$AU$188,8,FALSE)</f>
        <v>#N/A</v>
      </c>
      <c r="D371" s="219" t="e">
        <f>+VLOOKUP(A371,'POA 2026'!$A$11:$AU$188,13,FALSE)</f>
        <v>#N/A</v>
      </c>
      <c r="E371" s="220" t="e">
        <f>+VLOOKUP(A371,'POA 2026'!$A$11:$AU$188,15,FALSE)</f>
        <v>#N/A</v>
      </c>
      <c r="F371" s="145"/>
      <c r="G371" s="145"/>
      <c r="H371" s="145"/>
      <c r="I371" s="222"/>
      <c r="J371" s="195"/>
      <c r="K371" s="220" t="e">
        <f t="shared" si="5"/>
        <v>#N/A</v>
      </c>
      <c r="L371" s="220" t="e">
        <f>+VLOOKUP(A371,'POA 2026'!$A$11:$AU$188,17,FALSE)</f>
        <v>#N/A</v>
      </c>
      <c r="M371" s="220" t="e">
        <f>+VLOOKUP(A371,'POA 2026'!$A$11:$AU$188,19,FALSE)</f>
        <v>#N/A</v>
      </c>
      <c r="N371" s="220" t="e">
        <f>+VLOOKUP(A371,'POA 2026'!$A$11:$AU$188,20,FALSE)</f>
        <v>#N/A</v>
      </c>
      <c r="O371" s="145"/>
      <c r="P371" s="145"/>
      <c r="Q371" s="145"/>
      <c r="R371" s="145"/>
      <c r="S371" s="145"/>
      <c r="T371" s="145"/>
      <c r="U371" s="145"/>
    </row>
    <row r="372" spans="1:21" x14ac:dyDescent="0.25">
      <c r="A372" s="235"/>
      <c r="B372" s="219" t="e">
        <f>+VLOOKUP(A372,'POA 2026'!$A$11:$AU$188,14,FALSE)</f>
        <v>#N/A</v>
      </c>
      <c r="C372" s="219" t="e">
        <f>+VLOOKUP(A372,'POA 2026'!$A$11:$AU$188,8,FALSE)</f>
        <v>#N/A</v>
      </c>
      <c r="D372" s="219" t="e">
        <f>+VLOOKUP(A372,'POA 2026'!$A$11:$AU$188,13,FALSE)</f>
        <v>#N/A</v>
      </c>
      <c r="E372" s="220" t="e">
        <f>+VLOOKUP(A372,'POA 2026'!$A$11:$AU$188,15,FALSE)</f>
        <v>#N/A</v>
      </c>
      <c r="F372" s="145"/>
      <c r="G372" s="145"/>
      <c r="H372" s="145"/>
      <c r="I372" s="222"/>
      <c r="J372" s="195"/>
      <c r="K372" s="220" t="e">
        <f t="shared" si="5"/>
        <v>#N/A</v>
      </c>
      <c r="L372" s="220" t="e">
        <f>+VLOOKUP(A372,'POA 2026'!$A$11:$AU$188,17,FALSE)</f>
        <v>#N/A</v>
      </c>
      <c r="M372" s="220" t="e">
        <f>+VLOOKUP(A372,'POA 2026'!$A$11:$AU$188,19,FALSE)</f>
        <v>#N/A</v>
      </c>
      <c r="N372" s="220" t="e">
        <f>+VLOOKUP(A372,'POA 2026'!$A$11:$AU$188,20,FALSE)</f>
        <v>#N/A</v>
      </c>
      <c r="O372" s="145"/>
      <c r="P372" s="145"/>
      <c r="Q372" s="145"/>
      <c r="R372" s="145"/>
      <c r="S372" s="145"/>
      <c r="T372" s="145"/>
      <c r="U372" s="145"/>
    </row>
    <row r="373" spans="1:21" x14ac:dyDescent="0.25">
      <c r="A373" s="235"/>
      <c r="B373" s="219" t="e">
        <f>+VLOOKUP(A373,'POA 2026'!$A$11:$AU$188,14,FALSE)</f>
        <v>#N/A</v>
      </c>
      <c r="C373" s="219" t="e">
        <f>+VLOOKUP(A373,'POA 2026'!$A$11:$AU$188,8,FALSE)</f>
        <v>#N/A</v>
      </c>
      <c r="D373" s="219" t="e">
        <f>+VLOOKUP(A373,'POA 2026'!$A$11:$AU$188,13,FALSE)</f>
        <v>#N/A</v>
      </c>
      <c r="E373" s="220" t="e">
        <f>+VLOOKUP(A373,'POA 2026'!$A$11:$AU$188,15,FALSE)</f>
        <v>#N/A</v>
      </c>
      <c r="F373" s="145"/>
      <c r="G373" s="145"/>
      <c r="H373" s="145"/>
      <c r="I373" s="222"/>
      <c r="J373" s="195"/>
      <c r="K373" s="220" t="e">
        <f t="shared" si="5"/>
        <v>#N/A</v>
      </c>
      <c r="L373" s="220" t="e">
        <f>+VLOOKUP(A373,'POA 2026'!$A$11:$AU$188,17,FALSE)</f>
        <v>#N/A</v>
      </c>
      <c r="M373" s="220" t="e">
        <f>+VLOOKUP(A373,'POA 2026'!$A$11:$AU$188,19,FALSE)</f>
        <v>#N/A</v>
      </c>
      <c r="N373" s="220" t="e">
        <f>+VLOOKUP(A373,'POA 2026'!$A$11:$AU$188,20,FALSE)</f>
        <v>#N/A</v>
      </c>
      <c r="O373" s="145"/>
      <c r="P373" s="145"/>
      <c r="Q373" s="145"/>
      <c r="R373" s="145"/>
      <c r="S373" s="145"/>
      <c r="T373" s="145"/>
      <c r="U373" s="145"/>
    </row>
    <row r="374" spans="1:21" x14ac:dyDescent="0.25">
      <c r="A374" s="235"/>
      <c r="B374" s="219" t="e">
        <f>+VLOOKUP(A374,'POA 2026'!$A$11:$AU$188,14,FALSE)</f>
        <v>#N/A</v>
      </c>
      <c r="C374" s="219" t="e">
        <f>+VLOOKUP(A374,'POA 2026'!$A$11:$AU$188,8,FALSE)</f>
        <v>#N/A</v>
      </c>
      <c r="D374" s="219" t="e">
        <f>+VLOOKUP(A374,'POA 2026'!$A$11:$AU$188,13,FALSE)</f>
        <v>#N/A</v>
      </c>
      <c r="E374" s="220" t="e">
        <f>+VLOOKUP(A374,'POA 2026'!$A$11:$AU$188,15,FALSE)</f>
        <v>#N/A</v>
      </c>
      <c r="F374" s="145"/>
      <c r="G374" s="145"/>
      <c r="H374" s="145"/>
      <c r="I374" s="222"/>
      <c r="J374" s="195"/>
      <c r="K374" s="220" t="e">
        <f t="shared" si="5"/>
        <v>#N/A</v>
      </c>
      <c r="L374" s="220" t="e">
        <f>+VLOOKUP(A374,'POA 2026'!$A$11:$AU$188,17,FALSE)</f>
        <v>#N/A</v>
      </c>
      <c r="M374" s="220" t="e">
        <f>+VLOOKUP(A374,'POA 2026'!$A$11:$AU$188,19,FALSE)</f>
        <v>#N/A</v>
      </c>
      <c r="N374" s="220" t="e">
        <f>+VLOOKUP(A374,'POA 2026'!$A$11:$AU$188,20,FALSE)</f>
        <v>#N/A</v>
      </c>
      <c r="O374" s="145"/>
      <c r="P374" s="145"/>
      <c r="Q374" s="145"/>
      <c r="R374" s="145"/>
      <c r="S374" s="145"/>
      <c r="T374" s="145"/>
      <c r="U374" s="145"/>
    </row>
    <row r="375" spans="1:21" x14ac:dyDescent="0.25">
      <c r="A375" s="235"/>
      <c r="B375" s="219" t="e">
        <f>+VLOOKUP(A375,'POA 2026'!$A$11:$AU$188,14,FALSE)</f>
        <v>#N/A</v>
      </c>
      <c r="C375" s="219" t="e">
        <f>+VLOOKUP(A375,'POA 2026'!$A$11:$AU$188,8,FALSE)</f>
        <v>#N/A</v>
      </c>
      <c r="D375" s="219" t="e">
        <f>+VLOOKUP(A375,'POA 2026'!$A$11:$AU$188,13,FALSE)</f>
        <v>#N/A</v>
      </c>
      <c r="E375" s="220" t="e">
        <f>+VLOOKUP(A375,'POA 2026'!$A$11:$AU$188,15,FALSE)</f>
        <v>#N/A</v>
      </c>
      <c r="F375" s="145"/>
      <c r="G375" s="145"/>
      <c r="H375" s="145"/>
      <c r="I375" s="222"/>
      <c r="J375" s="195"/>
      <c r="K375" s="220" t="e">
        <f t="shared" si="5"/>
        <v>#N/A</v>
      </c>
      <c r="L375" s="220" t="e">
        <f>+VLOOKUP(A375,'POA 2026'!$A$11:$AU$188,17,FALSE)</f>
        <v>#N/A</v>
      </c>
      <c r="M375" s="220" t="e">
        <f>+VLOOKUP(A375,'POA 2026'!$A$11:$AU$188,19,FALSE)</f>
        <v>#N/A</v>
      </c>
      <c r="N375" s="220" t="e">
        <f>+VLOOKUP(A375,'POA 2026'!$A$11:$AU$188,20,FALSE)</f>
        <v>#N/A</v>
      </c>
      <c r="O375" s="145"/>
      <c r="P375" s="145"/>
      <c r="Q375" s="145"/>
      <c r="R375" s="145"/>
      <c r="S375" s="145"/>
      <c r="T375" s="145"/>
      <c r="U375" s="145"/>
    </row>
    <row r="376" spans="1:21" x14ac:dyDescent="0.25">
      <c r="A376" s="235"/>
      <c r="B376" s="219" t="e">
        <f>+VLOOKUP(A376,'POA 2026'!$A$11:$AU$188,14,FALSE)</f>
        <v>#N/A</v>
      </c>
      <c r="C376" s="219" t="e">
        <f>+VLOOKUP(A376,'POA 2026'!$A$11:$AU$188,8,FALSE)</f>
        <v>#N/A</v>
      </c>
      <c r="D376" s="219" t="e">
        <f>+VLOOKUP(A376,'POA 2026'!$A$11:$AU$188,13,FALSE)</f>
        <v>#N/A</v>
      </c>
      <c r="E376" s="220" t="e">
        <f>+VLOOKUP(A376,'POA 2026'!$A$11:$AU$188,15,FALSE)</f>
        <v>#N/A</v>
      </c>
      <c r="F376" s="145"/>
      <c r="G376" s="145"/>
      <c r="H376" s="145"/>
      <c r="I376" s="222"/>
      <c r="J376" s="195"/>
      <c r="K376" s="220" t="e">
        <f t="shared" si="5"/>
        <v>#N/A</v>
      </c>
      <c r="L376" s="220" t="e">
        <f>+VLOOKUP(A376,'POA 2026'!$A$11:$AU$188,17,FALSE)</f>
        <v>#N/A</v>
      </c>
      <c r="M376" s="220" t="e">
        <f>+VLOOKUP(A376,'POA 2026'!$A$11:$AU$188,19,FALSE)</f>
        <v>#N/A</v>
      </c>
      <c r="N376" s="220" t="e">
        <f>+VLOOKUP(A376,'POA 2026'!$A$11:$AU$188,20,FALSE)</f>
        <v>#N/A</v>
      </c>
      <c r="O376" s="145"/>
      <c r="P376" s="145"/>
      <c r="Q376" s="145"/>
      <c r="R376" s="145"/>
      <c r="S376" s="145"/>
      <c r="T376" s="145"/>
      <c r="U376" s="145"/>
    </row>
    <row r="377" spans="1:21" x14ac:dyDescent="0.25">
      <c r="A377" s="235"/>
      <c r="B377" s="219" t="e">
        <f>+VLOOKUP(A377,'POA 2026'!$A$11:$AU$188,14,FALSE)</f>
        <v>#N/A</v>
      </c>
      <c r="C377" s="219" t="e">
        <f>+VLOOKUP(A377,'POA 2026'!$A$11:$AU$188,8,FALSE)</f>
        <v>#N/A</v>
      </c>
      <c r="D377" s="219" t="e">
        <f>+VLOOKUP(A377,'POA 2026'!$A$11:$AU$188,13,FALSE)</f>
        <v>#N/A</v>
      </c>
      <c r="E377" s="220" t="e">
        <f>+VLOOKUP(A377,'POA 2026'!$A$11:$AU$188,15,FALSE)</f>
        <v>#N/A</v>
      </c>
      <c r="F377" s="145"/>
      <c r="G377" s="145"/>
      <c r="H377" s="145"/>
      <c r="I377" s="222"/>
      <c r="J377" s="195"/>
      <c r="K377" s="220" t="e">
        <f t="shared" si="5"/>
        <v>#N/A</v>
      </c>
      <c r="L377" s="220" t="e">
        <f>+VLOOKUP(A377,'POA 2026'!$A$11:$AU$188,17,FALSE)</f>
        <v>#N/A</v>
      </c>
      <c r="M377" s="220" t="e">
        <f>+VLOOKUP(A377,'POA 2026'!$A$11:$AU$188,19,FALSE)</f>
        <v>#N/A</v>
      </c>
      <c r="N377" s="220" t="e">
        <f>+VLOOKUP(A377,'POA 2026'!$A$11:$AU$188,20,FALSE)</f>
        <v>#N/A</v>
      </c>
      <c r="O377" s="145"/>
      <c r="P377" s="145"/>
      <c r="Q377" s="145"/>
      <c r="R377" s="145"/>
      <c r="S377" s="145"/>
      <c r="T377" s="145"/>
      <c r="U377" s="145"/>
    </row>
    <row r="378" spans="1:21" x14ac:dyDescent="0.25">
      <c r="A378" s="235"/>
      <c r="B378" s="219" t="e">
        <f>+VLOOKUP(A378,'POA 2026'!$A$11:$AU$188,14,FALSE)</f>
        <v>#N/A</v>
      </c>
      <c r="C378" s="219" t="e">
        <f>+VLOOKUP(A378,'POA 2026'!$A$11:$AU$188,8,FALSE)</f>
        <v>#N/A</v>
      </c>
      <c r="D378" s="219" t="e">
        <f>+VLOOKUP(A378,'POA 2026'!$A$11:$AU$188,13,FALSE)</f>
        <v>#N/A</v>
      </c>
      <c r="E378" s="220" t="e">
        <f>+VLOOKUP(A378,'POA 2026'!$A$11:$AU$188,15,FALSE)</f>
        <v>#N/A</v>
      </c>
      <c r="F378" s="145"/>
      <c r="G378" s="145"/>
      <c r="H378" s="145"/>
      <c r="I378" s="222"/>
      <c r="J378" s="195"/>
      <c r="K378" s="220" t="e">
        <f t="shared" si="5"/>
        <v>#N/A</v>
      </c>
      <c r="L378" s="220" t="e">
        <f>+VLOOKUP(A378,'POA 2026'!$A$11:$AU$188,17,FALSE)</f>
        <v>#N/A</v>
      </c>
      <c r="M378" s="220" t="e">
        <f>+VLOOKUP(A378,'POA 2026'!$A$11:$AU$188,19,FALSE)</f>
        <v>#N/A</v>
      </c>
      <c r="N378" s="220" t="e">
        <f>+VLOOKUP(A378,'POA 2026'!$A$11:$AU$188,20,FALSE)</f>
        <v>#N/A</v>
      </c>
      <c r="O378" s="145"/>
      <c r="P378" s="145"/>
      <c r="Q378" s="145"/>
      <c r="R378" s="145"/>
      <c r="S378" s="145"/>
      <c r="T378" s="145"/>
      <c r="U378" s="145"/>
    </row>
    <row r="379" spans="1:21" x14ac:dyDescent="0.25">
      <c r="A379" s="235"/>
      <c r="B379" s="219" t="e">
        <f>+VLOOKUP(A379,'POA 2026'!$A$11:$AU$188,14,FALSE)</f>
        <v>#N/A</v>
      </c>
      <c r="C379" s="219" t="e">
        <f>+VLOOKUP(A379,'POA 2026'!$A$11:$AU$188,8,FALSE)</f>
        <v>#N/A</v>
      </c>
      <c r="D379" s="219" t="e">
        <f>+VLOOKUP(A379,'POA 2026'!$A$11:$AU$188,13,FALSE)</f>
        <v>#N/A</v>
      </c>
      <c r="E379" s="220" t="e">
        <f>+VLOOKUP(A379,'POA 2026'!$A$11:$AU$188,15,FALSE)</f>
        <v>#N/A</v>
      </c>
      <c r="F379" s="145"/>
      <c r="G379" s="145"/>
      <c r="H379" s="145"/>
      <c r="I379" s="222"/>
      <c r="J379" s="195"/>
      <c r="K379" s="220" t="e">
        <f t="shared" si="5"/>
        <v>#N/A</v>
      </c>
      <c r="L379" s="220" t="e">
        <f>+VLOOKUP(A379,'POA 2026'!$A$11:$AU$188,17,FALSE)</f>
        <v>#N/A</v>
      </c>
      <c r="M379" s="220" t="e">
        <f>+VLOOKUP(A379,'POA 2026'!$A$11:$AU$188,19,FALSE)</f>
        <v>#N/A</v>
      </c>
      <c r="N379" s="220" t="e">
        <f>+VLOOKUP(A379,'POA 2026'!$A$11:$AU$188,20,FALSE)</f>
        <v>#N/A</v>
      </c>
      <c r="O379" s="145"/>
      <c r="P379" s="145"/>
      <c r="Q379" s="145"/>
      <c r="R379" s="145"/>
      <c r="S379" s="145"/>
      <c r="T379" s="145"/>
      <c r="U379" s="145"/>
    </row>
    <row r="380" spans="1:21" x14ac:dyDescent="0.25">
      <c r="A380" s="235"/>
      <c r="B380" s="219" t="e">
        <f>+VLOOKUP(A380,'POA 2026'!$A$11:$AU$188,14,FALSE)</f>
        <v>#N/A</v>
      </c>
      <c r="C380" s="219" t="e">
        <f>+VLOOKUP(A380,'POA 2026'!$A$11:$AU$188,8,FALSE)</f>
        <v>#N/A</v>
      </c>
      <c r="D380" s="219" t="e">
        <f>+VLOOKUP(A380,'POA 2026'!$A$11:$AU$188,13,FALSE)</f>
        <v>#N/A</v>
      </c>
      <c r="E380" s="220" t="e">
        <f>+VLOOKUP(A380,'POA 2026'!$A$11:$AU$188,15,FALSE)</f>
        <v>#N/A</v>
      </c>
      <c r="F380" s="145"/>
      <c r="G380" s="145"/>
      <c r="H380" s="145"/>
      <c r="I380" s="222"/>
      <c r="J380" s="195"/>
      <c r="K380" s="220" t="e">
        <f t="shared" ref="K380:K443" si="6">+MID(L380,1,2)</f>
        <v>#N/A</v>
      </c>
      <c r="L380" s="220" t="e">
        <f>+VLOOKUP(A380,'POA 2026'!$A$11:$AU$188,17,FALSE)</f>
        <v>#N/A</v>
      </c>
      <c r="M380" s="220" t="e">
        <f>+VLOOKUP(A380,'POA 2026'!$A$11:$AU$188,19,FALSE)</f>
        <v>#N/A</v>
      </c>
      <c r="N380" s="220" t="e">
        <f>+VLOOKUP(A380,'POA 2026'!$A$11:$AU$188,20,FALSE)</f>
        <v>#N/A</v>
      </c>
      <c r="O380" s="145"/>
      <c r="P380" s="145"/>
      <c r="Q380" s="145"/>
      <c r="R380" s="145"/>
      <c r="S380" s="145"/>
      <c r="T380" s="145"/>
      <c r="U380" s="145"/>
    </row>
    <row r="381" spans="1:21" x14ac:dyDescent="0.25">
      <c r="A381" s="235"/>
      <c r="B381" s="219" t="e">
        <f>+VLOOKUP(A381,'POA 2026'!$A$11:$AU$188,14,FALSE)</f>
        <v>#N/A</v>
      </c>
      <c r="C381" s="219" t="e">
        <f>+VLOOKUP(A381,'POA 2026'!$A$11:$AU$188,8,FALSE)</f>
        <v>#N/A</v>
      </c>
      <c r="D381" s="219" t="e">
        <f>+VLOOKUP(A381,'POA 2026'!$A$11:$AU$188,13,FALSE)</f>
        <v>#N/A</v>
      </c>
      <c r="E381" s="220" t="e">
        <f>+VLOOKUP(A381,'POA 2026'!$A$11:$AU$188,15,FALSE)</f>
        <v>#N/A</v>
      </c>
      <c r="F381" s="145"/>
      <c r="G381" s="145"/>
      <c r="H381" s="145"/>
      <c r="I381" s="222"/>
      <c r="J381" s="195"/>
      <c r="K381" s="220" t="e">
        <f t="shared" si="6"/>
        <v>#N/A</v>
      </c>
      <c r="L381" s="220" t="e">
        <f>+VLOOKUP(A381,'POA 2026'!$A$11:$AU$188,17,FALSE)</f>
        <v>#N/A</v>
      </c>
      <c r="M381" s="220" t="e">
        <f>+VLOOKUP(A381,'POA 2026'!$A$11:$AU$188,19,FALSE)</f>
        <v>#N/A</v>
      </c>
      <c r="N381" s="220" t="e">
        <f>+VLOOKUP(A381,'POA 2026'!$A$11:$AU$188,20,FALSE)</f>
        <v>#N/A</v>
      </c>
      <c r="O381" s="145"/>
      <c r="P381" s="145"/>
      <c r="Q381" s="145"/>
      <c r="R381" s="145"/>
      <c r="S381" s="145"/>
      <c r="T381" s="145"/>
      <c r="U381" s="145"/>
    </row>
    <row r="382" spans="1:21" x14ac:dyDescent="0.25">
      <c r="A382" s="235"/>
      <c r="B382" s="219" t="e">
        <f>+VLOOKUP(A382,'POA 2026'!$A$11:$AU$188,14,FALSE)</f>
        <v>#N/A</v>
      </c>
      <c r="C382" s="219" t="e">
        <f>+VLOOKUP(A382,'POA 2026'!$A$11:$AU$188,8,FALSE)</f>
        <v>#N/A</v>
      </c>
      <c r="D382" s="219" t="e">
        <f>+VLOOKUP(A382,'POA 2026'!$A$11:$AU$188,13,FALSE)</f>
        <v>#N/A</v>
      </c>
      <c r="E382" s="220" t="e">
        <f>+VLOOKUP(A382,'POA 2026'!$A$11:$AU$188,15,FALSE)</f>
        <v>#N/A</v>
      </c>
      <c r="F382" s="145"/>
      <c r="G382" s="145"/>
      <c r="H382" s="145"/>
      <c r="I382" s="222"/>
      <c r="J382" s="195"/>
      <c r="K382" s="220" t="e">
        <f t="shared" si="6"/>
        <v>#N/A</v>
      </c>
      <c r="L382" s="220" t="e">
        <f>+VLOOKUP(A382,'POA 2026'!$A$11:$AU$188,17,FALSE)</f>
        <v>#N/A</v>
      </c>
      <c r="M382" s="220" t="e">
        <f>+VLOOKUP(A382,'POA 2026'!$A$11:$AU$188,19,FALSE)</f>
        <v>#N/A</v>
      </c>
      <c r="N382" s="220" t="e">
        <f>+VLOOKUP(A382,'POA 2026'!$A$11:$AU$188,20,FALSE)</f>
        <v>#N/A</v>
      </c>
      <c r="O382" s="145"/>
      <c r="P382" s="145"/>
      <c r="Q382" s="145"/>
      <c r="R382" s="145"/>
      <c r="S382" s="145"/>
      <c r="T382" s="145"/>
      <c r="U382" s="145"/>
    </row>
    <row r="383" spans="1:21" x14ac:dyDescent="0.25">
      <c r="A383" s="235"/>
      <c r="B383" s="219" t="e">
        <f>+VLOOKUP(A383,'POA 2026'!$A$11:$AU$188,14,FALSE)</f>
        <v>#N/A</v>
      </c>
      <c r="C383" s="219" t="e">
        <f>+VLOOKUP(A383,'POA 2026'!$A$11:$AU$188,8,FALSE)</f>
        <v>#N/A</v>
      </c>
      <c r="D383" s="219" t="e">
        <f>+VLOOKUP(A383,'POA 2026'!$A$11:$AU$188,13,FALSE)</f>
        <v>#N/A</v>
      </c>
      <c r="E383" s="220" t="e">
        <f>+VLOOKUP(A383,'POA 2026'!$A$11:$AU$188,15,FALSE)</f>
        <v>#N/A</v>
      </c>
      <c r="F383" s="145"/>
      <c r="G383" s="145"/>
      <c r="H383" s="145"/>
      <c r="I383" s="222"/>
      <c r="J383" s="195"/>
      <c r="K383" s="220" t="e">
        <f t="shared" si="6"/>
        <v>#N/A</v>
      </c>
      <c r="L383" s="220" t="e">
        <f>+VLOOKUP(A383,'POA 2026'!$A$11:$AU$188,17,FALSE)</f>
        <v>#N/A</v>
      </c>
      <c r="M383" s="220" t="e">
        <f>+VLOOKUP(A383,'POA 2026'!$A$11:$AU$188,19,FALSE)</f>
        <v>#N/A</v>
      </c>
      <c r="N383" s="220" t="e">
        <f>+VLOOKUP(A383,'POA 2026'!$A$11:$AU$188,20,FALSE)</f>
        <v>#N/A</v>
      </c>
      <c r="O383" s="145"/>
      <c r="P383" s="145"/>
      <c r="Q383" s="145"/>
      <c r="R383" s="145"/>
      <c r="S383" s="145"/>
      <c r="T383" s="145"/>
      <c r="U383" s="145"/>
    </row>
    <row r="384" spans="1:21" x14ac:dyDescent="0.25">
      <c r="A384" s="235"/>
      <c r="B384" s="219" t="e">
        <f>+VLOOKUP(A384,'POA 2026'!$A$11:$AU$188,14,FALSE)</f>
        <v>#N/A</v>
      </c>
      <c r="C384" s="219" t="e">
        <f>+VLOOKUP(A384,'POA 2026'!$A$11:$AU$188,8,FALSE)</f>
        <v>#N/A</v>
      </c>
      <c r="D384" s="219" t="e">
        <f>+VLOOKUP(A384,'POA 2026'!$A$11:$AU$188,13,FALSE)</f>
        <v>#N/A</v>
      </c>
      <c r="E384" s="220" t="e">
        <f>+VLOOKUP(A384,'POA 2026'!$A$11:$AU$188,15,FALSE)</f>
        <v>#N/A</v>
      </c>
      <c r="F384" s="145"/>
      <c r="G384" s="145"/>
      <c r="H384" s="145"/>
      <c r="I384" s="222"/>
      <c r="J384" s="195"/>
      <c r="K384" s="220" t="e">
        <f t="shared" si="6"/>
        <v>#N/A</v>
      </c>
      <c r="L384" s="220" t="e">
        <f>+VLOOKUP(A384,'POA 2026'!$A$11:$AU$188,17,FALSE)</f>
        <v>#N/A</v>
      </c>
      <c r="M384" s="220" t="e">
        <f>+VLOOKUP(A384,'POA 2026'!$A$11:$AU$188,19,FALSE)</f>
        <v>#N/A</v>
      </c>
      <c r="N384" s="220" t="e">
        <f>+VLOOKUP(A384,'POA 2026'!$A$11:$AU$188,20,FALSE)</f>
        <v>#N/A</v>
      </c>
      <c r="O384" s="145"/>
      <c r="P384" s="145"/>
      <c r="Q384" s="145"/>
      <c r="R384" s="145"/>
      <c r="S384" s="145"/>
      <c r="T384" s="145"/>
      <c r="U384" s="145"/>
    </row>
    <row r="385" spans="1:21" x14ac:dyDescent="0.25">
      <c r="A385" s="235"/>
      <c r="B385" s="219" t="e">
        <f>+VLOOKUP(A385,'POA 2026'!$A$11:$AU$188,14,FALSE)</f>
        <v>#N/A</v>
      </c>
      <c r="C385" s="219" t="e">
        <f>+VLOOKUP(A385,'POA 2026'!$A$11:$AU$188,8,FALSE)</f>
        <v>#N/A</v>
      </c>
      <c r="D385" s="219" t="e">
        <f>+VLOOKUP(A385,'POA 2026'!$A$11:$AU$188,13,FALSE)</f>
        <v>#N/A</v>
      </c>
      <c r="E385" s="220" t="e">
        <f>+VLOOKUP(A385,'POA 2026'!$A$11:$AU$188,15,FALSE)</f>
        <v>#N/A</v>
      </c>
      <c r="F385" s="145"/>
      <c r="G385" s="145"/>
      <c r="H385" s="145"/>
      <c r="I385" s="222"/>
      <c r="J385" s="195"/>
      <c r="K385" s="220" t="e">
        <f t="shared" si="6"/>
        <v>#N/A</v>
      </c>
      <c r="L385" s="220" t="e">
        <f>+VLOOKUP(A385,'POA 2026'!$A$11:$AU$188,17,FALSE)</f>
        <v>#N/A</v>
      </c>
      <c r="M385" s="220" t="e">
        <f>+VLOOKUP(A385,'POA 2026'!$A$11:$AU$188,19,FALSE)</f>
        <v>#N/A</v>
      </c>
      <c r="N385" s="220" t="e">
        <f>+VLOOKUP(A385,'POA 2026'!$A$11:$AU$188,20,FALSE)</f>
        <v>#N/A</v>
      </c>
      <c r="O385" s="145"/>
      <c r="P385" s="145"/>
      <c r="Q385" s="145"/>
      <c r="R385" s="145"/>
      <c r="S385" s="145"/>
      <c r="T385" s="145"/>
      <c r="U385" s="145"/>
    </row>
    <row r="386" spans="1:21" x14ac:dyDescent="0.25">
      <c r="A386" s="235"/>
      <c r="B386" s="219" t="e">
        <f>+VLOOKUP(A386,'POA 2026'!$A$11:$AU$188,14,FALSE)</f>
        <v>#N/A</v>
      </c>
      <c r="C386" s="219" t="e">
        <f>+VLOOKUP(A386,'POA 2026'!$A$11:$AU$188,8,FALSE)</f>
        <v>#N/A</v>
      </c>
      <c r="D386" s="219" t="e">
        <f>+VLOOKUP(A386,'POA 2026'!$A$11:$AU$188,13,FALSE)</f>
        <v>#N/A</v>
      </c>
      <c r="E386" s="220" t="e">
        <f>+VLOOKUP(A386,'POA 2026'!$A$11:$AU$188,15,FALSE)</f>
        <v>#N/A</v>
      </c>
      <c r="F386" s="145"/>
      <c r="G386" s="145"/>
      <c r="H386" s="145"/>
      <c r="I386" s="222"/>
      <c r="J386" s="195"/>
      <c r="K386" s="220" t="e">
        <f t="shared" si="6"/>
        <v>#N/A</v>
      </c>
      <c r="L386" s="220" t="e">
        <f>+VLOOKUP(A386,'POA 2026'!$A$11:$AU$188,17,FALSE)</f>
        <v>#N/A</v>
      </c>
      <c r="M386" s="220" t="e">
        <f>+VLOOKUP(A386,'POA 2026'!$A$11:$AU$188,19,FALSE)</f>
        <v>#N/A</v>
      </c>
      <c r="N386" s="220" t="e">
        <f>+VLOOKUP(A386,'POA 2026'!$A$11:$AU$188,20,FALSE)</f>
        <v>#N/A</v>
      </c>
      <c r="O386" s="145"/>
      <c r="P386" s="145"/>
      <c r="Q386" s="145"/>
      <c r="R386" s="145"/>
      <c r="S386" s="145"/>
      <c r="T386" s="145"/>
      <c r="U386" s="145"/>
    </row>
    <row r="387" spans="1:21" x14ac:dyDescent="0.25">
      <c r="A387" s="235"/>
      <c r="B387" s="219" t="e">
        <f>+VLOOKUP(A387,'POA 2026'!$A$11:$AU$188,14,FALSE)</f>
        <v>#N/A</v>
      </c>
      <c r="C387" s="219" t="e">
        <f>+VLOOKUP(A387,'POA 2026'!$A$11:$AU$188,8,FALSE)</f>
        <v>#N/A</v>
      </c>
      <c r="D387" s="219" t="e">
        <f>+VLOOKUP(A387,'POA 2026'!$A$11:$AU$188,13,FALSE)</f>
        <v>#N/A</v>
      </c>
      <c r="E387" s="220" t="e">
        <f>+VLOOKUP(A387,'POA 2026'!$A$11:$AU$188,15,FALSE)</f>
        <v>#N/A</v>
      </c>
      <c r="F387" s="145"/>
      <c r="G387" s="145"/>
      <c r="H387" s="145"/>
      <c r="I387" s="222"/>
      <c r="J387" s="195"/>
      <c r="K387" s="220" t="e">
        <f t="shared" si="6"/>
        <v>#N/A</v>
      </c>
      <c r="L387" s="220" t="e">
        <f>+VLOOKUP(A387,'POA 2026'!$A$11:$AU$188,17,FALSE)</f>
        <v>#N/A</v>
      </c>
      <c r="M387" s="220" t="e">
        <f>+VLOOKUP(A387,'POA 2026'!$A$11:$AU$188,19,FALSE)</f>
        <v>#N/A</v>
      </c>
      <c r="N387" s="220" t="e">
        <f>+VLOOKUP(A387,'POA 2026'!$A$11:$AU$188,20,FALSE)</f>
        <v>#N/A</v>
      </c>
      <c r="O387" s="145"/>
      <c r="P387" s="145"/>
      <c r="Q387" s="145"/>
      <c r="R387" s="145"/>
      <c r="S387" s="145"/>
      <c r="T387" s="145"/>
      <c r="U387" s="145"/>
    </row>
    <row r="388" spans="1:21" x14ac:dyDescent="0.25">
      <c r="A388" s="235"/>
      <c r="B388" s="219" t="e">
        <f>+VLOOKUP(A388,'POA 2026'!$A$11:$AU$188,14,FALSE)</f>
        <v>#N/A</v>
      </c>
      <c r="C388" s="219" t="e">
        <f>+VLOOKUP(A388,'POA 2026'!$A$11:$AU$188,8,FALSE)</f>
        <v>#N/A</v>
      </c>
      <c r="D388" s="219" t="e">
        <f>+VLOOKUP(A388,'POA 2026'!$A$11:$AU$188,13,FALSE)</f>
        <v>#N/A</v>
      </c>
      <c r="E388" s="220" t="e">
        <f>+VLOOKUP(A388,'POA 2026'!$A$11:$AU$188,15,FALSE)</f>
        <v>#N/A</v>
      </c>
      <c r="F388" s="145"/>
      <c r="G388" s="145"/>
      <c r="H388" s="145"/>
      <c r="I388" s="222"/>
      <c r="J388" s="195"/>
      <c r="K388" s="220" t="e">
        <f t="shared" si="6"/>
        <v>#N/A</v>
      </c>
      <c r="L388" s="220" t="e">
        <f>+VLOOKUP(A388,'POA 2026'!$A$11:$AU$188,17,FALSE)</f>
        <v>#N/A</v>
      </c>
      <c r="M388" s="220" t="e">
        <f>+VLOOKUP(A388,'POA 2026'!$A$11:$AU$188,19,FALSE)</f>
        <v>#N/A</v>
      </c>
      <c r="N388" s="220" t="e">
        <f>+VLOOKUP(A388,'POA 2026'!$A$11:$AU$188,20,FALSE)</f>
        <v>#N/A</v>
      </c>
      <c r="O388" s="145"/>
      <c r="P388" s="145"/>
      <c r="Q388" s="145"/>
      <c r="R388" s="145"/>
      <c r="S388" s="145"/>
      <c r="T388" s="145"/>
      <c r="U388" s="145"/>
    </row>
    <row r="389" spans="1:21" x14ac:dyDescent="0.25">
      <c r="A389" s="235"/>
      <c r="B389" s="219" t="e">
        <f>+VLOOKUP(A389,'POA 2026'!$A$11:$AU$188,14,FALSE)</f>
        <v>#N/A</v>
      </c>
      <c r="C389" s="219" t="e">
        <f>+VLOOKUP(A389,'POA 2026'!$A$11:$AU$188,8,FALSE)</f>
        <v>#N/A</v>
      </c>
      <c r="D389" s="219" t="e">
        <f>+VLOOKUP(A389,'POA 2026'!$A$11:$AU$188,13,FALSE)</f>
        <v>#N/A</v>
      </c>
      <c r="E389" s="220" t="e">
        <f>+VLOOKUP(A389,'POA 2026'!$A$11:$AU$188,15,FALSE)</f>
        <v>#N/A</v>
      </c>
      <c r="F389" s="145"/>
      <c r="G389" s="145"/>
      <c r="H389" s="145"/>
      <c r="I389" s="222"/>
      <c r="J389" s="195"/>
      <c r="K389" s="220" t="e">
        <f t="shared" si="6"/>
        <v>#N/A</v>
      </c>
      <c r="L389" s="220" t="e">
        <f>+VLOOKUP(A389,'POA 2026'!$A$11:$AU$188,17,FALSE)</f>
        <v>#N/A</v>
      </c>
      <c r="M389" s="220" t="e">
        <f>+VLOOKUP(A389,'POA 2026'!$A$11:$AU$188,19,FALSE)</f>
        <v>#N/A</v>
      </c>
      <c r="N389" s="220" t="e">
        <f>+VLOOKUP(A389,'POA 2026'!$A$11:$AU$188,20,FALSE)</f>
        <v>#N/A</v>
      </c>
      <c r="O389" s="145"/>
      <c r="P389" s="145"/>
      <c r="Q389" s="145"/>
      <c r="R389" s="145"/>
      <c r="S389" s="145"/>
      <c r="T389" s="145"/>
      <c r="U389" s="145"/>
    </row>
    <row r="390" spans="1:21" x14ac:dyDescent="0.25">
      <c r="A390" s="235"/>
      <c r="B390" s="219" t="e">
        <f>+VLOOKUP(A390,'POA 2026'!$A$11:$AU$188,14,FALSE)</f>
        <v>#N/A</v>
      </c>
      <c r="C390" s="219" t="e">
        <f>+VLOOKUP(A390,'POA 2026'!$A$11:$AU$188,8,FALSE)</f>
        <v>#N/A</v>
      </c>
      <c r="D390" s="219" t="e">
        <f>+VLOOKUP(A390,'POA 2026'!$A$11:$AU$188,13,FALSE)</f>
        <v>#N/A</v>
      </c>
      <c r="E390" s="220" t="e">
        <f>+VLOOKUP(A390,'POA 2026'!$A$11:$AU$188,15,FALSE)</f>
        <v>#N/A</v>
      </c>
      <c r="F390" s="145"/>
      <c r="G390" s="145"/>
      <c r="H390" s="145"/>
      <c r="I390" s="222"/>
      <c r="J390" s="195"/>
      <c r="K390" s="220" t="e">
        <f t="shared" si="6"/>
        <v>#N/A</v>
      </c>
      <c r="L390" s="220" t="e">
        <f>+VLOOKUP(A390,'POA 2026'!$A$11:$AU$188,17,FALSE)</f>
        <v>#N/A</v>
      </c>
      <c r="M390" s="220" t="e">
        <f>+VLOOKUP(A390,'POA 2026'!$A$11:$AU$188,19,FALSE)</f>
        <v>#N/A</v>
      </c>
      <c r="N390" s="220" t="e">
        <f>+VLOOKUP(A390,'POA 2026'!$A$11:$AU$188,20,FALSE)</f>
        <v>#N/A</v>
      </c>
      <c r="O390" s="145"/>
      <c r="P390" s="145"/>
      <c r="Q390" s="145"/>
      <c r="R390" s="145"/>
      <c r="S390" s="145"/>
      <c r="T390" s="145"/>
      <c r="U390" s="145"/>
    </row>
    <row r="391" spans="1:21" x14ac:dyDescent="0.25">
      <c r="A391" s="235"/>
      <c r="B391" s="219" t="e">
        <f>+VLOOKUP(A391,'POA 2026'!$A$11:$AU$188,14,FALSE)</f>
        <v>#N/A</v>
      </c>
      <c r="C391" s="219" t="e">
        <f>+VLOOKUP(A391,'POA 2026'!$A$11:$AU$188,8,FALSE)</f>
        <v>#N/A</v>
      </c>
      <c r="D391" s="219" t="e">
        <f>+VLOOKUP(A391,'POA 2026'!$A$11:$AU$188,13,FALSE)</f>
        <v>#N/A</v>
      </c>
      <c r="E391" s="220" t="e">
        <f>+VLOOKUP(A391,'POA 2026'!$A$11:$AU$188,15,FALSE)</f>
        <v>#N/A</v>
      </c>
      <c r="F391" s="145"/>
      <c r="G391" s="145"/>
      <c r="H391" s="145"/>
      <c r="I391" s="222"/>
      <c r="J391" s="195"/>
      <c r="K391" s="220" t="e">
        <f t="shared" si="6"/>
        <v>#N/A</v>
      </c>
      <c r="L391" s="220" t="e">
        <f>+VLOOKUP(A391,'POA 2026'!$A$11:$AU$188,17,FALSE)</f>
        <v>#N/A</v>
      </c>
      <c r="M391" s="220" t="e">
        <f>+VLOOKUP(A391,'POA 2026'!$A$11:$AU$188,19,FALSE)</f>
        <v>#N/A</v>
      </c>
      <c r="N391" s="220" t="e">
        <f>+VLOOKUP(A391,'POA 2026'!$A$11:$AU$188,20,FALSE)</f>
        <v>#N/A</v>
      </c>
      <c r="O391" s="145"/>
      <c r="P391" s="145"/>
      <c r="Q391" s="145"/>
      <c r="R391" s="145"/>
      <c r="S391" s="145"/>
      <c r="T391" s="145"/>
      <c r="U391" s="145"/>
    </row>
    <row r="392" spans="1:21" x14ac:dyDescent="0.25">
      <c r="A392" s="235"/>
      <c r="B392" s="219" t="e">
        <f>+VLOOKUP(A392,'POA 2026'!$A$11:$AU$188,14,FALSE)</f>
        <v>#N/A</v>
      </c>
      <c r="C392" s="219" t="e">
        <f>+VLOOKUP(A392,'POA 2026'!$A$11:$AU$188,8,FALSE)</f>
        <v>#N/A</v>
      </c>
      <c r="D392" s="219" t="e">
        <f>+VLOOKUP(A392,'POA 2026'!$A$11:$AU$188,13,FALSE)</f>
        <v>#N/A</v>
      </c>
      <c r="E392" s="220" t="e">
        <f>+VLOOKUP(A392,'POA 2026'!$A$11:$AU$188,15,FALSE)</f>
        <v>#N/A</v>
      </c>
      <c r="F392" s="145"/>
      <c r="G392" s="145"/>
      <c r="H392" s="145"/>
      <c r="I392" s="222"/>
      <c r="J392" s="195"/>
      <c r="K392" s="220" t="e">
        <f t="shared" si="6"/>
        <v>#N/A</v>
      </c>
      <c r="L392" s="220" t="e">
        <f>+VLOOKUP(A392,'POA 2026'!$A$11:$AU$188,17,FALSE)</f>
        <v>#N/A</v>
      </c>
      <c r="M392" s="220" t="e">
        <f>+VLOOKUP(A392,'POA 2026'!$A$11:$AU$188,19,FALSE)</f>
        <v>#N/A</v>
      </c>
      <c r="N392" s="220" t="e">
        <f>+VLOOKUP(A392,'POA 2026'!$A$11:$AU$188,20,FALSE)</f>
        <v>#N/A</v>
      </c>
      <c r="O392" s="145"/>
      <c r="P392" s="145"/>
      <c r="Q392" s="145"/>
      <c r="R392" s="145"/>
      <c r="S392" s="145"/>
      <c r="T392" s="145"/>
      <c r="U392" s="145"/>
    </row>
    <row r="393" spans="1:21" x14ac:dyDescent="0.25">
      <c r="A393" s="235"/>
      <c r="B393" s="219" t="e">
        <f>+VLOOKUP(A393,'POA 2026'!$A$11:$AU$188,14,FALSE)</f>
        <v>#N/A</v>
      </c>
      <c r="C393" s="219" t="e">
        <f>+VLOOKUP(A393,'POA 2026'!$A$11:$AU$188,8,FALSE)</f>
        <v>#N/A</v>
      </c>
      <c r="D393" s="219" t="e">
        <f>+VLOOKUP(A393,'POA 2026'!$A$11:$AU$188,13,FALSE)</f>
        <v>#N/A</v>
      </c>
      <c r="E393" s="220" t="e">
        <f>+VLOOKUP(A393,'POA 2026'!$A$11:$AU$188,15,FALSE)</f>
        <v>#N/A</v>
      </c>
      <c r="F393" s="145"/>
      <c r="G393" s="145"/>
      <c r="H393" s="145"/>
      <c r="I393" s="222"/>
      <c r="J393" s="195"/>
      <c r="K393" s="220" t="e">
        <f t="shared" si="6"/>
        <v>#N/A</v>
      </c>
      <c r="L393" s="220" t="e">
        <f>+VLOOKUP(A393,'POA 2026'!$A$11:$AU$188,17,FALSE)</f>
        <v>#N/A</v>
      </c>
      <c r="M393" s="220" t="e">
        <f>+VLOOKUP(A393,'POA 2026'!$A$11:$AU$188,19,FALSE)</f>
        <v>#N/A</v>
      </c>
      <c r="N393" s="220" t="e">
        <f>+VLOOKUP(A393,'POA 2026'!$A$11:$AU$188,20,FALSE)</f>
        <v>#N/A</v>
      </c>
      <c r="O393" s="145"/>
      <c r="P393" s="145"/>
      <c r="Q393" s="145"/>
      <c r="R393" s="145"/>
      <c r="S393" s="145"/>
      <c r="T393" s="145"/>
      <c r="U393" s="145"/>
    </row>
    <row r="394" spans="1:21" x14ac:dyDescent="0.25">
      <c r="A394" s="235"/>
      <c r="B394" s="219" t="e">
        <f>+VLOOKUP(A394,'POA 2026'!$A$11:$AU$188,14,FALSE)</f>
        <v>#N/A</v>
      </c>
      <c r="C394" s="219" t="e">
        <f>+VLOOKUP(A394,'POA 2026'!$A$11:$AU$188,8,FALSE)</f>
        <v>#N/A</v>
      </c>
      <c r="D394" s="219" t="e">
        <f>+VLOOKUP(A394,'POA 2026'!$A$11:$AU$188,13,FALSE)</f>
        <v>#N/A</v>
      </c>
      <c r="E394" s="220" t="e">
        <f>+VLOOKUP(A394,'POA 2026'!$A$11:$AU$188,15,FALSE)</f>
        <v>#N/A</v>
      </c>
      <c r="F394" s="145"/>
      <c r="G394" s="145"/>
      <c r="H394" s="145"/>
      <c r="I394" s="222"/>
      <c r="J394" s="195"/>
      <c r="K394" s="220" t="e">
        <f t="shared" si="6"/>
        <v>#N/A</v>
      </c>
      <c r="L394" s="220" t="e">
        <f>+VLOOKUP(A394,'POA 2026'!$A$11:$AU$188,17,FALSE)</f>
        <v>#N/A</v>
      </c>
      <c r="M394" s="220" t="e">
        <f>+VLOOKUP(A394,'POA 2026'!$A$11:$AU$188,19,FALSE)</f>
        <v>#N/A</v>
      </c>
      <c r="N394" s="220" t="e">
        <f>+VLOOKUP(A394,'POA 2026'!$A$11:$AU$188,20,FALSE)</f>
        <v>#N/A</v>
      </c>
      <c r="O394" s="145"/>
      <c r="P394" s="145"/>
      <c r="Q394" s="145"/>
      <c r="R394" s="145"/>
      <c r="S394" s="145"/>
      <c r="T394" s="145"/>
      <c r="U394" s="145"/>
    </row>
    <row r="395" spans="1:21" x14ac:dyDescent="0.25">
      <c r="A395" s="235"/>
      <c r="B395" s="219" t="e">
        <f>+VLOOKUP(A395,'POA 2026'!$A$11:$AU$188,14,FALSE)</f>
        <v>#N/A</v>
      </c>
      <c r="C395" s="219" t="e">
        <f>+VLOOKUP(A395,'POA 2026'!$A$11:$AU$188,8,FALSE)</f>
        <v>#N/A</v>
      </c>
      <c r="D395" s="219" t="e">
        <f>+VLOOKUP(A395,'POA 2026'!$A$11:$AU$188,13,FALSE)</f>
        <v>#N/A</v>
      </c>
      <c r="E395" s="220" t="e">
        <f>+VLOOKUP(A395,'POA 2026'!$A$11:$AU$188,15,FALSE)</f>
        <v>#N/A</v>
      </c>
      <c r="F395" s="145"/>
      <c r="G395" s="145"/>
      <c r="H395" s="145"/>
      <c r="I395" s="222"/>
      <c r="J395" s="195"/>
      <c r="K395" s="220" t="e">
        <f t="shared" si="6"/>
        <v>#N/A</v>
      </c>
      <c r="L395" s="220" t="e">
        <f>+VLOOKUP(A395,'POA 2026'!$A$11:$AU$188,17,FALSE)</f>
        <v>#N/A</v>
      </c>
      <c r="M395" s="220" t="e">
        <f>+VLOOKUP(A395,'POA 2026'!$A$11:$AU$188,19,FALSE)</f>
        <v>#N/A</v>
      </c>
      <c r="N395" s="220" t="e">
        <f>+VLOOKUP(A395,'POA 2026'!$A$11:$AU$188,20,FALSE)</f>
        <v>#N/A</v>
      </c>
      <c r="O395" s="145"/>
      <c r="P395" s="145"/>
      <c r="Q395" s="145"/>
      <c r="R395" s="145"/>
      <c r="S395" s="145"/>
      <c r="T395" s="145"/>
      <c r="U395" s="145"/>
    </row>
    <row r="396" spans="1:21" x14ac:dyDescent="0.25">
      <c r="A396" s="235"/>
      <c r="B396" s="219" t="e">
        <f>+VLOOKUP(A396,'POA 2026'!$A$11:$AU$188,14,FALSE)</f>
        <v>#N/A</v>
      </c>
      <c r="C396" s="219" t="e">
        <f>+VLOOKUP(A396,'POA 2026'!$A$11:$AU$188,8,FALSE)</f>
        <v>#N/A</v>
      </c>
      <c r="D396" s="219" t="e">
        <f>+VLOOKUP(A396,'POA 2026'!$A$11:$AU$188,13,FALSE)</f>
        <v>#N/A</v>
      </c>
      <c r="E396" s="220" t="e">
        <f>+VLOOKUP(A396,'POA 2026'!$A$11:$AU$188,15,FALSE)</f>
        <v>#N/A</v>
      </c>
      <c r="F396" s="145"/>
      <c r="G396" s="145"/>
      <c r="H396" s="145"/>
      <c r="I396" s="222"/>
      <c r="J396" s="195"/>
      <c r="K396" s="220" t="e">
        <f t="shared" si="6"/>
        <v>#N/A</v>
      </c>
      <c r="L396" s="220" t="e">
        <f>+VLOOKUP(A396,'POA 2026'!$A$11:$AU$188,17,FALSE)</f>
        <v>#N/A</v>
      </c>
      <c r="M396" s="220" t="e">
        <f>+VLOOKUP(A396,'POA 2026'!$A$11:$AU$188,19,FALSE)</f>
        <v>#N/A</v>
      </c>
      <c r="N396" s="220" t="e">
        <f>+VLOOKUP(A396,'POA 2026'!$A$11:$AU$188,20,FALSE)</f>
        <v>#N/A</v>
      </c>
      <c r="O396" s="145"/>
      <c r="P396" s="145"/>
      <c r="Q396" s="145"/>
      <c r="R396" s="145"/>
      <c r="S396" s="145"/>
      <c r="T396" s="145"/>
      <c r="U396" s="145"/>
    </row>
    <row r="397" spans="1:21" x14ac:dyDescent="0.25">
      <c r="A397" s="235"/>
      <c r="B397" s="219" t="e">
        <f>+VLOOKUP(A397,'POA 2026'!$A$11:$AU$188,14,FALSE)</f>
        <v>#N/A</v>
      </c>
      <c r="C397" s="219" t="e">
        <f>+VLOOKUP(A397,'POA 2026'!$A$11:$AU$188,8,FALSE)</f>
        <v>#N/A</v>
      </c>
      <c r="D397" s="219" t="e">
        <f>+VLOOKUP(A397,'POA 2026'!$A$11:$AU$188,13,FALSE)</f>
        <v>#N/A</v>
      </c>
      <c r="E397" s="220" t="e">
        <f>+VLOOKUP(A397,'POA 2026'!$A$11:$AU$188,15,FALSE)</f>
        <v>#N/A</v>
      </c>
      <c r="F397" s="145"/>
      <c r="G397" s="145"/>
      <c r="H397" s="145"/>
      <c r="I397" s="222"/>
      <c r="J397" s="195"/>
      <c r="K397" s="220" t="e">
        <f t="shared" si="6"/>
        <v>#N/A</v>
      </c>
      <c r="L397" s="220" t="e">
        <f>+VLOOKUP(A397,'POA 2026'!$A$11:$AU$188,17,FALSE)</f>
        <v>#N/A</v>
      </c>
      <c r="M397" s="220" t="e">
        <f>+VLOOKUP(A397,'POA 2026'!$A$11:$AU$188,19,FALSE)</f>
        <v>#N/A</v>
      </c>
      <c r="N397" s="220" t="e">
        <f>+VLOOKUP(A397,'POA 2026'!$A$11:$AU$188,20,FALSE)</f>
        <v>#N/A</v>
      </c>
      <c r="O397" s="145"/>
      <c r="P397" s="145"/>
      <c r="Q397" s="145"/>
      <c r="R397" s="145"/>
      <c r="S397" s="145"/>
      <c r="T397" s="145"/>
      <c r="U397" s="145"/>
    </row>
    <row r="398" spans="1:21" x14ac:dyDescent="0.25">
      <c r="A398" s="235"/>
      <c r="B398" s="219" t="e">
        <f>+VLOOKUP(A398,'POA 2026'!$A$11:$AU$188,14,FALSE)</f>
        <v>#N/A</v>
      </c>
      <c r="C398" s="219" t="e">
        <f>+VLOOKUP(A398,'POA 2026'!$A$11:$AU$188,8,FALSE)</f>
        <v>#N/A</v>
      </c>
      <c r="D398" s="219" t="e">
        <f>+VLOOKUP(A398,'POA 2026'!$A$11:$AU$188,13,FALSE)</f>
        <v>#N/A</v>
      </c>
      <c r="E398" s="220" t="e">
        <f>+VLOOKUP(A398,'POA 2026'!$A$11:$AU$188,15,FALSE)</f>
        <v>#N/A</v>
      </c>
      <c r="F398" s="145"/>
      <c r="G398" s="145"/>
      <c r="H398" s="145"/>
      <c r="I398" s="222"/>
      <c r="J398" s="195"/>
      <c r="K398" s="220" t="e">
        <f t="shared" si="6"/>
        <v>#N/A</v>
      </c>
      <c r="L398" s="220" t="e">
        <f>+VLOOKUP(A398,'POA 2026'!$A$11:$AU$188,17,FALSE)</f>
        <v>#N/A</v>
      </c>
      <c r="M398" s="220" t="e">
        <f>+VLOOKUP(A398,'POA 2026'!$A$11:$AU$188,19,FALSE)</f>
        <v>#N/A</v>
      </c>
      <c r="N398" s="220" t="e">
        <f>+VLOOKUP(A398,'POA 2026'!$A$11:$AU$188,20,FALSE)</f>
        <v>#N/A</v>
      </c>
      <c r="O398" s="145"/>
      <c r="P398" s="145"/>
      <c r="Q398" s="145"/>
      <c r="R398" s="145"/>
      <c r="S398" s="145"/>
      <c r="T398" s="145"/>
      <c r="U398" s="145"/>
    </row>
    <row r="399" spans="1:21" x14ac:dyDescent="0.25">
      <c r="A399" s="235"/>
      <c r="B399" s="219" t="e">
        <f>+VLOOKUP(A399,'POA 2026'!$A$11:$AU$188,14,FALSE)</f>
        <v>#N/A</v>
      </c>
      <c r="C399" s="219" t="e">
        <f>+VLOOKUP(A399,'POA 2026'!$A$11:$AU$188,8,FALSE)</f>
        <v>#N/A</v>
      </c>
      <c r="D399" s="219" t="e">
        <f>+VLOOKUP(A399,'POA 2026'!$A$11:$AU$188,13,FALSE)</f>
        <v>#N/A</v>
      </c>
      <c r="E399" s="220" t="e">
        <f>+VLOOKUP(A399,'POA 2026'!$A$11:$AU$188,15,FALSE)</f>
        <v>#N/A</v>
      </c>
      <c r="F399" s="145"/>
      <c r="G399" s="145"/>
      <c r="H399" s="145"/>
      <c r="I399" s="222"/>
      <c r="J399" s="195"/>
      <c r="K399" s="220" t="e">
        <f t="shared" si="6"/>
        <v>#N/A</v>
      </c>
      <c r="L399" s="220" t="e">
        <f>+VLOOKUP(A399,'POA 2026'!$A$11:$AU$188,17,FALSE)</f>
        <v>#N/A</v>
      </c>
      <c r="M399" s="220" t="e">
        <f>+VLOOKUP(A399,'POA 2026'!$A$11:$AU$188,19,FALSE)</f>
        <v>#N/A</v>
      </c>
      <c r="N399" s="220" t="e">
        <f>+VLOOKUP(A399,'POA 2026'!$A$11:$AU$188,20,FALSE)</f>
        <v>#N/A</v>
      </c>
      <c r="O399" s="145"/>
      <c r="P399" s="145"/>
      <c r="Q399" s="145"/>
      <c r="R399" s="145"/>
      <c r="S399" s="145"/>
      <c r="T399" s="145"/>
      <c r="U399" s="145"/>
    </row>
    <row r="400" spans="1:21" x14ac:dyDescent="0.25">
      <c r="A400" s="235"/>
      <c r="B400" s="219" t="e">
        <f>+VLOOKUP(A400,'POA 2026'!$A$11:$AU$188,14,FALSE)</f>
        <v>#N/A</v>
      </c>
      <c r="C400" s="219" t="e">
        <f>+VLOOKUP(A400,'POA 2026'!$A$11:$AU$188,8,FALSE)</f>
        <v>#N/A</v>
      </c>
      <c r="D400" s="219" t="e">
        <f>+VLOOKUP(A400,'POA 2026'!$A$11:$AU$188,13,FALSE)</f>
        <v>#N/A</v>
      </c>
      <c r="E400" s="220" t="e">
        <f>+VLOOKUP(A400,'POA 2026'!$A$11:$AU$188,15,FALSE)</f>
        <v>#N/A</v>
      </c>
      <c r="F400" s="145"/>
      <c r="G400" s="145"/>
      <c r="H400" s="145"/>
      <c r="I400" s="222"/>
      <c r="J400" s="195"/>
      <c r="K400" s="220" t="e">
        <f t="shared" si="6"/>
        <v>#N/A</v>
      </c>
      <c r="L400" s="220" t="e">
        <f>+VLOOKUP(A400,'POA 2026'!$A$11:$AU$188,17,FALSE)</f>
        <v>#N/A</v>
      </c>
      <c r="M400" s="220" t="e">
        <f>+VLOOKUP(A400,'POA 2026'!$A$11:$AU$188,19,FALSE)</f>
        <v>#N/A</v>
      </c>
      <c r="N400" s="220" t="e">
        <f>+VLOOKUP(A400,'POA 2026'!$A$11:$AU$188,20,FALSE)</f>
        <v>#N/A</v>
      </c>
      <c r="O400" s="145"/>
      <c r="P400" s="145"/>
      <c r="Q400" s="145"/>
      <c r="R400" s="145"/>
      <c r="S400" s="145"/>
      <c r="T400" s="145"/>
      <c r="U400" s="145"/>
    </row>
    <row r="401" spans="1:21" x14ac:dyDescent="0.25">
      <c r="A401" s="235"/>
      <c r="B401" s="219" t="e">
        <f>+VLOOKUP(A401,'POA 2026'!$A$11:$AU$188,14,FALSE)</f>
        <v>#N/A</v>
      </c>
      <c r="C401" s="219" t="e">
        <f>+VLOOKUP(A401,'POA 2026'!$A$11:$AU$188,8,FALSE)</f>
        <v>#N/A</v>
      </c>
      <c r="D401" s="219" t="e">
        <f>+VLOOKUP(A401,'POA 2026'!$A$11:$AU$188,13,FALSE)</f>
        <v>#N/A</v>
      </c>
      <c r="E401" s="220" t="e">
        <f>+VLOOKUP(A401,'POA 2026'!$A$11:$AU$188,15,FALSE)</f>
        <v>#N/A</v>
      </c>
      <c r="F401" s="145"/>
      <c r="G401" s="145"/>
      <c r="H401" s="145"/>
      <c r="I401" s="222"/>
      <c r="J401" s="195"/>
      <c r="K401" s="220" t="e">
        <f t="shared" si="6"/>
        <v>#N/A</v>
      </c>
      <c r="L401" s="220" t="e">
        <f>+VLOOKUP(A401,'POA 2026'!$A$11:$AU$188,17,FALSE)</f>
        <v>#N/A</v>
      </c>
      <c r="M401" s="220" t="e">
        <f>+VLOOKUP(A401,'POA 2026'!$A$11:$AU$188,19,FALSE)</f>
        <v>#N/A</v>
      </c>
      <c r="N401" s="220" t="e">
        <f>+VLOOKUP(A401,'POA 2026'!$A$11:$AU$188,20,FALSE)</f>
        <v>#N/A</v>
      </c>
      <c r="O401" s="145"/>
      <c r="P401" s="145"/>
      <c r="Q401" s="145"/>
      <c r="R401" s="145"/>
      <c r="S401" s="145"/>
      <c r="T401" s="145"/>
      <c r="U401" s="145"/>
    </row>
    <row r="402" spans="1:21" x14ac:dyDescent="0.25">
      <c r="A402" s="235"/>
      <c r="B402" s="219" t="e">
        <f>+VLOOKUP(A402,'POA 2026'!$A$11:$AU$188,14,FALSE)</f>
        <v>#N/A</v>
      </c>
      <c r="C402" s="219" t="e">
        <f>+VLOOKUP(A402,'POA 2026'!$A$11:$AU$188,8,FALSE)</f>
        <v>#N/A</v>
      </c>
      <c r="D402" s="219" t="e">
        <f>+VLOOKUP(A402,'POA 2026'!$A$11:$AU$188,13,FALSE)</f>
        <v>#N/A</v>
      </c>
      <c r="E402" s="220" t="e">
        <f>+VLOOKUP(A402,'POA 2026'!$A$11:$AU$188,15,FALSE)</f>
        <v>#N/A</v>
      </c>
      <c r="F402" s="145"/>
      <c r="G402" s="145"/>
      <c r="H402" s="145"/>
      <c r="I402" s="222"/>
      <c r="J402" s="195"/>
      <c r="K402" s="220" t="e">
        <f t="shared" si="6"/>
        <v>#N/A</v>
      </c>
      <c r="L402" s="220" t="e">
        <f>+VLOOKUP(A402,'POA 2026'!$A$11:$AU$188,17,FALSE)</f>
        <v>#N/A</v>
      </c>
      <c r="M402" s="220" t="e">
        <f>+VLOOKUP(A402,'POA 2026'!$A$11:$AU$188,19,FALSE)</f>
        <v>#N/A</v>
      </c>
      <c r="N402" s="220" t="e">
        <f>+VLOOKUP(A402,'POA 2026'!$A$11:$AU$188,20,FALSE)</f>
        <v>#N/A</v>
      </c>
      <c r="O402" s="145"/>
      <c r="P402" s="145"/>
      <c r="Q402" s="145"/>
      <c r="R402" s="145"/>
      <c r="S402" s="145"/>
      <c r="T402" s="145"/>
      <c r="U402" s="145"/>
    </row>
    <row r="403" spans="1:21" x14ac:dyDescent="0.25">
      <c r="A403" s="235"/>
      <c r="B403" s="219" t="e">
        <f>+VLOOKUP(A403,'POA 2026'!$A$11:$AU$188,14,FALSE)</f>
        <v>#N/A</v>
      </c>
      <c r="C403" s="219" t="e">
        <f>+VLOOKUP(A403,'POA 2026'!$A$11:$AU$188,8,FALSE)</f>
        <v>#N/A</v>
      </c>
      <c r="D403" s="219" t="e">
        <f>+VLOOKUP(A403,'POA 2026'!$A$11:$AU$188,13,FALSE)</f>
        <v>#N/A</v>
      </c>
      <c r="E403" s="220" t="e">
        <f>+VLOOKUP(A403,'POA 2026'!$A$11:$AU$188,15,FALSE)</f>
        <v>#N/A</v>
      </c>
      <c r="F403" s="145"/>
      <c r="G403" s="145"/>
      <c r="H403" s="145"/>
      <c r="I403" s="222"/>
      <c r="J403" s="195"/>
      <c r="K403" s="220" t="e">
        <f t="shared" si="6"/>
        <v>#N/A</v>
      </c>
      <c r="L403" s="220" t="e">
        <f>+VLOOKUP(A403,'POA 2026'!$A$11:$AU$188,17,FALSE)</f>
        <v>#N/A</v>
      </c>
      <c r="M403" s="220" t="e">
        <f>+VLOOKUP(A403,'POA 2026'!$A$11:$AU$188,19,FALSE)</f>
        <v>#N/A</v>
      </c>
      <c r="N403" s="220" t="e">
        <f>+VLOOKUP(A403,'POA 2026'!$A$11:$AU$188,20,FALSE)</f>
        <v>#N/A</v>
      </c>
      <c r="O403" s="145"/>
      <c r="P403" s="145"/>
      <c r="Q403" s="145"/>
      <c r="R403" s="145"/>
      <c r="S403" s="145"/>
      <c r="T403" s="145"/>
      <c r="U403" s="145"/>
    </row>
    <row r="404" spans="1:21" x14ac:dyDescent="0.25">
      <c r="A404" s="235"/>
      <c r="B404" s="219" t="e">
        <f>+VLOOKUP(A404,'POA 2026'!$A$11:$AU$188,14,FALSE)</f>
        <v>#N/A</v>
      </c>
      <c r="C404" s="219" t="e">
        <f>+VLOOKUP(A404,'POA 2026'!$A$11:$AU$188,8,FALSE)</f>
        <v>#N/A</v>
      </c>
      <c r="D404" s="219" t="e">
        <f>+VLOOKUP(A404,'POA 2026'!$A$11:$AU$188,13,FALSE)</f>
        <v>#N/A</v>
      </c>
      <c r="E404" s="220" t="e">
        <f>+VLOOKUP(A404,'POA 2026'!$A$11:$AU$188,15,FALSE)</f>
        <v>#N/A</v>
      </c>
      <c r="F404" s="145"/>
      <c r="G404" s="145"/>
      <c r="H404" s="145"/>
      <c r="I404" s="222"/>
      <c r="J404" s="195"/>
      <c r="K404" s="220" t="e">
        <f t="shared" si="6"/>
        <v>#N/A</v>
      </c>
      <c r="L404" s="220" t="e">
        <f>+VLOOKUP(A404,'POA 2026'!$A$11:$AU$188,17,FALSE)</f>
        <v>#N/A</v>
      </c>
      <c r="M404" s="220" t="e">
        <f>+VLOOKUP(A404,'POA 2026'!$A$11:$AU$188,19,FALSE)</f>
        <v>#N/A</v>
      </c>
      <c r="N404" s="220" t="e">
        <f>+VLOOKUP(A404,'POA 2026'!$A$11:$AU$188,20,FALSE)</f>
        <v>#N/A</v>
      </c>
      <c r="O404" s="145"/>
      <c r="P404" s="145"/>
      <c r="Q404" s="145"/>
      <c r="R404" s="145"/>
      <c r="S404" s="145"/>
      <c r="T404" s="145"/>
      <c r="U404" s="145"/>
    </row>
    <row r="405" spans="1:21" x14ac:dyDescent="0.25">
      <c r="A405" s="235"/>
      <c r="B405" s="219" t="e">
        <f>+VLOOKUP(A405,'POA 2026'!$A$11:$AU$188,14,FALSE)</f>
        <v>#N/A</v>
      </c>
      <c r="C405" s="219" t="e">
        <f>+VLOOKUP(A405,'POA 2026'!$A$11:$AU$188,8,FALSE)</f>
        <v>#N/A</v>
      </c>
      <c r="D405" s="219" t="e">
        <f>+VLOOKUP(A405,'POA 2026'!$A$11:$AU$188,13,FALSE)</f>
        <v>#N/A</v>
      </c>
      <c r="E405" s="220" t="e">
        <f>+VLOOKUP(A405,'POA 2026'!$A$11:$AU$188,15,FALSE)</f>
        <v>#N/A</v>
      </c>
      <c r="F405" s="145"/>
      <c r="G405" s="145"/>
      <c r="H405" s="145"/>
      <c r="I405" s="222"/>
      <c r="J405" s="195"/>
      <c r="K405" s="220" t="e">
        <f t="shared" si="6"/>
        <v>#N/A</v>
      </c>
      <c r="L405" s="220" t="e">
        <f>+VLOOKUP(A405,'POA 2026'!$A$11:$AU$188,17,FALSE)</f>
        <v>#N/A</v>
      </c>
      <c r="M405" s="220" t="e">
        <f>+VLOOKUP(A405,'POA 2026'!$A$11:$AU$188,19,FALSE)</f>
        <v>#N/A</v>
      </c>
      <c r="N405" s="220" t="e">
        <f>+VLOOKUP(A405,'POA 2026'!$A$11:$AU$188,20,FALSE)</f>
        <v>#N/A</v>
      </c>
      <c r="O405" s="145"/>
      <c r="P405" s="145"/>
      <c r="Q405" s="145"/>
      <c r="R405" s="145"/>
      <c r="S405" s="145"/>
      <c r="T405" s="145"/>
      <c r="U405" s="145"/>
    </row>
    <row r="406" spans="1:21" x14ac:dyDescent="0.25">
      <c r="A406" s="235"/>
      <c r="B406" s="219" t="e">
        <f>+VLOOKUP(A406,'POA 2026'!$A$11:$AU$188,14,FALSE)</f>
        <v>#N/A</v>
      </c>
      <c r="C406" s="219" t="e">
        <f>+VLOOKUP(A406,'POA 2026'!$A$11:$AU$188,8,FALSE)</f>
        <v>#N/A</v>
      </c>
      <c r="D406" s="219" t="e">
        <f>+VLOOKUP(A406,'POA 2026'!$A$11:$AU$188,13,FALSE)</f>
        <v>#N/A</v>
      </c>
      <c r="E406" s="220" t="e">
        <f>+VLOOKUP(A406,'POA 2026'!$A$11:$AU$188,15,FALSE)</f>
        <v>#N/A</v>
      </c>
      <c r="F406" s="145"/>
      <c r="G406" s="145"/>
      <c r="H406" s="145"/>
      <c r="I406" s="222"/>
      <c r="J406" s="195"/>
      <c r="K406" s="220" t="e">
        <f t="shared" si="6"/>
        <v>#N/A</v>
      </c>
      <c r="L406" s="220" t="e">
        <f>+VLOOKUP(A406,'POA 2026'!$A$11:$AU$188,17,FALSE)</f>
        <v>#N/A</v>
      </c>
      <c r="M406" s="220" t="e">
        <f>+VLOOKUP(A406,'POA 2026'!$A$11:$AU$188,19,FALSE)</f>
        <v>#N/A</v>
      </c>
      <c r="N406" s="220" t="e">
        <f>+VLOOKUP(A406,'POA 2026'!$A$11:$AU$188,20,FALSE)</f>
        <v>#N/A</v>
      </c>
      <c r="O406" s="145"/>
      <c r="P406" s="145"/>
      <c r="Q406" s="145"/>
      <c r="R406" s="145"/>
      <c r="S406" s="145"/>
      <c r="T406" s="145"/>
      <c r="U406" s="145"/>
    </row>
    <row r="407" spans="1:21" x14ac:dyDescent="0.25">
      <c r="A407" s="235"/>
      <c r="B407" s="219" t="e">
        <f>+VLOOKUP(A407,'POA 2026'!$A$11:$AU$188,14,FALSE)</f>
        <v>#N/A</v>
      </c>
      <c r="C407" s="219" t="e">
        <f>+VLOOKUP(A407,'POA 2026'!$A$11:$AU$188,8,FALSE)</f>
        <v>#N/A</v>
      </c>
      <c r="D407" s="219" t="e">
        <f>+VLOOKUP(A407,'POA 2026'!$A$11:$AU$188,13,FALSE)</f>
        <v>#N/A</v>
      </c>
      <c r="E407" s="220" t="e">
        <f>+VLOOKUP(A407,'POA 2026'!$A$11:$AU$188,15,FALSE)</f>
        <v>#N/A</v>
      </c>
      <c r="F407" s="145"/>
      <c r="G407" s="145"/>
      <c r="H407" s="145"/>
      <c r="I407" s="222"/>
      <c r="J407" s="195"/>
      <c r="K407" s="220" t="e">
        <f t="shared" si="6"/>
        <v>#N/A</v>
      </c>
      <c r="L407" s="220" t="e">
        <f>+VLOOKUP(A407,'POA 2026'!$A$11:$AU$188,17,FALSE)</f>
        <v>#N/A</v>
      </c>
      <c r="M407" s="220" t="e">
        <f>+VLOOKUP(A407,'POA 2026'!$A$11:$AU$188,19,FALSE)</f>
        <v>#N/A</v>
      </c>
      <c r="N407" s="220" t="e">
        <f>+VLOOKUP(A407,'POA 2026'!$A$11:$AU$188,20,FALSE)</f>
        <v>#N/A</v>
      </c>
      <c r="O407" s="145"/>
      <c r="P407" s="145"/>
      <c r="Q407" s="145"/>
      <c r="R407" s="145"/>
      <c r="S407" s="145"/>
      <c r="T407" s="145"/>
      <c r="U407" s="145"/>
    </row>
    <row r="408" spans="1:21" x14ac:dyDescent="0.25">
      <c r="A408" s="235"/>
      <c r="B408" s="219" t="e">
        <f>+VLOOKUP(A408,'POA 2026'!$A$11:$AU$188,14,FALSE)</f>
        <v>#N/A</v>
      </c>
      <c r="C408" s="219" t="e">
        <f>+VLOOKUP(A408,'POA 2026'!$A$11:$AU$188,8,FALSE)</f>
        <v>#N/A</v>
      </c>
      <c r="D408" s="219" t="e">
        <f>+VLOOKUP(A408,'POA 2026'!$A$11:$AU$188,13,FALSE)</f>
        <v>#N/A</v>
      </c>
      <c r="E408" s="220" t="e">
        <f>+VLOOKUP(A408,'POA 2026'!$A$11:$AU$188,15,FALSE)</f>
        <v>#N/A</v>
      </c>
      <c r="F408" s="145"/>
      <c r="G408" s="145"/>
      <c r="H408" s="145"/>
      <c r="I408" s="222"/>
      <c r="J408" s="195"/>
      <c r="K408" s="220" t="e">
        <f t="shared" si="6"/>
        <v>#N/A</v>
      </c>
      <c r="L408" s="220" t="e">
        <f>+VLOOKUP(A408,'POA 2026'!$A$11:$AU$188,17,FALSE)</f>
        <v>#N/A</v>
      </c>
      <c r="M408" s="220" t="e">
        <f>+VLOOKUP(A408,'POA 2026'!$A$11:$AU$188,19,FALSE)</f>
        <v>#N/A</v>
      </c>
      <c r="N408" s="220" t="e">
        <f>+VLOOKUP(A408,'POA 2026'!$A$11:$AU$188,20,FALSE)</f>
        <v>#N/A</v>
      </c>
      <c r="O408" s="145"/>
      <c r="P408" s="145"/>
      <c r="Q408" s="145"/>
      <c r="R408" s="145"/>
      <c r="S408" s="145"/>
      <c r="T408" s="145"/>
      <c r="U408" s="145"/>
    </row>
    <row r="409" spans="1:21" x14ac:dyDescent="0.25">
      <c r="A409" s="235"/>
      <c r="B409" s="219" t="e">
        <f>+VLOOKUP(A409,'POA 2026'!$A$11:$AU$188,14,FALSE)</f>
        <v>#N/A</v>
      </c>
      <c r="C409" s="219" t="e">
        <f>+VLOOKUP(A409,'POA 2026'!$A$11:$AU$188,8,FALSE)</f>
        <v>#N/A</v>
      </c>
      <c r="D409" s="219" t="e">
        <f>+VLOOKUP(A409,'POA 2026'!$A$11:$AU$188,13,FALSE)</f>
        <v>#N/A</v>
      </c>
      <c r="E409" s="220" t="e">
        <f>+VLOOKUP(A409,'POA 2026'!$A$11:$AU$188,15,FALSE)</f>
        <v>#N/A</v>
      </c>
      <c r="F409" s="145"/>
      <c r="G409" s="145"/>
      <c r="H409" s="145"/>
      <c r="I409" s="222"/>
      <c r="J409" s="195"/>
      <c r="K409" s="220" t="e">
        <f t="shared" si="6"/>
        <v>#N/A</v>
      </c>
      <c r="L409" s="220" t="e">
        <f>+VLOOKUP(A409,'POA 2026'!$A$11:$AU$188,17,FALSE)</f>
        <v>#N/A</v>
      </c>
      <c r="M409" s="220" t="e">
        <f>+VLOOKUP(A409,'POA 2026'!$A$11:$AU$188,19,FALSE)</f>
        <v>#N/A</v>
      </c>
      <c r="N409" s="220" t="e">
        <f>+VLOOKUP(A409,'POA 2026'!$A$11:$AU$188,20,FALSE)</f>
        <v>#N/A</v>
      </c>
      <c r="O409" s="145"/>
      <c r="P409" s="145"/>
      <c r="Q409" s="145"/>
      <c r="R409" s="145"/>
      <c r="S409" s="145"/>
      <c r="T409" s="145"/>
      <c r="U409" s="145"/>
    </row>
    <row r="410" spans="1:21" x14ac:dyDescent="0.25">
      <c r="A410" s="235"/>
      <c r="B410" s="219" t="e">
        <f>+VLOOKUP(A410,'POA 2026'!$A$11:$AU$188,14,FALSE)</f>
        <v>#N/A</v>
      </c>
      <c r="C410" s="219" t="e">
        <f>+VLOOKUP(A410,'POA 2026'!$A$11:$AU$188,8,FALSE)</f>
        <v>#N/A</v>
      </c>
      <c r="D410" s="219" t="e">
        <f>+VLOOKUP(A410,'POA 2026'!$A$11:$AU$188,13,FALSE)</f>
        <v>#N/A</v>
      </c>
      <c r="E410" s="220" t="e">
        <f>+VLOOKUP(A410,'POA 2026'!$A$11:$AU$188,15,FALSE)</f>
        <v>#N/A</v>
      </c>
      <c r="F410" s="145"/>
      <c r="G410" s="145"/>
      <c r="H410" s="145"/>
      <c r="I410" s="222"/>
      <c r="J410" s="195"/>
      <c r="K410" s="220" t="e">
        <f t="shared" si="6"/>
        <v>#N/A</v>
      </c>
      <c r="L410" s="220" t="e">
        <f>+VLOOKUP(A410,'POA 2026'!$A$11:$AU$188,17,FALSE)</f>
        <v>#N/A</v>
      </c>
      <c r="M410" s="220" t="e">
        <f>+VLOOKUP(A410,'POA 2026'!$A$11:$AU$188,19,FALSE)</f>
        <v>#N/A</v>
      </c>
      <c r="N410" s="220" t="e">
        <f>+VLOOKUP(A410,'POA 2026'!$A$11:$AU$188,20,FALSE)</f>
        <v>#N/A</v>
      </c>
      <c r="O410" s="145"/>
      <c r="P410" s="145"/>
      <c r="Q410" s="145"/>
      <c r="R410" s="145"/>
      <c r="S410" s="145"/>
      <c r="T410" s="145"/>
      <c r="U410" s="145"/>
    </row>
    <row r="411" spans="1:21" x14ac:dyDescent="0.25">
      <c r="A411" s="235"/>
      <c r="B411" s="219" t="e">
        <f>+VLOOKUP(A411,'POA 2026'!$A$11:$AU$188,14,FALSE)</f>
        <v>#N/A</v>
      </c>
      <c r="C411" s="219" t="e">
        <f>+VLOOKUP(A411,'POA 2026'!$A$11:$AU$188,8,FALSE)</f>
        <v>#N/A</v>
      </c>
      <c r="D411" s="219" t="e">
        <f>+VLOOKUP(A411,'POA 2026'!$A$11:$AU$188,13,FALSE)</f>
        <v>#N/A</v>
      </c>
      <c r="E411" s="220" t="e">
        <f>+VLOOKUP(A411,'POA 2026'!$A$11:$AU$188,15,FALSE)</f>
        <v>#N/A</v>
      </c>
      <c r="F411" s="145"/>
      <c r="G411" s="145"/>
      <c r="H411" s="145"/>
      <c r="I411" s="222"/>
      <c r="J411" s="195"/>
      <c r="K411" s="220" t="e">
        <f t="shared" si="6"/>
        <v>#N/A</v>
      </c>
      <c r="L411" s="220" t="e">
        <f>+VLOOKUP(A411,'POA 2026'!$A$11:$AU$188,17,FALSE)</f>
        <v>#N/A</v>
      </c>
      <c r="M411" s="220" t="e">
        <f>+VLOOKUP(A411,'POA 2026'!$A$11:$AU$188,19,FALSE)</f>
        <v>#N/A</v>
      </c>
      <c r="N411" s="220" t="e">
        <f>+VLOOKUP(A411,'POA 2026'!$A$11:$AU$188,20,FALSE)</f>
        <v>#N/A</v>
      </c>
      <c r="O411" s="145"/>
      <c r="P411" s="145"/>
      <c r="Q411" s="145"/>
      <c r="R411" s="145"/>
      <c r="S411" s="145"/>
      <c r="T411" s="145"/>
      <c r="U411" s="145"/>
    </row>
    <row r="412" spans="1:21" x14ac:dyDescent="0.25">
      <c r="A412" s="235"/>
      <c r="B412" s="219" t="e">
        <f>+VLOOKUP(A412,'POA 2026'!$A$11:$AU$188,14,FALSE)</f>
        <v>#N/A</v>
      </c>
      <c r="C412" s="219" t="e">
        <f>+VLOOKUP(A412,'POA 2026'!$A$11:$AU$188,8,FALSE)</f>
        <v>#N/A</v>
      </c>
      <c r="D412" s="219" t="e">
        <f>+VLOOKUP(A412,'POA 2026'!$A$11:$AU$188,13,FALSE)</f>
        <v>#N/A</v>
      </c>
      <c r="E412" s="220" t="e">
        <f>+VLOOKUP(A412,'POA 2026'!$A$11:$AU$188,15,FALSE)</f>
        <v>#N/A</v>
      </c>
      <c r="F412" s="145"/>
      <c r="G412" s="145"/>
      <c r="H412" s="145"/>
      <c r="I412" s="222"/>
      <c r="J412" s="195"/>
      <c r="K412" s="220" t="e">
        <f t="shared" si="6"/>
        <v>#N/A</v>
      </c>
      <c r="L412" s="220" t="e">
        <f>+VLOOKUP(A412,'POA 2026'!$A$11:$AU$188,17,FALSE)</f>
        <v>#N/A</v>
      </c>
      <c r="M412" s="220" t="e">
        <f>+VLOOKUP(A412,'POA 2026'!$A$11:$AU$188,19,FALSE)</f>
        <v>#N/A</v>
      </c>
      <c r="N412" s="220" t="e">
        <f>+VLOOKUP(A412,'POA 2026'!$A$11:$AU$188,20,FALSE)</f>
        <v>#N/A</v>
      </c>
      <c r="O412" s="145"/>
      <c r="P412" s="145"/>
      <c r="Q412" s="145"/>
      <c r="R412" s="145"/>
      <c r="S412" s="145"/>
      <c r="T412" s="145"/>
      <c r="U412" s="145"/>
    </row>
    <row r="413" spans="1:21" x14ac:dyDescent="0.25">
      <c r="A413" s="235"/>
      <c r="B413" s="219" t="e">
        <f>+VLOOKUP(A413,'POA 2026'!$A$11:$AU$188,14,FALSE)</f>
        <v>#N/A</v>
      </c>
      <c r="C413" s="219" t="e">
        <f>+VLOOKUP(A413,'POA 2026'!$A$11:$AU$188,8,FALSE)</f>
        <v>#N/A</v>
      </c>
      <c r="D413" s="219" t="e">
        <f>+VLOOKUP(A413,'POA 2026'!$A$11:$AU$188,13,FALSE)</f>
        <v>#N/A</v>
      </c>
      <c r="E413" s="220" t="e">
        <f>+VLOOKUP(A413,'POA 2026'!$A$11:$AU$188,15,FALSE)</f>
        <v>#N/A</v>
      </c>
      <c r="F413" s="145"/>
      <c r="G413" s="145"/>
      <c r="H413" s="145"/>
      <c r="I413" s="222"/>
      <c r="J413" s="195"/>
      <c r="K413" s="220" t="e">
        <f t="shared" si="6"/>
        <v>#N/A</v>
      </c>
      <c r="L413" s="220" t="e">
        <f>+VLOOKUP(A413,'POA 2026'!$A$11:$AU$188,17,FALSE)</f>
        <v>#N/A</v>
      </c>
      <c r="M413" s="220" t="e">
        <f>+VLOOKUP(A413,'POA 2026'!$A$11:$AU$188,19,FALSE)</f>
        <v>#N/A</v>
      </c>
      <c r="N413" s="220" t="e">
        <f>+VLOOKUP(A413,'POA 2026'!$A$11:$AU$188,20,FALSE)</f>
        <v>#N/A</v>
      </c>
      <c r="O413" s="145"/>
      <c r="P413" s="145"/>
      <c r="Q413" s="145"/>
      <c r="R413" s="145"/>
      <c r="S413" s="145"/>
      <c r="T413" s="145"/>
      <c r="U413" s="145"/>
    </row>
    <row r="414" spans="1:21" x14ac:dyDescent="0.25">
      <c r="A414" s="235"/>
      <c r="B414" s="219" t="e">
        <f>+VLOOKUP(A414,'POA 2026'!$A$11:$AU$188,14,FALSE)</f>
        <v>#N/A</v>
      </c>
      <c r="C414" s="219" t="e">
        <f>+VLOOKUP(A414,'POA 2026'!$A$11:$AU$188,8,FALSE)</f>
        <v>#N/A</v>
      </c>
      <c r="D414" s="219" t="e">
        <f>+VLOOKUP(A414,'POA 2026'!$A$11:$AU$188,13,FALSE)</f>
        <v>#N/A</v>
      </c>
      <c r="E414" s="220" t="e">
        <f>+VLOOKUP(A414,'POA 2026'!$A$11:$AU$188,15,FALSE)</f>
        <v>#N/A</v>
      </c>
      <c r="F414" s="145"/>
      <c r="G414" s="145"/>
      <c r="H414" s="145"/>
      <c r="I414" s="222"/>
      <c r="J414" s="195"/>
      <c r="K414" s="220" t="e">
        <f t="shared" si="6"/>
        <v>#N/A</v>
      </c>
      <c r="L414" s="220" t="e">
        <f>+VLOOKUP(A414,'POA 2026'!$A$11:$AU$188,17,FALSE)</f>
        <v>#N/A</v>
      </c>
      <c r="M414" s="220" t="e">
        <f>+VLOOKUP(A414,'POA 2026'!$A$11:$AU$188,19,FALSE)</f>
        <v>#N/A</v>
      </c>
      <c r="N414" s="220" t="e">
        <f>+VLOOKUP(A414,'POA 2026'!$A$11:$AU$188,20,FALSE)</f>
        <v>#N/A</v>
      </c>
      <c r="O414" s="145"/>
      <c r="P414" s="145"/>
      <c r="Q414" s="145"/>
      <c r="R414" s="145"/>
      <c r="S414" s="145"/>
      <c r="T414" s="145"/>
      <c r="U414" s="145"/>
    </row>
    <row r="415" spans="1:21" x14ac:dyDescent="0.25">
      <c r="A415" s="235"/>
      <c r="B415" s="219" t="e">
        <f>+VLOOKUP(A415,'POA 2026'!$A$11:$AU$188,14,FALSE)</f>
        <v>#N/A</v>
      </c>
      <c r="C415" s="219" t="e">
        <f>+VLOOKUP(A415,'POA 2026'!$A$11:$AU$188,8,FALSE)</f>
        <v>#N/A</v>
      </c>
      <c r="D415" s="219" t="e">
        <f>+VLOOKUP(A415,'POA 2026'!$A$11:$AU$188,13,FALSE)</f>
        <v>#N/A</v>
      </c>
      <c r="E415" s="220" t="e">
        <f>+VLOOKUP(A415,'POA 2026'!$A$11:$AU$188,15,FALSE)</f>
        <v>#N/A</v>
      </c>
      <c r="F415" s="145"/>
      <c r="G415" s="145"/>
      <c r="H415" s="145"/>
      <c r="I415" s="222"/>
      <c r="J415" s="195"/>
      <c r="K415" s="220" t="e">
        <f t="shared" si="6"/>
        <v>#N/A</v>
      </c>
      <c r="L415" s="220" t="e">
        <f>+VLOOKUP(A415,'POA 2026'!$A$11:$AU$188,17,FALSE)</f>
        <v>#N/A</v>
      </c>
      <c r="M415" s="220" t="e">
        <f>+VLOOKUP(A415,'POA 2026'!$A$11:$AU$188,19,FALSE)</f>
        <v>#N/A</v>
      </c>
      <c r="N415" s="220" t="e">
        <f>+VLOOKUP(A415,'POA 2026'!$A$11:$AU$188,20,FALSE)</f>
        <v>#N/A</v>
      </c>
      <c r="O415" s="145"/>
      <c r="P415" s="145"/>
      <c r="Q415" s="145"/>
      <c r="R415" s="145"/>
      <c r="S415" s="145"/>
      <c r="T415" s="145"/>
      <c r="U415" s="145"/>
    </row>
    <row r="416" spans="1:21" x14ac:dyDescent="0.25">
      <c r="A416" s="235"/>
      <c r="B416" s="219" t="e">
        <f>+VLOOKUP(A416,'POA 2026'!$A$11:$AU$188,14,FALSE)</f>
        <v>#N/A</v>
      </c>
      <c r="C416" s="219" t="e">
        <f>+VLOOKUP(A416,'POA 2026'!$A$11:$AU$188,8,FALSE)</f>
        <v>#N/A</v>
      </c>
      <c r="D416" s="219" t="e">
        <f>+VLOOKUP(A416,'POA 2026'!$A$11:$AU$188,13,FALSE)</f>
        <v>#N/A</v>
      </c>
      <c r="E416" s="220" t="e">
        <f>+VLOOKUP(A416,'POA 2026'!$A$11:$AU$188,15,FALSE)</f>
        <v>#N/A</v>
      </c>
      <c r="F416" s="145"/>
      <c r="G416" s="145"/>
      <c r="H416" s="145"/>
      <c r="I416" s="222"/>
      <c r="J416" s="195"/>
      <c r="K416" s="220" t="e">
        <f t="shared" si="6"/>
        <v>#N/A</v>
      </c>
      <c r="L416" s="220" t="e">
        <f>+VLOOKUP(A416,'POA 2026'!$A$11:$AU$188,17,FALSE)</f>
        <v>#N/A</v>
      </c>
      <c r="M416" s="220" t="e">
        <f>+VLOOKUP(A416,'POA 2026'!$A$11:$AU$188,19,FALSE)</f>
        <v>#N/A</v>
      </c>
      <c r="N416" s="220" t="e">
        <f>+VLOOKUP(A416,'POA 2026'!$A$11:$AU$188,20,FALSE)</f>
        <v>#N/A</v>
      </c>
      <c r="O416" s="145"/>
      <c r="P416" s="145"/>
      <c r="Q416" s="145"/>
      <c r="R416" s="145"/>
      <c r="S416" s="145"/>
      <c r="T416" s="145"/>
      <c r="U416" s="145"/>
    </row>
    <row r="417" spans="1:21" x14ac:dyDescent="0.25">
      <c r="A417" s="235"/>
      <c r="B417" s="219" t="e">
        <f>+VLOOKUP(A417,'POA 2026'!$A$11:$AU$188,14,FALSE)</f>
        <v>#N/A</v>
      </c>
      <c r="C417" s="219" t="e">
        <f>+VLOOKUP(A417,'POA 2026'!$A$11:$AU$188,8,FALSE)</f>
        <v>#N/A</v>
      </c>
      <c r="D417" s="219" t="e">
        <f>+VLOOKUP(A417,'POA 2026'!$A$11:$AU$188,13,FALSE)</f>
        <v>#N/A</v>
      </c>
      <c r="E417" s="220" t="e">
        <f>+VLOOKUP(A417,'POA 2026'!$A$11:$AU$188,15,FALSE)</f>
        <v>#N/A</v>
      </c>
      <c r="F417" s="145"/>
      <c r="G417" s="145"/>
      <c r="H417" s="145"/>
      <c r="I417" s="222"/>
      <c r="J417" s="195"/>
      <c r="K417" s="220" t="e">
        <f t="shared" si="6"/>
        <v>#N/A</v>
      </c>
      <c r="L417" s="220" t="e">
        <f>+VLOOKUP(A417,'POA 2026'!$A$11:$AU$188,17,FALSE)</f>
        <v>#N/A</v>
      </c>
      <c r="M417" s="220" t="e">
        <f>+VLOOKUP(A417,'POA 2026'!$A$11:$AU$188,19,FALSE)</f>
        <v>#N/A</v>
      </c>
      <c r="N417" s="220" t="e">
        <f>+VLOOKUP(A417,'POA 2026'!$A$11:$AU$188,20,FALSE)</f>
        <v>#N/A</v>
      </c>
      <c r="O417" s="145"/>
      <c r="P417" s="145"/>
      <c r="Q417" s="145"/>
      <c r="R417" s="145"/>
      <c r="S417" s="145"/>
      <c r="T417" s="145"/>
      <c r="U417" s="145"/>
    </row>
    <row r="418" spans="1:21" x14ac:dyDescent="0.25">
      <c r="A418" s="235"/>
      <c r="B418" s="219" t="e">
        <f>+VLOOKUP(A418,'POA 2026'!$A$11:$AU$188,14,FALSE)</f>
        <v>#N/A</v>
      </c>
      <c r="C418" s="219" t="e">
        <f>+VLOOKUP(A418,'POA 2026'!$A$11:$AU$188,8,FALSE)</f>
        <v>#N/A</v>
      </c>
      <c r="D418" s="219" t="e">
        <f>+VLOOKUP(A418,'POA 2026'!$A$11:$AU$188,13,FALSE)</f>
        <v>#N/A</v>
      </c>
      <c r="E418" s="220" t="e">
        <f>+VLOOKUP(A418,'POA 2026'!$A$11:$AU$188,15,FALSE)</f>
        <v>#N/A</v>
      </c>
      <c r="F418" s="145"/>
      <c r="G418" s="145"/>
      <c r="H418" s="145"/>
      <c r="I418" s="222"/>
      <c r="J418" s="195"/>
      <c r="K418" s="220" t="e">
        <f t="shared" si="6"/>
        <v>#N/A</v>
      </c>
      <c r="L418" s="220" t="e">
        <f>+VLOOKUP(A418,'POA 2026'!$A$11:$AU$188,17,FALSE)</f>
        <v>#N/A</v>
      </c>
      <c r="M418" s="220" t="e">
        <f>+VLOOKUP(A418,'POA 2026'!$A$11:$AU$188,19,FALSE)</f>
        <v>#N/A</v>
      </c>
      <c r="N418" s="220" t="e">
        <f>+VLOOKUP(A418,'POA 2026'!$A$11:$AU$188,20,FALSE)</f>
        <v>#N/A</v>
      </c>
      <c r="O418" s="145"/>
      <c r="P418" s="145"/>
      <c r="Q418" s="145"/>
      <c r="R418" s="145"/>
      <c r="S418" s="145"/>
      <c r="T418" s="145"/>
      <c r="U418" s="145"/>
    </row>
    <row r="419" spans="1:21" x14ac:dyDescent="0.25">
      <c r="A419" s="235"/>
      <c r="B419" s="219" t="e">
        <f>+VLOOKUP(A419,'POA 2026'!$A$11:$AU$188,14,FALSE)</f>
        <v>#N/A</v>
      </c>
      <c r="C419" s="219" t="e">
        <f>+VLOOKUP(A419,'POA 2026'!$A$11:$AU$188,8,FALSE)</f>
        <v>#N/A</v>
      </c>
      <c r="D419" s="219" t="e">
        <f>+VLOOKUP(A419,'POA 2026'!$A$11:$AU$188,13,FALSE)</f>
        <v>#N/A</v>
      </c>
      <c r="E419" s="220" t="e">
        <f>+VLOOKUP(A419,'POA 2026'!$A$11:$AU$188,15,FALSE)</f>
        <v>#N/A</v>
      </c>
      <c r="F419" s="145"/>
      <c r="G419" s="145"/>
      <c r="H419" s="145"/>
      <c r="I419" s="222"/>
      <c r="J419" s="195"/>
      <c r="K419" s="220" t="e">
        <f t="shared" si="6"/>
        <v>#N/A</v>
      </c>
      <c r="L419" s="220" t="e">
        <f>+VLOOKUP(A419,'POA 2026'!$A$11:$AU$188,17,FALSE)</f>
        <v>#N/A</v>
      </c>
      <c r="M419" s="220" t="e">
        <f>+VLOOKUP(A419,'POA 2026'!$A$11:$AU$188,19,FALSE)</f>
        <v>#N/A</v>
      </c>
      <c r="N419" s="220" t="e">
        <f>+VLOOKUP(A419,'POA 2026'!$A$11:$AU$188,20,FALSE)</f>
        <v>#N/A</v>
      </c>
      <c r="O419" s="145"/>
      <c r="P419" s="145"/>
      <c r="Q419" s="145"/>
      <c r="R419" s="145"/>
      <c r="S419" s="145"/>
      <c r="T419" s="145"/>
      <c r="U419" s="145"/>
    </row>
    <row r="420" spans="1:21" x14ac:dyDescent="0.25">
      <c r="A420" s="235"/>
      <c r="B420" s="219" t="e">
        <f>+VLOOKUP(A420,'POA 2026'!$A$11:$AU$188,14,FALSE)</f>
        <v>#N/A</v>
      </c>
      <c r="C420" s="219" t="e">
        <f>+VLOOKUP(A420,'POA 2026'!$A$11:$AU$188,8,FALSE)</f>
        <v>#N/A</v>
      </c>
      <c r="D420" s="219" t="e">
        <f>+VLOOKUP(A420,'POA 2026'!$A$11:$AU$188,13,FALSE)</f>
        <v>#N/A</v>
      </c>
      <c r="E420" s="220" t="e">
        <f>+VLOOKUP(A420,'POA 2026'!$A$11:$AU$188,15,FALSE)</f>
        <v>#N/A</v>
      </c>
      <c r="F420" s="145"/>
      <c r="G420" s="145"/>
      <c r="H420" s="145"/>
      <c r="I420" s="222"/>
      <c r="J420" s="195"/>
      <c r="K420" s="220" t="e">
        <f t="shared" si="6"/>
        <v>#N/A</v>
      </c>
      <c r="L420" s="220" t="e">
        <f>+VLOOKUP(A420,'POA 2026'!$A$11:$AU$188,17,FALSE)</f>
        <v>#N/A</v>
      </c>
      <c r="M420" s="220" t="e">
        <f>+VLOOKUP(A420,'POA 2026'!$A$11:$AU$188,19,FALSE)</f>
        <v>#N/A</v>
      </c>
      <c r="N420" s="220" t="e">
        <f>+VLOOKUP(A420,'POA 2026'!$A$11:$AU$188,20,FALSE)</f>
        <v>#N/A</v>
      </c>
      <c r="O420" s="145"/>
      <c r="P420" s="145"/>
      <c r="Q420" s="145"/>
      <c r="R420" s="145"/>
      <c r="S420" s="145"/>
      <c r="T420" s="145"/>
      <c r="U420" s="145"/>
    </row>
    <row r="421" spans="1:21" x14ac:dyDescent="0.25">
      <c r="A421" s="235"/>
      <c r="B421" s="219" t="e">
        <f>+VLOOKUP(A421,'POA 2026'!$A$11:$AU$188,14,FALSE)</f>
        <v>#N/A</v>
      </c>
      <c r="C421" s="219" t="e">
        <f>+VLOOKUP(A421,'POA 2026'!$A$11:$AU$188,8,FALSE)</f>
        <v>#N/A</v>
      </c>
      <c r="D421" s="219" t="e">
        <f>+VLOOKUP(A421,'POA 2026'!$A$11:$AU$188,13,FALSE)</f>
        <v>#N/A</v>
      </c>
      <c r="E421" s="220" t="e">
        <f>+VLOOKUP(A421,'POA 2026'!$A$11:$AU$188,15,FALSE)</f>
        <v>#N/A</v>
      </c>
      <c r="F421" s="145"/>
      <c r="G421" s="145"/>
      <c r="H421" s="145"/>
      <c r="I421" s="222"/>
      <c r="J421" s="195"/>
      <c r="K421" s="220" t="e">
        <f t="shared" si="6"/>
        <v>#N/A</v>
      </c>
      <c r="L421" s="220" t="e">
        <f>+VLOOKUP(A421,'POA 2026'!$A$11:$AU$188,17,FALSE)</f>
        <v>#N/A</v>
      </c>
      <c r="M421" s="220" t="e">
        <f>+VLOOKUP(A421,'POA 2026'!$A$11:$AU$188,19,FALSE)</f>
        <v>#N/A</v>
      </c>
      <c r="N421" s="220" t="e">
        <f>+VLOOKUP(A421,'POA 2026'!$A$11:$AU$188,20,FALSE)</f>
        <v>#N/A</v>
      </c>
      <c r="O421" s="145"/>
      <c r="P421" s="145"/>
      <c r="Q421" s="145"/>
      <c r="R421" s="145"/>
      <c r="S421" s="145"/>
      <c r="T421" s="145"/>
      <c r="U421" s="145"/>
    </row>
    <row r="422" spans="1:21" x14ac:dyDescent="0.25">
      <c r="A422" s="235"/>
      <c r="B422" s="219" t="e">
        <f>+VLOOKUP(A422,'POA 2026'!$A$11:$AU$188,14,FALSE)</f>
        <v>#N/A</v>
      </c>
      <c r="C422" s="219" t="e">
        <f>+VLOOKUP(A422,'POA 2026'!$A$11:$AU$188,8,FALSE)</f>
        <v>#N/A</v>
      </c>
      <c r="D422" s="219" t="e">
        <f>+VLOOKUP(A422,'POA 2026'!$A$11:$AU$188,13,FALSE)</f>
        <v>#N/A</v>
      </c>
      <c r="E422" s="220" t="e">
        <f>+VLOOKUP(A422,'POA 2026'!$A$11:$AU$188,15,FALSE)</f>
        <v>#N/A</v>
      </c>
      <c r="F422" s="145"/>
      <c r="G422" s="145"/>
      <c r="H422" s="145"/>
      <c r="I422" s="222"/>
      <c r="J422" s="195"/>
      <c r="K422" s="220" t="e">
        <f t="shared" si="6"/>
        <v>#N/A</v>
      </c>
      <c r="L422" s="220" t="e">
        <f>+VLOOKUP(A422,'POA 2026'!$A$11:$AU$188,17,FALSE)</f>
        <v>#N/A</v>
      </c>
      <c r="M422" s="220" t="e">
        <f>+VLOOKUP(A422,'POA 2026'!$A$11:$AU$188,19,FALSE)</f>
        <v>#N/A</v>
      </c>
      <c r="N422" s="220" t="e">
        <f>+VLOOKUP(A422,'POA 2026'!$A$11:$AU$188,20,FALSE)</f>
        <v>#N/A</v>
      </c>
      <c r="O422" s="145"/>
      <c r="P422" s="145"/>
      <c r="Q422" s="145"/>
      <c r="R422" s="145"/>
      <c r="S422" s="145"/>
      <c r="T422" s="145"/>
      <c r="U422" s="145"/>
    </row>
    <row r="423" spans="1:21" x14ac:dyDescent="0.25">
      <c r="A423" s="235"/>
      <c r="B423" s="219" t="e">
        <f>+VLOOKUP(A423,'POA 2026'!$A$11:$AU$188,14,FALSE)</f>
        <v>#N/A</v>
      </c>
      <c r="C423" s="219" t="e">
        <f>+VLOOKUP(A423,'POA 2026'!$A$11:$AU$188,8,FALSE)</f>
        <v>#N/A</v>
      </c>
      <c r="D423" s="219" t="e">
        <f>+VLOOKUP(A423,'POA 2026'!$A$11:$AU$188,13,FALSE)</f>
        <v>#N/A</v>
      </c>
      <c r="E423" s="220" t="e">
        <f>+VLOOKUP(A423,'POA 2026'!$A$11:$AU$188,15,FALSE)</f>
        <v>#N/A</v>
      </c>
      <c r="F423" s="145"/>
      <c r="G423" s="145"/>
      <c r="H423" s="145"/>
      <c r="I423" s="222"/>
      <c r="J423" s="195"/>
      <c r="K423" s="220" t="e">
        <f t="shared" si="6"/>
        <v>#N/A</v>
      </c>
      <c r="L423" s="220" t="e">
        <f>+VLOOKUP(A423,'POA 2026'!$A$11:$AU$188,17,FALSE)</f>
        <v>#N/A</v>
      </c>
      <c r="M423" s="220" t="e">
        <f>+VLOOKUP(A423,'POA 2026'!$A$11:$AU$188,19,FALSE)</f>
        <v>#N/A</v>
      </c>
      <c r="N423" s="220" t="e">
        <f>+VLOOKUP(A423,'POA 2026'!$A$11:$AU$188,20,FALSE)</f>
        <v>#N/A</v>
      </c>
      <c r="O423" s="145"/>
      <c r="P423" s="145"/>
      <c r="Q423" s="145"/>
      <c r="R423" s="145"/>
      <c r="S423" s="145"/>
      <c r="T423" s="145"/>
      <c r="U423" s="145"/>
    </row>
    <row r="424" spans="1:21" x14ac:dyDescent="0.25">
      <c r="A424" s="235"/>
      <c r="B424" s="219" t="e">
        <f>+VLOOKUP(A424,'POA 2026'!$A$11:$AU$188,14,FALSE)</f>
        <v>#N/A</v>
      </c>
      <c r="C424" s="219" t="e">
        <f>+VLOOKUP(A424,'POA 2026'!$A$11:$AU$188,8,FALSE)</f>
        <v>#N/A</v>
      </c>
      <c r="D424" s="219" t="e">
        <f>+VLOOKUP(A424,'POA 2026'!$A$11:$AU$188,13,FALSE)</f>
        <v>#N/A</v>
      </c>
      <c r="E424" s="220" t="e">
        <f>+VLOOKUP(A424,'POA 2026'!$A$11:$AU$188,15,FALSE)</f>
        <v>#N/A</v>
      </c>
      <c r="F424" s="145"/>
      <c r="G424" s="145"/>
      <c r="H424" s="145"/>
      <c r="I424" s="222"/>
      <c r="J424" s="195"/>
      <c r="K424" s="220" t="e">
        <f t="shared" si="6"/>
        <v>#N/A</v>
      </c>
      <c r="L424" s="220" t="e">
        <f>+VLOOKUP(A424,'POA 2026'!$A$11:$AU$188,17,FALSE)</f>
        <v>#N/A</v>
      </c>
      <c r="M424" s="220" t="e">
        <f>+VLOOKUP(A424,'POA 2026'!$A$11:$AU$188,19,FALSE)</f>
        <v>#N/A</v>
      </c>
      <c r="N424" s="220" t="e">
        <f>+VLOOKUP(A424,'POA 2026'!$A$11:$AU$188,20,FALSE)</f>
        <v>#N/A</v>
      </c>
      <c r="O424" s="145"/>
      <c r="P424" s="145"/>
      <c r="Q424" s="145"/>
      <c r="R424" s="145"/>
      <c r="S424" s="145"/>
      <c r="T424" s="145"/>
      <c r="U424" s="145"/>
    </row>
    <row r="425" spans="1:21" x14ac:dyDescent="0.25">
      <c r="A425" s="235"/>
      <c r="B425" s="219" t="e">
        <f>+VLOOKUP(A425,'POA 2026'!$A$11:$AU$188,14,FALSE)</f>
        <v>#N/A</v>
      </c>
      <c r="C425" s="219" t="e">
        <f>+VLOOKUP(A425,'POA 2026'!$A$11:$AU$188,8,FALSE)</f>
        <v>#N/A</v>
      </c>
      <c r="D425" s="219" t="e">
        <f>+VLOOKUP(A425,'POA 2026'!$A$11:$AU$188,13,FALSE)</f>
        <v>#N/A</v>
      </c>
      <c r="E425" s="220" t="e">
        <f>+VLOOKUP(A425,'POA 2026'!$A$11:$AU$188,15,FALSE)</f>
        <v>#N/A</v>
      </c>
      <c r="F425" s="145"/>
      <c r="G425" s="145"/>
      <c r="H425" s="145"/>
      <c r="I425" s="222"/>
      <c r="J425" s="195"/>
      <c r="K425" s="220" t="e">
        <f t="shared" si="6"/>
        <v>#N/A</v>
      </c>
      <c r="L425" s="220" t="e">
        <f>+VLOOKUP(A425,'POA 2026'!$A$11:$AU$188,17,FALSE)</f>
        <v>#N/A</v>
      </c>
      <c r="M425" s="220" t="e">
        <f>+VLOOKUP(A425,'POA 2026'!$A$11:$AU$188,19,FALSE)</f>
        <v>#N/A</v>
      </c>
      <c r="N425" s="220" t="e">
        <f>+VLOOKUP(A425,'POA 2026'!$A$11:$AU$188,20,FALSE)</f>
        <v>#N/A</v>
      </c>
      <c r="O425" s="145"/>
      <c r="P425" s="145"/>
      <c r="Q425" s="145"/>
      <c r="R425" s="145"/>
      <c r="S425" s="145"/>
      <c r="T425" s="145"/>
      <c r="U425" s="145"/>
    </row>
    <row r="426" spans="1:21" x14ac:dyDescent="0.25">
      <c r="A426" s="235"/>
      <c r="B426" s="219" t="e">
        <f>+VLOOKUP(A426,'POA 2026'!$A$11:$AU$188,14,FALSE)</f>
        <v>#N/A</v>
      </c>
      <c r="C426" s="219" t="e">
        <f>+VLOOKUP(A426,'POA 2026'!$A$11:$AU$188,8,FALSE)</f>
        <v>#N/A</v>
      </c>
      <c r="D426" s="219" t="e">
        <f>+VLOOKUP(A426,'POA 2026'!$A$11:$AU$188,13,FALSE)</f>
        <v>#N/A</v>
      </c>
      <c r="E426" s="220" t="e">
        <f>+VLOOKUP(A426,'POA 2026'!$A$11:$AU$188,15,FALSE)</f>
        <v>#N/A</v>
      </c>
      <c r="F426" s="145"/>
      <c r="G426" s="145"/>
      <c r="H426" s="145"/>
      <c r="I426" s="222"/>
      <c r="J426" s="195"/>
      <c r="K426" s="220" t="e">
        <f t="shared" si="6"/>
        <v>#N/A</v>
      </c>
      <c r="L426" s="220" t="e">
        <f>+VLOOKUP(A426,'POA 2026'!$A$11:$AU$188,17,FALSE)</f>
        <v>#N/A</v>
      </c>
      <c r="M426" s="220" t="e">
        <f>+VLOOKUP(A426,'POA 2026'!$A$11:$AU$188,19,FALSE)</f>
        <v>#N/A</v>
      </c>
      <c r="N426" s="220" t="e">
        <f>+VLOOKUP(A426,'POA 2026'!$A$11:$AU$188,20,FALSE)</f>
        <v>#N/A</v>
      </c>
      <c r="O426" s="145"/>
      <c r="P426" s="145"/>
      <c r="Q426" s="145"/>
      <c r="R426" s="145"/>
      <c r="S426" s="145"/>
      <c r="T426" s="145"/>
      <c r="U426" s="145"/>
    </row>
    <row r="427" spans="1:21" x14ac:dyDescent="0.25">
      <c r="A427" s="235"/>
      <c r="B427" s="219" t="e">
        <f>+VLOOKUP(A427,'POA 2026'!$A$11:$AU$188,14,FALSE)</f>
        <v>#N/A</v>
      </c>
      <c r="C427" s="219" t="e">
        <f>+VLOOKUP(A427,'POA 2026'!$A$11:$AU$188,8,FALSE)</f>
        <v>#N/A</v>
      </c>
      <c r="D427" s="219" t="e">
        <f>+VLOOKUP(A427,'POA 2026'!$A$11:$AU$188,13,FALSE)</f>
        <v>#N/A</v>
      </c>
      <c r="E427" s="220" t="e">
        <f>+VLOOKUP(A427,'POA 2026'!$A$11:$AU$188,15,FALSE)</f>
        <v>#N/A</v>
      </c>
      <c r="F427" s="145"/>
      <c r="G427" s="145"/>
      <c r="H427" s="145"/>
      <c r="I427" s="222"/>
      <c r="J427" s="195"/>
      <c r="K427" s="220" t="e">
        <f t="shared" si="6"/>
        <v>#N/A</v>
      </c>
      <c r="L427" s="220" t="e">
        <f>+VLOOKUP(A427,'POA 2026'!$A$11:$AU$188,17,FALSE)</f>
        <v>#N/A</v>
      </c>
      <c r="M427" s="220" t="e">
        <f>+VLOOKUP(A427,'POA 2026'!$A$11:$AU$188,19,FALSE)</f>
        <v>#N/A</v>
      </c>
      <c r="N427" s="220" t="e">
        <f>+VLOOKUP(A427,'POA 2026'!$A$11:$AU$188,20,FALSE)</f>
        <v>#N/A</v>
      </c>
      <c r="O427" s="145"/>
      <c r="P427" s="145"/>
      <c r="Q427" s="145"/>
      <c r="R427" s="145"/>
      <c r="S427" s="145"/>
      <c r="T427" s="145"/>
      <c r="U427" s="145"/>
    </row>
    <row r="428" spans="1:21" x14ac:dyDescent="0.25">
      <c r="A428" s="235"/>
      <c r="B428" s="219" t="e">
        <f>+VLOOKUP(A428,'POA 2026'!$A$11:$AU$188,14,FALSE)</f>
        <v>#N/A</v>
      </c>
      <c r="C428" s="219" t="e">
        <f>+VLOOKUP(A428,'POA 2026'!$A$11:$AU$188,8,FALSE)</f>
        <v>#N/A</v>
      </c>
      <c r="D428" s="219" t="e">
        <f>+VLOOKUP(A428,'POA 2026'!$A$11:$AU$188,13,FALSE)</f>
        <v>#N/A</v>
      </c>
      <c r="E428" s="220" t="e">
        <f>+VLOOKUP(A428,'POA 2026'!$A$11:$AU$188,15,FALSE)</f>
        <v>#N/A</v>
      </c>
      <c r="F428" s="145"/>
      <c r="G428" s="145"/>
      <c r="H428" s="145"/>
      <c r="I428" s="222"/>
      <c r="J428" s="195"/>
      <c r="K428" s="220" t="e">
        <f t="shared" si="6"/>
        <v>#N/A</v>
      </c>
      <c r="L428" s="220" t="e">
        <f>+VLOOKUP(A428,'POA 2026'!$A$11:$AU$188,17,FALSE)</f>
        <v>#N/A</v>
      </c>
      <c r="M428" s="220" t="e">
        <f>+VLOOKUP(A428,'POA 2026'!$A$11:$AU$188,19,FALSE)</f>
        <v>#N/A</v>
      </c>
      <c r="N428" s="220" t="e">
        <f>+VLOOKUP(A428,'POA 2026'!$A$11:$AU$188,20,FALSE)</f>
        <v>#N/A</v>
      </c>
      <c r="O428" s="145"/>
      <c r="P428" s="145"/>
      <c r="Q428" s="145"/>
      <c r="R428" s="145"/>
      <c r="S428" s="145"/>
      <c r="T428" s="145"/>
      <c r="U428" s="145"/>
    </row>
    <row r="429" spans="1:21" x14ac:dyDescent="0.25">
      <c r="A429" s="235"/>
      <c r="B429" s="219" t="e">
        <f>+VLOOKUP(A429,'POA 2026'!$A$11:$AU$188,14,FALSE)</f>
        <v>#N/A</v>
      </c>
      <c r="C429" s="219" t="e">
        <f>+VLOOKUP(A429,'POA 2026'!$A$11:$AU$188,8,FALSE)</f>
        <v>#N/A</v>
      </c>
      <c r="D429" s="219" t="e">
        <f>+VLOOKUP(A429,'POA 2026'!$A$11:$AU$188,13,FALSE)</f>
        <v>#N/A</v>
      </c>
      <c r="E429" s="220" t="e">
        <f>+VLOOKUP(A429,'POA 2026'!$A$11:$AU$188,15,FALSE)</f>
        <v>#N/A</v>
      </c>
      <c r="F429" s="145"/>
      <c r="G429" s="145"/>
      <c r="H429" s="145"/>
      <c r="I429" s="222"/>
      <c r="J429" s="195"/>
      <c r="K429" s="220" t="e">
        <f t="shared" si="6"/>
        <v>#N/A</v>
      </c>
      <c r="L429" s="220" t="e">
        <f>+VLOOKUP(A429,'POA 2026'!$A$11:$AU$188,17,FALSE)</f>
        <v>#N/A</v>
      </c>
      <c r="M429" s="220" t="e">
        <f>+VLOOKUP(A429,'POA 2026'!$A$11:$AU$188,19,FALSE)</f>
        <v>#N/A</v>
      </c>
      <c r="N429" s="220" t="e">
        <f>+VLOOKUP(A429,'POA 2026'!$A$11:$AU$188,20,FALSE)</f>
        <v>#N/A</v>
      </c>
      <c r="O429" s="145"/>
      <c r="P429" s="145"/>
      <c r="Q429" s="145"/>
      <c r="R429" s="145"/>
      <c r="S429" s="145"/>
      <c r="T429" s="145"/>
      <c r="U429" s="145"/>
    </row>
    <row r="430" spans="1:21" x14ac:dyDescent="0.25">
      <c r="A430" s="235"/>
      <c r="B430" s="219" t="e">
        <f>+VLOOKUP(A430,'POA 2026'!$A$11:$AU$188,14,FALSE)</f>
        <v>#N/A</v>
      </c>
      <c r="C430" s="219" t="e">
        <f>+VLOOKUP(A430,'POA 2026'!$A$11:$AU$188,8,FALSE)</f>
        <v>#N/A</v>
      </c>
      <c r="D430" s="219" t="e">
        <f>+VLOOKUP(A430,'POA 2026'!$A$11:$AU$188,13,FALSE)</f>
        <v>#N/A</v>
      </c>
      <c r="E430" s="220" t="e">
        <f>+VLOOKUP(A430,'POA 2026'!$A$11:$AU$188,15,FALSE)</f>
        <v>#N/A</v>
      </c>
      <c r="F430" s="145"/>
      <c r="G430" s="145"/>
      <c r="H430" s="145"/>
      <c r="I430" s="222"/>
      <c r="J430" s="195"/>
      <c r="K430" s="220" t="e">
        <f t="shared" si="6"/>
        <v>#N/A</v>
      </c>
      <c r="L430" s="220" t="e">
        <f>+VLOOKUP(A430,'POA 2026'!$A$11:$AU$188,17,FALSE)</f>
        <v>#N/A</v>
      </c>
      <c r="M430" s="220" t="e">
        <f>+VLOOKUP(A430,'POA 2026'!$A$11:$AU$188,19,FALSE)</f>
        <v>#N/A</v>
      </c>
      <c r="N430" s="220" t="e">
        <f>+VLOOKUP(A430,'POA 2026'!$A$11:$AU$188,20,FALSE)</f>
        <v>#N/A</v>
      </c>
      <c r="O430" s="145"/>
      <c r="P430" s="145"/>
      <c r="Q430" s="145"/>
      <c r="R430" s="145"/>
      <c r="S430" s="145"/>
      <c r="T430" s="145"/>
      <c r="U430" s="145"/>
    </row>
    <row r="431" spans="1:21" x14ac:dyDescent="0.25">
      <c r="A431" s="235"/>
      <c r="B431" s="219" t="e">
        <f>+VLOOKUP(A431,'POA 2026'!$A$11:$AU$188,14,FALSE)</f>
        <v>#N/A</v>
      </c>
      <c r="C431" s="219" t="e">
        <f>+VLOOKUP(A431,'POA 2026'!$A$11:$AU$188,8,FALSE)</f>
        <v>#N/A</v>
      </c>
      <c r="D431" s="219" t="e">
        <f>+VLOOKUP(A431,'POA 2026'!$A$11:$AU$188,13,FALSE)</f>
        <v>#N/A</v>
      </c>
      <c r="E431" s="220" t="e">
        <f>+VLOOKUP(A431,'POA 2026'!$A$11:$AU$188,15,FALSE)</f>
        <v>#N/A</v>
      </c>
      <c r="F431" s="145"/>
      <c r="G431" s="145"/>
      <c r="H431" s="145"/>
      <c r="I431" s="222"/>
      <c r="J431" s="195"/>
      <c r="K431" s="220" t="e">
        <f t="shared" si="6"/>
        <v>#N/A</v>
      </c>
      <c r="L431" s="220" t="e">
        <f>+VLOOKUP(A431,'POA 2026'!$A$11:$AU$188,17,FALSE)</f>
        <v>#N/A</v>
      </c>
      <c r="M431" s="220" t="e">
        <f>+VLOOKUP(A431,'POA 2026'!$A$11:$AU$188,19,FALSE)</f>
        <v>#N/A</v>
      </c>
      <c r="N431" s="220" t="e">
        <f>+VLOOKUP(A431,'POA 2026'!$A$11:$AU$188,20,FALSE)</f>
        <v>#N/A</v>
      </c>
      <c r="O431" s="145"/>
      <c r="P431" s="145"/>
      <c r="Q431" s="145"/>
      <c r="R431" s="145"/>
      <c r="S431" s="145"/>
      <c r="T431" s="145"/>
      <c r="U431" s="145"/>
    </row>
    <row r="432" spans="1:21" x14ac:dyDescent="0.25">
      <c r="A432" s="235"/>
      <c r="B432" s="219" t="e">
        <f>+VLOOKUP(A432,'POA 2026'!$A$11:$AU$188,14,FALSE)</f>
        <v>#N/A</v>
      </c>
      <c r="C432" s="219" t="e">
        <f>+VLOOKUP(A432,'POA 2026'!$A$11:$AU$188,8,FALSE)</f>
        <v>#N/A</v>
      </c>
      <c r="D432" s="219" t="e">
        <f>+VLOOKUP(A432,'POA 2026'!$A$11:$AU$188,13,FALSE)</f>
        <v>#N/A</v>
      </c>
      <c r="E432" s="220" t="e">
        <f>+VLOOKUP(A432,'POA 2026'!$A$11:$AU$188,15,FALSE)</f>
        <v>#N/A</v>
      </c>
      <c r="F432" s="145"/>
      <c r="G432" s="145"/>
      <c r="H432" s="145"/>
      <c r="I432" s="222"/>
      <c r="J432" s="195"/>
      <c r="K432" s="220" t="e">
        <f t="shared" si="6"/>
        <v>#N/A</v>
      </c>
      <c r="L432" s="220" t="e">
        <f>+VLOOKUP(A432,'POA 2026'!$A$11:$AU$188,17,FALSE)</f>
        <v>#N/A</v>
      </c>
      <c r="M432" s="220" t="e">
        <f>+VLOOKUP(A432,'POA 2026'!$A$11:$AU$188,19,FALSE)</f>
        <v>#N/A</v>
      </c>
      <c r="N432" s="220" t="e">
        <f>+VLOOKUP(A432,'POA 2026'!$A$11:$AU$188,20,FALSE)</f>
        <v>#N/A</v>
      </c>
      <c r="O432" s="145"/>
      <c r="P432" s="145"/>
      <c r="Q432" s="145"/>
      <c r="R432" s="145"/>
      <c r="S432" s="145"/>
      <c r="T432" s="145"/>
      <c r="U432" s="145"/>
    </row>
    <row r="433" spans="1:21" x14ac:dyDescent="0.25">
      <c r="A433" s="235"/>
      <c r="B433" s="219" t="e">
        <f>+VLOOKUP(A433,'POA 2026'!$A$11:$AU$188,14,FALSE)</f>
        <v>#N/A</v>
      </c>
      <c r="C433" s="219" t="e">
        <f>+VLOOKUP(A433,'POA 2026'!$A$11:$AU$188,8,FALSE)</f>
        <v>#N/A</v>
      </c>
      <c r="D433" s="219" t="e">
        <f>+VLOOKUP(A433,'POA 2026'!$A$11:$AU$188,13,FALSE)</f>
        <v>#N/A</v>
      </c>
      <c r="E433" s="220" t="e">
        <f>+VLOOKUP(A433,'POA 2026'!$A$11:$AU$188,15,FALSE)</f>
        <v>#N/A</v>
      </c>
      <c r="F433" s="145"/>
      <c r="G433" s="145"/>
      <c r="H433" s="145"/>
      <c r="I433" s="222"/>
      <c r="J433" s="195"/>
      <c r="K433" s="220" t="e">
        <f t="shared" si="6"/>
        <v>#N/A</v>
      </c>
      <c r="L433" s="220" t="e">
        <f>+VLOOKUP(A433,'POA 2026'!$A$11:$AU$188,17,FALSE)</f>
        <v>#N/A</v>
      </c>
      <c r="M433" s="220" t="e">
        <f>+VLOOKUP(A433,'POA 2026'!$A$11:$AU$188,19,FALSE)</f>
        <v>#N/A</v>
      </c>
      <c r="N433" s="220" t="e">
        <f>+VLOOKUP(A433,'POA 2026'!$A$11:$AU$188,20,FALSE)</f>
        <v>#N/A</v>
      </c>
      <c r="O433" s="145"/>
      <c r="P433" s="145"/>
      <c r="Q433" s="145"/>
      <c r="R433" s="145"/>
      <c r="S433" s="145"/>
      <c r="T433" s="145"/>
      <c r="U433" s="145"/>
    </row>
    <row r="434" spans="1:21" x14ac:dyDescent="0.25">
      <c r="A434" s="235"/>
      <c r="B434" s="219" t="e">
        <f>+VLOOKUP(A434,'POA 2026'!$A$11:$AU$188,14,FALSE)</f>
        <v>#N/A</v>
      </c>
      <c r="C434" s="219" t="e">
        <f>+VLOOKUP(A434,'POA 2026'!$A$11:$AU$188,8,FALSE)</f>
        <v>#N/A</v>
      </c>
      <c r="D434" s="219" t="e">
        <f>+VLOOKUP(A434,'POA 2026'!$A$11:$AU$188,13,FALSE)</f>
        <v>#N/A</v>
      </c>
      <c r="E434" s="220" t="e">
        <f>+VLOOKUP(A434,'POA 2026'!$A$11:$AU$188,15,FALSE)</f>
        <v>#N/A</v>
      </c>
      <c r="F434" s="145"/>
      <c r="G434" s="145"/>
      <c r="H434" s="145"/>
      <c r="I434" s="222"/>
      <c r="J434" s="195"/>
      <c r="K434" s="220" t="e">
        <f t="shared" si="6"/>
        <v>#N/A</v>
      </c>
      <c r="L434" s="220" t="e">
        <f>+VLOOKUP(A434,'POA 2026'!$A$11:$AU$188,17,FALSE)</f>
        <v>#N/A</v>
      </c>
      <c r="M434" s="220" t="e">
        <f>+VLOOKUP(A434,'POA 2026'!$A$11:$AU$188,19,FALSE)</f>
        <v>#N/A</v>
      </c>
      <c r="N434" s="220" t="e">
        <f>+VLOOKUP(A434,'POA 2026'!$A$11:$AU$188,20,FALSE)</f>
        <v>#N/A</v>
      </c>
      <c r="O434" s="145"/>
      <c r="P434" s="145"/>
      <c r="Q434" s="145"/>
      <c r="R434" s="145"/>
      <c r="S434" s="145"/>
      <c r="T434" s="145"/>
      <c r="U434" s="145"/>
    </row>
    <row r="435" spans="1:21" x14ac:dyDescent="0.25">
      <c r="A435" s="235"/>
      <c r="B435" s="219" t="e">
        <f>+VLOOKUP(A435,'POA 2026'!$A$11:$AU$188,14,FALSE)</f>
        <v>#N/A</v>
      </c>
      <c r="C435" s="219" t="e">
        <f>+VLOOKUP(A435,'POA 2026'!$A$11:$AU$188,8,FALSE)</f>
        <v>#N/A</v>
      </c>
      <c r="D435" s="219" t="e">
        <f>+VLOOKUP(A435,'POA 2026'!$A$11:$AU$188,13,FALSE)</f>
        <v>#N/A</v>
      </c>
      <c r="E435" s="220" t="e">
        <f>+VLOOKUP(A435,'POA 2026'!$A$11:$AU$188,15,FALSE)</f>
        <v>#N/A</v>
      </c>
      <c r="F435" s="145"/>
      <c r="G435" s="145"/>
      <c r="H435" s="145"/>
      <c r="I435" s="222"/>
      <c r="J435" s="195"/>
      <c r="K435" s="220" t="e">
        <f t="shared" si="6"/>
        <v>#N/A</v>
      </c>
      <c r="L435" s="220" t="e">
        <f>+VLOOKUP(A435,'POA 2026'!$A$11:$AU$188,17,FALSE)</f>
        <v>#N/A</v>
      </c>
      <c r="M435" s="220" t="e">
        <f>+VLOOKUP(A435,'POA 2026'!$A$11:$AU$188,19,FALSE)</f>
        <v>#N/A</v>
      </c>
      <c r="N435" s="220" t="e">
        <f>+VLOOKUP(A435,'POA 2026'!$A$11:$AU$188,20,FALSE)</f>
        <v>#N/A</v>
      </c>
      <c r="O435" s="145"/>
      <c r="P435" s="145"/>
      <c r="Q435" s="145"/>
      <c r="R435" s="145"/>
      <c r="S435" s="145"/>
      <c r="T435" s="145"/>
      <c r="U435" s="145"/>
    </row>
    <row r="436" spans="1:21" x14ac:dyDescent="0.25">
      <c r="A436" s="235"/>
      <c r="B436" s="219" t="e">
        <f>+VLOOKUP(A436,'POA 2026'!$A$11:$AU$188,14,FALSE)</f>
        <v>#N/A</v>
      </c>
      <c r="C436" s="219" t="e">
        <f>+VLOOKUP(A436,'POA 2026'!$A$11:$AU$188,8,FALSE)</f>
        <v>#N/A</v>
      </c>
      <c r="D436" s="219" t="e">
        <f>+VLOOKUP(A436,'POA 2026'!$A$11:$AU$188,13,FALSE)</f>
        <v>#N/A</v>
      </c>
      <c r="E436" s="220" t="e">
        <f>+VLOOKUP(A436,'POA 2026'!$A$11:$AU$188,15,FALSE)</f>
        <v>#N/A</v>
      </c>
      <c r="F436" s="145"/>
      <c r="G436" s="145"/>
      <c r="H436" s="145"/>
      <c r="I436" s="222"/>
      <c r="J436" s="195"/>
      <c r="K436" s="220" t="e">
        <f t="shared" si="6"/>
        <v>#N/A</v>
      </c>
      <c r="L436" s="220" t="e">
        <f>+VLOOKUP(A436,'POA 2026'!$A$11:$AU$188,17,FALSE)</f>
        <v>#N/A</v>
      </c>
      <c r="M436" s="220" t="e">
        <f>+VLOOKUP(A436,'POA 2026'!$A$11:$AU$188,19,FALSE)</f>
        <v>#N/A</v>
      </c>
      <c r="N436" s="220" t="e">
        <f>+VLOOKUP(A436,'POA 2026'!$A$11:$AU$188,20,FALSE)</f>
        <v>#N/A</v>
      </c>
      <c r="O436" s="145"/>
      <c r="P436" s="145"/>
      <c r="Q436" s="145"/>
      <c r="R436" s="145"/>
      <c r="S436" s="145"/>
      <c r="T436" s="145"/>
      <c r="U436" s="145"/>
    </row>
    <row r="437" spans="1:21" x14ac:dyDescent="0.25">
      <c r="A437" s="235"/>
      <c r="B437" s="219" t="e">
        <f>+VLOOKUP(A437,'POA 2026'!$A$11:$AU$188,14,FALSE)</f>
        <v>#N/A</v>
      </c>
      <c r="C437" s="219" t="e">
        <f>+VLOOKUP(A437,'POA 2026'!$A$11:$AU$188,8,FALSE)</f>
        <v>#N/A</v>
      </c>
      <c r="D437" s="219" t="e">
        <f>+VLOOKUP(A437,'POA 2026'!$A$11:$AU$188,13,FALSE)</f>
        <v>#N/A</v>
      </c>
      <c r="E437" s="220" t="e">
        <f>+VLOOKUP(A437,'POA 2026'!$A$11:$AU$188,15,FALSE)</f>
        <v>#N/A</v>
      </c>
      <c r="F437" s="145"/>
      <c r="G437" s="145"/>
      <c r="H437" s="145"/>
      <c r="I437" s="222"/>
      <c r="J437" s="195"/>
      <c r="K437" s="220" t="e">
        <f t="shared" si="6"/>
        <v>#N/A</v>
      </c>
      <c r="L437" s="220" t="e">
        <f>+VLOOKUP(A437,'POA 2026'!$A$11:$AU$188,17,FALSE)</f>
        <v>#N/A</v>
      </c>
      <c r="M437" s="220" t="e">
        <f>+VLOOKUP(A437,'POA 2026'!$A$11:$AU$188,19,FALSE)</f>
        <v>#N/A</v>
      </c>
      <c r="N437" s="220" t="e">
        <f>+VLOOKUP(A437,'POA 2026'!$A$11:$AU$188,20,FALSE)</f>
        <v>#N/A</v>
      </c>
      <c r="O437" s="145"/>
      <c r="P437" s="145"/>
      <c r="Q437" s="145"/>
      <c r="R437" s="145"/>
      <c r="S437" s="145"/>
      <c r="T437" s="145"/>
      <c r="U437" s="145"/>
    </row>
    <row r="438" spans="1:21" x14ac:dyDescent="0.25">
      <c r="A438" s="235"/>
      <c r="B438" s="219" t="e">
        <f>+VLOOKUP(A438,'POA 2026'!$A$11:$AU$188,14,FALSE)</f>
        <v>#N/A</v>
      </c>
      <c r="C438" s="219" t="e">
        <f>+VLOOKUP(A438,'POA 2026'!$A$11:$AU$188,8,FALSE)</f>
        <v>#N/A</v>
      </c>
      <c r="D438" s="219" t="e">
        <f>+VLOOKUP(A438,'POA 2026'!$A$11:$AU$188,13,FALSE)</f>
        <v>#N/A</v>
      </c>
      <c r="E438" s="220" t="e">
        <f>+VLOOKUP(A438,'POA 2026'!$A$11:$AU$188,15,FALSE)</f>
        <v>#N/A</v>
      </c>
      <c r="F438" s="145"/>
      <c r="G438" s="145"/>
      <c r="H438" s="145"/>
      <c r="I438" s="222"/>
      <c r="J438" s="195"/>
      <c r="K438" s="220" t="e">
        <f t="shared" si="6"/>
        <v>#N/A</v>
      </c>
      <c r="L438" s="220" t="e">
        <f>+VLOOKUP(A438,'POA 2026'!$A$11:$AU$188,17,FALSE)</f>
        <v>#N/A</v>
      </c>
      <c r="M438" s="220" t="e">
        <f>+VLOOKUP(A438,'POA 2026'!$A$11:$AU$188,19,FALSE)</f>
        <v>#N/A</v>
      </c>
      <c r="N438" s="220" t="e">
        <f>+VLOOKUP(A438,'POA 2026'!$A$11:$AU$188,20,FALSE)</f>
        <v>#N/A</v>
      </c>
      <c r="O438" s="145"/>
      <c r="P438" s="145"/>
      <c r="Q438" s="145"/>
      <c r="R438" s="145"/>
      <c r="S438" s="145"/>
      <c r="T438" s="145"/>
      <c r="U438" s="145"/>
    </row>
    <row r="439" spans="1:21" x14ac:dyDescent="0.25">
      <c r="A439" s="235"/>
      <c r="B439" s="219" t="e">
        <f>+VLOOKUP(A439,'POA 2026'!$A$11:$AU$188,14,FALSE)</f>
        <v>#N/A</v>
      </c>
      <c r="C439" s="219" t="e">
        <f>+VLOOKUP(A439,'POA 2026'!$A$11:$AU$188,8,FALSE)</f>
        <v>#N/A</v>
      </c>
      <c r="D439" s="219" t="e">
        <f>+VLOOKUP(A439,'POA 2026'!$A$11:$AU$188,13,FALSE)</f>
        <v>#N/A</v>
      </c>
      <c r="E439" s="220" t="e">
        <f>+VLOOKUP(A439,'POA 2026'!$A$11:$AU$188,15,FALSE)</f>
        <v>#N/A</v>
      </c>
      <c r="F439" s="145"/>
      <c r="G439" s="145"/>
      <c r="H439" s="145"/>
      <c r="I439" s="222"/>
      <c r="J439" s="195"/>
      <c r="K439" s="220" t="e">
        <f t="shared" si="6"/>
        <v>#N/A</v>
      </c>
      <c r="L439" s="220" t="e">
        <f>+VLOOKUP(A439,'POA 2026'!$A$11:$AU$188,17,FALSE)</f>
        <v>#N/A</v>
      </c>
      <c r="M439" s="220" t="e">
        <f>+VLOOKUP(A439,'POA 2026'!$A$11:$AU$188,19,FALSE)</f>
        <v>#N/A</v>
      </c>
      <c r="N439" s="220" t="e">
        <f>+VLOOKUP(A439,'POA 2026'!$A$11:$AU$188,20,FALSE)</f>
        <v>#N/A</v>
      </c>
      <c r="O439" s="145"/>
      <c r="P439" s="145"/>
      <c r="Q439" s="145"/>
      <c r="R439" s="145"/>
      <c r="S439" s="145"/>
      <c r="T439" s="145"/>
      <c r="U439" s="145"/>
    </row>
    <row r="440" spans="1:21" x14ac:dyDescent="0.25">
      <c r="A440" s="235"/>
      <c r="B440" s="219" t="e">
        <f>+VLOOKUP(A440,'POA 2026'!$A$11:$AU$188,14,FALSE)</f>
        <v>#N/A</v>
      </c>
      <c r="C440" s="219" t="e">
        <f>+VLOOKUP(A440,'POA 2026'!$A$11:$AU$188,8,FALSE)</f>
        <v>#N/A</v>
      </c>
      <c r="D440" s="219" t="e">
        <f>+VLOOKUP(A440,'POA 2026'!$A$11:$AU$188,13,FALSE)</f>
        <v>#N/A</v>
      </c>
      <c r="E440" s="220" t="e">
        <f>+VLOOKUP(A440,'POA 2026'!$A$11:$AU$188,15,FALSE)</f>
        <v>#N/A</v>
      </c>
      <c r="F440" s="145"/>
      <c r="G440" s="145"/>
      <c r="H440" s="145"/>
      <c r="I440" s="222"/>
      <c r="J440" s="195"/>
      <c r="K440" s="220" t="e">
        <f t="shared" si="6"/>
        <v>#N/A</v>
      </c>
      <c r="L440" s="220" t="e">
        <f>+VLOOKUP(A440,'POA 2026'!$A$11:$AU$188,17,FALSE)</f>
        <v>#N/A</v>
      </c>
      <c r="M440" s="220" t="e">
        <f>+VLOOKUP(A440,'POA 2026'!$A$11:$AU$188,19,FALSE)</f>
        <v>#N/A</v>
      </c>
      <c r="N440" s="220" t="e">
        <f>+VLOOKUP(A440,'POA 2026'!$A$11:$AU$188,20,FALSE)</f>
        <v>#N/A</v>
      </c>
      <c r="O440" s="145"/>
      <c r="P440" s="145"/>
      <c r="Q440" s="145"/>
      <c r="R440" s="145"/>
      <c r="S440" s="145"/>
      <c r="T440" s="145"/>
      <c r="U440" s="145"/>
    </row>
    <row r="441" spans="1:21" x14ac:dyDescent="0.25">
      <c r="A441" s="235"/>
      <c r="B441" s="219" t="e">
        <f>+VLOOKUP(A441,'POA 2026'!$A$11:$AU$188,14,FALSE)</f>
        <v>#N/A</v>
      </c>
      <c r="C441" s="219" t="e">
        <f>+VLOOKUP(A441,'POA 2026'!$A$11:$AU$188,8,FALSE)</f>
        <v>#N/A</v>
      </c>
      <c r="D441" s="219" t="e">
        <f>+VLOOKUP(A441,'POA 2026'!$A$11:$AU$188,13,FALSE)</f>
        <v>#N/A</v>
      </c>
      <c r="E441" s="220" t="e">
        <f>+VLOOKUP(A441,'POA 2026'!$A$11:$AU$188,15,FALSE)</f>
        <v>#N/A</v>
      </c>
      <c r="F441" s="145"/>
      <c r="G441" s="145"/>
      <c r="H441" s="145"/>
      <c r="I441" s="222"/>
      <c r="J441" s="195"/>
      <c r="K441" s="220" t="e">
        <f t="shared" si="6"/>
        <v>#N/A</v>
      </c>
      <c r="L441" s="220" t="e">
        <f>+VLOOKUP(A441,'POA 2026'!$A$11:$AU$188,17,FALSE)</f>
        <v>#N/A</v>
      </c>
      <c r="M441" s="220" t="e">
        <f>+VLOOKUP(A441,'POA 2026'!$A$11:$AU$188,19,FALSE)</f>
        <v>#N/A</v>
      </c>
      <c r="N441" s="220" t="e">
        <f>+VLOOKUP(A441,'POA 2026'!$A$11:$AU$188,20,FALSE)</f>
        <v>#N/A</v>
      </c>
      <c r="O441" s="145"/>
      <c r="P441" s="145"/>
      <c r="Q441" s="145"/>
      <c r="R441" s="145"/>
      <c r="S441" s="145"/>
      <c r="T441" s="145"/>
      <c r="U441" s="145"/>
    </row>
    <row r="442" spans="1:21" x14ac:dyDescent="0.25">
      <c r="A442" s="235"/>
      <c r="B442" s="219" t="e">
        <f>+VLOOKUP(A442,'POA 2026'!$A$11:$AU$188,14,FALSE)</f>
        <v>#N/A</v>
      </c>
      <c r="C442" s="219" t="e">
        <f>+VLOOKUP(A442,'POA 2026'!$A$11:$AU$188,8,FALSE)</f>
        <v>#N/A</v>
      </c>
      <c r="D442" s="219" t="e">
        <f>+VLOOKUP(A442,'POA 2026'!$A$11:$AU$188,13,FALSE)</f>
        <v>#N/A</v>
      </c>
      <c r="E442" s="220" t="e">
        <f>+VLOOKUP(A442,'POA 2026'!$A$11:$AU$188,15,FALSE)</f>
        <v>#N/A</v>
      </c>
      <c r="F442" s="145"/>
      <c r="G442" s="145"/>
      <c r="H442" s="145"/>
      <c r="I442" s="222"/>
      <c r="J442" s="195"/>
      <c r="K442" s="220" t="e">
        <f t="shared" si="6"/>
        <v>#N/A</v>
      </c>
      <c r="L442" s="220" t="e">
        <f>+VLOOKUP(A442,'POA 2026'!$A$11:$AU$188,17,FALSE)</f>
        <v>#N/A</v>
      </c>
      <c r="M442" s="220" t="e">
        <f>+VLOOKUP(A442,'POA 2026'!$A$11:$AU$188,19,FALSE)</f>
        <v>#N/A</v>
      </c>
      <c r="N442" s="220" t="e">
        <f>+VLOOKUP(A442,'POA 2026'!$A$11:$AU$188,20,FALSE)</f>
        <v>#N/A</v>
      </c>
      <c r="O442" s="145"/>
      <c r="P442" s="145"/>
      <c r="Q442" s="145"/>
      <c r="R442" s="145"/>
      <c r="S442" s="145"/>
      <c r="T442" s="145"/>
      <c r="U442" s="145"/>
    </row>
    <row r="443" spans="1:21" x14ac:dyDescent="0.25">
      <c r="A443" s="235"/>
      <c r="B443" s="219" t="e">
        <f>+VLOOKUP(A443,'POA 2026'!$A$11:$AU$188,14,FALSE)</f>
        <v>#N/A</v>
      </c>
      <c r="C443" s="219" t="e">
        <f>+VLOOKUP(A443,'POA 2026'!$A$11:$AU$188,8,FALSE)</f>
        <v>#N/A</v>
      </c>
      <c r="D443" s="219" t="e">
        <f>+VLOOKUP(A443,'POA 2026'!$A$11:$AU$188,13,FALSE)</f>
        <v>#N/A</v>
      </c>
      <c r="E443" s="220" t="e">
        <f>+VLOOKUP(A443,'POA 2026'!$A$11:$AU$188,15,FALSE)</f>
        <v>#N/A</v>
      </c>
      <c r="F443" s="145"/>
      <c r="G443" s="145"/>
      <c r="H443" s="145"/>
      <c r="I443" s="222"/>
      <c r="J443" s="195"/>
      <c r="K443" s="220" t="e">
        <f t="shared" si="6"/>
        <v>#N/A</v>
      </c>
      <c r="L443" s="220" t="e">
        <f>+VLOOKUP(A443,'POA 2026'!$A$11:$AU$188,17,FALSE)</f>
        <v>#N/A</v>
      </c>
      <c r="M443" s="220" t="e">
        <f>+VLOOKUP(A443,'POA 2026'!$A$11:$AU$188,19,FALSE)</f>
        <v>#N/A</v>
      </c>
      <c r="N443" s="220" t="e">
        <f>+VLOOKUP(A443,'POA 2026'!$A$11:$AU$188,20,FALSE)</f>
        <v>#N/A</v>
      </c>
      <c r="O443" s="145"/>
      <c r="P443" s="145"/>
      <c r="Q443" s="145"/>
      <c r="R443" s="145"/>
      <c r="S443" s="145"/>
      <c r="T443" s="145"/>
      <c r="U443" s="145"/>
    </row>
    <row r="444" spans="1:21" x14ac:dyDescent="0.25">
      <c r="A444" s="235"/>
      <c r="B444" s="219" t="e">
        <f>+VLOOKUP(A444,'POA 2026'!$A$11:$AU$188,14,FALSE)</f>
        <v>#N/A</v>
      </c>
      <c r="C444" s="219" t="e">
        <f>+VLOOKUP(A444,'POA 2026'!$A$11:$AU$188,8,FALSE)</f>
        <v>#N/A</v>
      </c>
      <c r="D444" s="219" t="e">
        <f>+VLOOKUP(A444,'POA 2026'!$A$11:$AU$188,13,FALSE)</f>
        <v>#N/A</v>
      </c>
      <c r="E444" s="220" t="e">
        <f>+VLOOKUP(A444,'POA 2026'!$A$11:$AU$188,15,FALSE)</f>
        <v>#N/A</v>
      </c>
      <c r="F444" s="145"/>
      <c r="G444" s="145"/>
      <c r="H444" s="145"/>
      <c r="I444" s="222"/>
      <c r="J444" s="195"/>
      <c r="K444" s="220" t="e">
        <f t="shared" ref="K444:K507" si="7">+MID(L444,1,2)</f>
        <v>#N/A</v>
      </c>
      <c r="L444" s="220" t="e">
        <f>+VLOOKUP(A444,'POA 2026'!$A$11:$AU$188,17,FALSE)</f>
        <v>#N/A</v>
      </c>
      <c r="M444" s="220" t="e">
        <f>+VLOOKUP(A444,'POA 2026'!$A$11:$AU$188,19,FALSE)</f>
        <v>#N/A</v>
      </c>
      <c r="N444" s="220" t="e">
        <f>+VLOOKUP(A444,'POA 2026'!$A$11:$AU$188,20,FALSE)</f>
        <v>#N/A</v>
      </c>
      <c r="O444" s="145"/>
      <c r="P444" s="145"/>
      <c r="Q444" s="145"/>
      <c r="R444" s="145"/>
      <c r="S444" s="145"/>
      <c r="T444" s="145"/>
      <c r="U444" s="145"/>
    </row>
    <row r="445" spans="1:21" x14ac:dyDescent="0.25">
      <c r="A445" s="235"/>
      <c r="B445" s="219" t="e">
        <f>+VLOOKUP(A445,'POA 2026'!$A$11:$AU$188,14,FALSE)</f>
        <v>#N/A</v>
      </c>
      <c r="C445" s="219" t="e">
        <f>+VLOOKUP(A445,'POA 2026'!$A$11:$AU$188,8,FALSE)</f>
        <v>#N/A</v>
      </c>
      <c r="D445" s="219" t="e">
        <f>+VLOOKUP(A445,'POA 2026'!$A$11:$AU$188,13,FALSE)</f>
        <v>#N/A</v>
      </c>
      <c r="E445" s="220" t="e">
        <f>+VLOOKUP(A445,'POA 2026'!$A$11:$AU$188,15,FALSE)</f>
        <v>#N/A</v>
      </c>
      <c r="F445" s="145"/>
      <c r="G445" s="145"/>
      <c r="H445" s="145"/>
      <c r="I445" s="222"/>
      <c r="J445" s="195"/>
      <c r="K445" s="220" t="e">
        <f t="shared" si="7"/>
        <v>#N/A</v>
      </c>
      <c r="L445" s="220" t="e">
        <f>+VLOOKUP(A445,'POA 2026'!$A$11:$AU$188,17,FALSE)</f>
        <v>#N/A</v>
      </c>
      <c r="M445" s="220" t="e">
        <f>+VLOOKUP(A445,'POA 2026'!$A$11:$AU$188,19,FALSE)</f>
        <v>#N/A</v>
      </c>
      <c r="N445" s="220" t="e">
        <f>+VLOOKUP(A445,'POA 2026'!$A$11:$AU$188,20,FALSE)</f>
        <v>#N/A</v>
      </c>
      <c r="O445" s="145"/>
      <c r="P445" s="145"/>
      <c r="Q445" s="145"/>
      <c r="R445" s="145"/>
      <c r="S445" s="145"/>
      <c r="T445" s="145"/>
      <c r="U445" s="145"/>
    </row>
    <row r="446" spans="1:21" x14ac:dyDescent="0.25">
      <c r="A446" s="235"/>
      <c r="B446" s="219" t="e">
        <f>+VLOOKUP(A446,'POA 2026'!$A$11:$AU$188,14,FALSE)</f>
        <v>#N/A</v>
      </c>
      <c r="C446" s="219" t="e">
        <f>+VLOOKUP(A446,'POA 2026'!$A$11:$AU$188,8,FALSE)</f>
        <v>#N/A</v>
      </c>
      <c r="D446" s="219" t="e">
        <f>+VLOOKUP(A446,'POA 2026'!$A$11:$AU$188,13,FALSE)</f>
        <v>#N/A</v>
      </c>
      <c r="E446" s="220" t="e">
        <f>+VLOOKUP(A446,'POA 2026'!$A$11:$AU$188,15,FALSE)</f>
        <v>#N/A</v>
      </c>
      <c r="F446" s="145"/>
      <c r="G446" s="145"/>
      <c r="H446" s="145"/>
      <c r="I446" s="222"/>
      <c r="J446" s="195"/>
      <c r="K446" s="220" t="e">
        <f t="shared" si="7"/>
        <v>#N/A</v>
      </c>
      <c r="L446" s="220" t="e">
        <f>+VLOOKUP(A446,'POA 2026'!$A$11:$AU$188,17,FALSE)</f>
        <v>#N/A</v>
      </c>
      <c r="M446" s="220" t="e">
        <f>+VLOOKUP(A446,'POA 2026'!$A$11:$AU$188,19,FALSE)</f>
        <v>#N/A</v>
      </c>
      <c r="N446" s="220" t="e">
        <f>+VLOOKUP(A446,'POA 2026'!$A$11:$AU$188,20,FALSE)</f>
        <v>#N/A</v>
      </c>
      <c r="O446" s="145"/>
      <c r="P446" s="145"/>
      <c r="Q446" s="145"/>
      <c r="R446" s="145"/>
      <c r="S446" s="145"/>
      <c r="T446" s="145"/>
      <c r="U446" s="145"/>
    </row>
    <row r="447" spans="1:21" x14ac:dyDescent="0.25">
      <c r="A447" s="235"/>
      <c r="B447" s="219" t="e">
        <f>+VLOOKUP(A447,'POA 2026'!$A$11:$AU$188,14,FALSE)</f>
        <v>#N/A</v>
      </c>
      <c r="C447" s="219" t="e">
        <f>+VLOOKUP(A447,'POA 2026'!$A$11:$AU$188,8,FALSE)</f>
        <v>#N/A</v>
      </c>
      <c r="D447" s="219" t="e">
        <f>+VLOOKUP(A447,'POA 2026'!$A$11:$AU$188,13,FALSE)</f>
        <v>#N/A</v>
      </c>
      <c r="E447" s="220" t="e">
        <f>+VLOOKUP(A447,'POA 2026'!$A$11:$AU$188,15,FALSE)</f>
        <v>#N/A</v>
      </c>
      <c r="F447" s="145"/>
      <c r="G447" s="145"/>
      <c r="H447" s="145"/>
      <c r="I447" s="222"/>
      <c r="J447" s="195"/>
      <c r="K447" s="220" t="e">
        <f t="shared" si="7"/>
        <v>#N/A</v>
      </c>
      <c r="L447" s="220" t="e">
        <f>+VLOOKUP(A447,'POA 2026'!$A$11:$AU$188,17,FALSE)</f>
        <v>#N/A</v>
      </c>
      <c r="M447" s="220" t="e">
        <f>+VLOOKUP(A447,'POA 2026'!$A$11:$AU$188,19,FALSE)</f>
        <v>#N/A</v>
      </c>
      <c r="N447" s="220" t="e">
        <f>+VLOOKUP(A447,'POA 2026'!$A$11:$AU$188,20,FALSE)</f>
        <v>#N/A</v>
      </c>
      <c r="O447" s="145"/>
      <c r="P447" s="145"/>
      <c r="Q447" s="145"/>
      <c r="R447" s="145"/>
      <c r="S447" s="145"/>
      <c r="T447" s="145"/>
      <c r="U447" s="145"/>
    </row>
    <row r="448" spans="1:21" x14ac:dyDescent="0.25">
      <c r="A448" s="235"/>
      <c r="B448" s="219" t="e">
        <f>+VLOOKUP(A448,'POA 2026'!$A$11:$AU$188,14,FALSE)</f>
        <v>#N/A</v>
      </c>
      <c r="C448" s="219" t="e">
        <f>+VLOOKUP(A448,'POA 2026'!$A$11:$AU$188,8,FALSE)</f>
        <v>#N/A</v>
      </c>
      <c r="D448" s="219" t="e">
        <f>+VLOOKUP(A448,'POA 2026'!$A$11:$AU$188,13,FALSE)</f>
        <v>#N/A</v>
      </c>
      <c r="E448" s="220" t="e">
        <f>+VLOOKUP(A448,'POA 2026'!$A$11:$AU$188,15,FALSE)</f>
        <v>#N/A</v>
      </c>
      <c r="F448" s="145"/>
      <c r="G448" s="145"/>
      <c r="H448" s="145"/>
      <c r="I448" s="222"/>
      <c r="J448" s="195"/>
      <c r="K448" s="220" t="e">
        <f t="shared" si="7"/>
        <v>#N/A</v>
      </c>
      <c r="L448" s="220" t="e">
        <f>+VLOOKUP(A448,'POA 2026'!$A$11:$AU$188,17,FALSE)</f>
        <v>#N/A</v>
      </c>
      <c r="M448" s="220" t="e">
        <f>+VLOOKUP(A448,'POA 2026'!$A$11:$AU$188,19,FALSE)</f>
        <v>#N/A</v>
      </c>
      <c r="N448" s="220" t="e">
        <f>+VLOOKUP(A448,'POA 2026'!$A$11:$AU$188,20,FALSE)</f>
        <v>#N/A</v>
      </c>
      <c r="O448" s="145"/>
      <c r="P448" s="145"/>
      <c r="Q448" s="145"/>
      <c r="R448" s="145"/>
      <c r="S448" s="145"/>
      <c r="T448" s="145"/>
      <c r="U448" s="145"/>
    </row>
    <row r="449" spans="1:21" x14ac:dyDescent="0.25">
      <c r="A449" s="235"/>
      <c r="B449" s="219" t="e">
        <f>+VLOOKUP(A449,'POA 2026'!$A$11:$AU$188,14,FALSE)</f>
        <v>#N/A</v>
      </c>
      <c r="C449" s="219" t="e">
        <f>+VLOOKUP(A449,'POA 2026'!$A$11:$AU$188,8,FALSE)</f>
        <v>#N/A</v>
      </c>
      <c r="D449" s="219" t="e">
        <f>+VLOOKUP(A449,'POA 2026'!$A$11:$AU$188,13,FALSE)</f>
        <v>#N/A</v>
      </c>
      <c r="E449" s="220" t="e">
        <f>+VLOOKUP(A449,'POA 2026'!$A$11:$AU$188,15,FALSE)</f>
        <v>#N/A</v>
      </c>
      <c r="F449" s="145"/>
      <c r="G449" s="145"/>
      <c r="H449" s="145"/>
      <c r="I449" s="222"/>
      <c r="J449" s="195"/>
      <c r="K449" s="220" t="e">
        <f t="shared" si="7"/>
        <v>#N/A</v>
      </c>
      <c r="L449" s="220" t="e">
        <f>+VLOOKUP(A449,'POA 2026'!$A$11:$AU$188,17,FALSE)</f>
        <v>#N/A</v>
      </c>
      <c r="M449" s="220" t="e">
        <f>+VLOOKUP(A449,'POA 2026'!$A$11:$AU$188,19,FALSE)</f>
        <v>#N/A</v>
      </c>
      <c r="N449" s="220" t="e">
        <f>+VLOOKUP(A449,'POA 2026'!$A$11:$AU$188,20,FALSE)</f>
        <v>#N/A</v>
      </c>
      <c r="O449" s="145"/>
      <c r="P449" s="145"/>
      <c r="Q449" s="145"/>
      <c r="R449" s="145"/>
      <c r="S449" s="145"/>
      <c r="T449" s="145"/>
      <c r="U449" s="145"/>
    </row>
    <row r="450" spans="1:21" x14ac:dyDescent="0.25">
      <c r="A450" s="235"/>
      <c r="B450" s="219" t="e">
        <f>+VLOOKUP(A450,'POA 2026'!$A$11:$AU$188,14,FALSE)</f>
        <v>#N/A</v>
      </c>
      <c r="C450" s="219" t="e">
        <f>+VLOOKUP(A450,'POA 2026'!$A$11:$AU$188,8,FALSE)</f>
        <v>#N/A</v>
      </c>
      <c r="D450" s="219" t="e">
        <f>+VLOOKUP(A450,'POA 2026'!$A$11:$AU$188,13,FALSE)</f>
        <v>#N/A</v>
      </c>
      <c r="E450" s="220" t="e">
        <f>+VLOOKUP(A450,'POA 2026'!$A$11:$AU$188,15,FALSE)</f>
        <v>#N/A</v>
      </c>
      <c r="F450" s="145"/>
      <c r="G450" s="145"/>
      <c r="H450" s="145"/>
      <c r="I450" s="222"/>
      <c r="J450" s="195"/>
      <c r="K450" s="220" t="e">
        <f t="shared" si="7"/>
        <v>#N/A</v>
      </c>
      <c r="L450" s="220" t="e">
        <f>+VLOOKUP(A450,'POA 2026'!$A$11:$AU$188,17,FALSE)</f>
        <v>#N/A</v>
      </c>
      <c r="M450" s="220" t="e">
        <f>+VLOOKUP(A450,'POA 2026'!$A$11:$AU$188,19,FALSE)</f>
        <v>#N/A</v>
      </c>
      <c r="N450" s="220" t="e">
        <f>+VLOOKUP(A450,'POA 2026'!$A$11:$AU$188,20,FALSE)</f>
        <v>#N/A</v>
      </c>
      <c r="O450" s="145"/>
      <c r="P450" s="145"/>
      <c r="Q450" s="145"/>
      <c r="R450" s="145"/>
      <c r="S450" s="145"/>
      <c r="T450" s="145"/>
      <c r="U450" s="145"/>
    </row>
    <row r="451" spans="1:21" x14ac:dyDescent="0.25">
      <c r="A451" s="235"/>
      <c r="B451" s="219" t="e">
        <f>+VLOOKUP(A451,'POA 2026'!$A$11:$AU$188,14,FALSE)</f>
        <v>#N/A</v>
      </c>
      <c r="C451" s="219" t="e">
        <f>+VLOOKUP(A451,'POA 2026'!$A$11:$AU$188,8,FALSE)</f>
        <v>#N/A</v>
      </c>
      <c r="D451" s="219" t="e">
        <f>+VLOOKUP(A451,'POA 2026'!$A$11:$AU$188,13,FALSE)</f>
        <v>#N/A</v>
      </c>
      <c r="E451" s="220" t="e">
        <f>+VLOOKUP(A451,'POA 2026'!$A$11:$AU$188,15,FALSE)</f>
        <v>#N/A</v>
      </c>
      <c r="F451" s="145"/>
      <c r="G451" s="145"/>
      <c r="H451" s="145"/>
      <c r="I451" s="222"/>
      <c r="J451" s="195"/>
      <c r="K451" s="220" t="e">
        <f t="shared" si="7"/>
        <v>#N/A</v>
      </c>
      <c r="L451" s="220" t="e">
        <f>+VLOOKUP(A451,'POA 2026'!$A$11:$AU$188,17,FALSE)</f>
        <v>#N/A</v>
      </c>
      <c r="M451" s="220" t="e">
        <f>+VLOOKUP(A451,'POA 2026'!$A$11:$AU$188,19,FALSE)</f>
        <v>#N/A</v>
      </c>
      <c r="N451" s="220" t="e">
        <f>+VLOOKUP(A451,'POA 2026'!$A$11:$AU$188,20,FALSE)</f>
        <v>#N/A</v>
      </c>
      <c r="O451" s="145"/>
      <c r="P451" s="145"/>
      <c r="Q451" s="145"/>
      <c r="R451" s="145"/>
      <c r="S451" s="145"/>
      <c r="T451" s="145"/>
      <c r="U451" s="145"/>
    </row>
    <row r="452" spans="1:21" x14ac:dyDescent="0.25">
      <c r="A452" s="235"/>
      <c r="B452" s="219" t="e">
        <f>+VLOOKUP(A452,'POA 2026'!$A$11:$AU$188,14,FALSE)</f>
        <v>#N/A</v>
      </c>
      <c r="C452" s="219" t="e">
        <f>+VLOOKUP(A452,'POA 2026'!$A$11:$AU$188,8,FALSE)</f>
        <v>#N/A</v>
      </c>
      <c r="D452" s="219" t="e">
        <f>+VLOOKUP(A452,'POA 2026'!$A$11:$AU$188,13,FALSE)</f>
        <v>#N/A</v>
      </c>
      <c r="E452" s="220" t="e">
        <f>+VLOOKUP(A452,'POA 2026'!$A$11:$AU$188,15,FALSE)</f>
        <v>#N/A</v>
      </c>
      <c r="F452" s="145"/>
      <c r="G452" s="145"/>
      <c r="H452" s="145"/>
      <c r="I452" s="222"/>
      <c r="J452" s="195"/>
      <c r="K452" s="220" t="e">
        <f t="shared" si="7"/>
        <v>#N/A</v>
      </c>
      <c r="L452" s="220" t="e">
        <f>+VLOOKUP(A452,'POA 2026'!$A$11:$AU$188,17,FALSE)</f>
        <v>#N/A</v>
      </c>
      <c r="M452" s="220" t="e">
        <f>+VLOOKUP(A452,'POA 2026'!$A$11:$AU$188,19,FALSE)</f>
        <v>#N/A</v>
      </c>
      <c r="N452" s="220" t="e">
        <f>+VLOOKUP(A452,'POA 2026'!$A$11:$AU$188,20,FALSE)</f>
        <v>#N/A</v>
      </c>
      <c r="O452" s="145"/>
      <c r="P452" s="145"/>
      <c r="Q452" s="145"/>
      <c r="R452" s="145"/>
      <c r="S452" s="145"/>
      <c r="T452" s="145"/>
      <c r="U452" s="145"/>
    </row>
    <row r="453" spans="1:21" x14ac:dyDescent="0.25">
      <c r="A453" s="235"/>
      <c r="B453" s="219" t="e">
        <f>+VLOOKUP(A453,'POA 2026'!$A$11:$AU$188,14,FALSE)</f>
        <v>#N/A</v>
      </c>
      <c r="C453" s="219" t="e">
        <f>+VLOOKUP(A453,'POA 2026'!$A$11:$AU$188,8,FALSE)</f>
        <v>#N/A</v>
      </c>
      <c r="D453" s="219" t="e">
        <f>+VLOOKUP(A453,'POA 2026'!$A$11:$AU$188,13,FALSE)</f>
        <v>#N/A</v>
      </c>
      <c r="E453" s="220" t="e">
        <f>+VLOOKUP(A453,'POA 2026'!$A$11:$AU$188,15,FALSE)</f>
        <v>#N/A</v>
      </c>
      <c r="F453" s="145"/>
      <c r="G453" s="145"/>
      <c r="H453" s="145"/>
      <c r="I453" s="222"/>
      <c r="J453" s="195"/>
      <c r="K453" s="220" t="e">
        <f t="shared" si="7"/>
        <v>#N/A</v>
      </c>
      <c r="L453" s="220" t="e">
        <f>+VLOOKUP(A453,'POA 2026'!$A$11:$AU$188,17,FALSE)</f>
        <v>#N/A</v>
      </c>
      <c r="M453" s="220" t="e">
        <f>+VLOOKUP(A453,'POA 2026'!$A$11:$AU$188,19,FALSE)</f>
        <v>#N/A</v>
      </c>
      <c r="N453" s="220" t="e">
        <f>+VLOOKUP(A453,'POA 2026'!$A$11:$AU$188,20,FALSE)</f>
        <v>#N/A</v>
      </c>
      <c r="O453" s="145"/>
      <c r="P453" s="145"/>
      <c r="Q453" s="145"/>
      <c r="R453" s="145"/>
      <c r="S453" s="145"/>
      <c r="T453" s="145"/>
      <c r="U453" s="145"/>
    </row>
    <row r="454" spans="1:21" x14ac:dyDescent="0.25">
      <c r="A454" s="235"/>
      <c r="B454" s="219" t="e">
        <f>+VLOOKUP(A454,'POA 2026'!$A$11:$AU$188,14,FALSE)</f>
        <v>#N/A</v>
      </c>
      <c r="C454" s="219" t="e">
        <f>+VLOOKUP(A454,'POA 2026'!$A$11:$AU$188,8,FALSE)</f>
        <v>#N/A</v>
      </c>
      <c r="D454" s="219" t="e">
        <f>+VLOOKUP(A454,'POA 2026'!$A$11:$AU$188,13,FALSE)</f>
        <v>#N/A</v>
      </c>
      <c r="E454" s="220" t="e">
        <f>+VLOOKUP(A454,'POA 2026'!$A$11:$AU$188,15,FALSE)</f>
        <v>#N/A</v>
      </c>
      <c r="F454" s="145"/>
      <c r="G454" s="145"/>
      <c r="H454" s="145"/>
      <c r="I454" s="222"/>
      <c r="J454" s="195"/>
      <c r="K454" s="220" t="e">
        <f t="shared" si="7"/>
        <v>#N/A</v>
      </c>
      <c r="L454" s="220" t="e">
        <f>+VLOOKUP(A454,'POA 2026'!$A$11:$AU$188,17,FALSE)</f>
        <v>#N/A</v>
      </c>
      <c r="M454" s="220" t="e">
        <f>+VLOOKUP(A454,'POA 2026'!$A$11:$AU$188,19,FALSE)</f>
        <v>#N/A</v>
      </c>
      <c r="N454" s="220" t="e">
        <f>+VLOOKUP(A454,'POA 2026'!$A$11:$AU$188,20,FALSE)</f>
        <v>#N/A</v>
      </c>
      <c r="O454" s="145"/>
      <c r="P454" s="145"/>
      <c r="Q454" s="145"/>
      <c r="R454" s="145"/>
      <c r="S454" s="145"/>
      <c r="T454" s="145"/>
      <c r="U454" s="145"/>
    </row>
    <row r="455" spans="1:21" x14ac:dyDescent="0.25">
      <c r="A455" s="235"/>
      <c r="B455" s="219" t="e">
        <f>+VLOOKUP(A455,'POA 2026'!$A$11:$AU$188,14,FALSE)</f>
        <v>#N/A</v>
      </c>
      <c r="C455" s="219" t="e">
        <f>+VLOOKUP(A455,'POA 2026'!$A$11:$AU$188,8,FALSE)</f>
        <v>#N/A</v>
      </c>
      <c r="D455" s="219" t="e">
        <f>+VLOOKUP(A455,'POA 2026'!$A$11:$AU$188,13,FALSE)</f>
        <v>#N/A</v>
      </c>
      <c r="E455" s="220" t="e">
        <f>+VLOOKUP(A455,'POA 2026'!$A$11:$AU$188,15,FALSE)</f>
        <v>#N/A</v>
      </c>
      <c r="F455" s="145"/>
      <c r="G455" s="145"/>
      <c r="H455" s="145"/>
      <c r="I455" s="222"/>
      <c r="J455" s="195"/>
      <c r="K455" s="220" t="e">
        <f t="shared" si="7"/>
        <v>#N/A</v>
      </c>
      <c r="L455" s="220" t="e">
        <f>+VLOOKUP(A455,'POA 2026'!$A$11:$AU$188,17,FALSE)</f>
        <v>#N/A</v>
      </c>
      <c r="M455" s="220" t="e">
        <f>+VLOOKUP(A455,'POA 2026'!$A$11:$AU$188,19,FALSE)</f>
        <v>#N/A</v>
      </c>
      <c r="N455" s="220" t="e">
        <f>+VLOOKUP(A455,'POA 2026'!$A$11:$AU$188,20,FALSE)</f>
        <v>#N/A</v>
      </c>
      <c r="O455" s="145"/>
      <c r="P455" s="145"/>
      <c r="Q455" s="145"/>
      <c r="R455" s="145"/>
      <c r="S455" s="145"/>
      <c r="T455" s="145"/>
      <c r="U455" s="145"/>
    </row>
    <row r="456" spans="1:21" x14ac:dyDescent="0.25">
      <c r="A456" s="235"/>
      <c r="B456" s="219" t="e">
        <f>+VLOOKUP(A456,'POA 2026'!$A$11:$AU$188,14,FALSE)</f>
        <v>#N/A</v>
      </c>
      <c r="C456" s="219" t="e">
        <f>+VLOOKUP(A456,'POA 2026'!$A$11:$AU$188,8,FALSE)</f>
        <v>#N/A</v>
      </c>
      <c r="D456" s="219" t="e">
        <f>+VLOOKUP(A456,'POA 2026'!$A$11:$AU$188,13,FALSE)</f>
        <v>#N/A</v>
      </c>
      <c r="E456" s="220" t="e">
        <f>+VLOOKUP(A456,'POA 2026'!$A$11:$AU$188,15,FALSE)</f>
        <v>#N/A</v>
      </c>
      <c r="F456" s="145"/>
      <c r="G456" s="145"/>
      <c r="H456" s="145"/>
      <c r="I456" s="222"/>
      <c r="J456" s="195"/>
      <c r="K456" s="220" t="e">
        <f t="shared" si="7"/>
        <v>#N/A</v>
      </c>
      <c r="L456" s="220" t="e">
        <f>+VLOOKUP(A456,'POA 2026'!$A$11:$AU$188,17,FALSE)</f>
        <v>#N/A</v>
      </c>
      <c r="M456" s="220" t="e">
        <f>+VLOOKUP(A456,'POA 2026'!$A$11:$AU$188,19,FALSE)</f>
        <v>#N/A</v>
      </c>
      <c r="N456" s="220" t="e">
        <f>+VLOOKUP(A456,'POA 2026'!$A$11:$AU$188,20,FALSE)</f>
        <v>#N/A</v>
      </c>
      <c r="O456" s="145"/>
      <c r="P456" s="145"/>
      <c r="Q456" s="145"/>
      <c r="R456" s="145"/>
      <c r="S456" s="145"/>
      <c r="T456" s="145"/>
      <c r="U456" s="145"/>
    </row>
    <row r="457" spans="1:21" x14ac:dyDescent="0.25">
      <c r="A457" s="235"/>
      <c r="B457" s="219" t="e">
        <f>+VLOOKUP(A457,'POA 2026'!$A$11:$AU$188,14,FALSE)</f>
        <v>#N/A</v>
      </c>
      <c r="C457" s="219" t="e">
        <f>+VLOOKUP(A457,'POA 2026'!$A$11:$AU$188,8,FALSE)</f>
        <v>#N/A</v>
      </c>
      <c r="D457" s="219" t="e">
        <f>+VLOOKUP(A457,'POA 2026'!$A$11:$AU$188,13,FALSE)</f>
        <v>#N/A</v>
      </c>
      <c r="E457" s="220" t="e">
        <f>+VLOOKUP(A457,'POA 2026'!$A$11:$AU$188,15,FALSE)</f>
        <v>#N/A</v>
      </c>
      <c r="F457" s="145"/>
      <c r="G457" s="145"/>
      <c r="H457" s="145"/>
      <c r="I457" s="222"/>
      <c r="J457" s="195"/>
      <c r="K457" s="220" t="e">
        <f t="shared" si="7"/>
        <v>#N/A</v>
      </c>
      <c r="L457" s="220" t="e">
        <f>+VLOOKUP(A457,'POA 2026'!$A$11:$AU$188,17,FALSE)</f>
        <v>#N/A</v>
      </c>
      <c r="M457" s="220" t="e">
        <f>+VLOOKUP(A457,'POA 2026'!$A$11:$AU$188,19,FALSE)</f>
        <v>#N/A</v>
      </c>
      <c r="N457" s="220" t="e">
        <f>+VLOOKUP(A457,'POA 2026'!$A$11:$AU$188,20,FALSE)</f>
        <v>#N/A</v>
      </c>
      <c r="O457" s="145"/>
      <c r="P457" s="145"/>
      <c r="Q457" s="145"/>
      <c r="R457" s="145"/>
      <c r="S457" s="145"/>
      <c r="T457" s="145"/>
      <c r="U457" s="145"/>
    </row>
    <row r="458" spans="1:21" x14ac:dyDescent="0.25">
      <c r="A458" s="235"/>
      <c r="B458" s="219" t="e">
        <f>+VLOOKUP(A458,'POA 2026'!$A$11:$AU$188,14,FALSE)</f>
        <v>#N/A</v>
      </c>
      <c r="C458" s="219" t="e">
        <f>+VLOOKUP(A458,'POA 2026'!$A$11:$AU$188,8,FALSE)</f>
        <v>#N/A</v>
      </c>
      <c r="D458" s="219" t="e">
        <f>+VLOOKUP(A458,'POA 2026'!$A$11:$AU$188,13,FALSE)</f>
        <v>#N/A</v>
      </c>
      <c r="E458" s="220" t="e">
        <f>+VLOOKUP(A458,'POA 2026'!$A$11:$AU$188,15,FALSE)</f>
        <v>#N/A</v>
      </c>
      <c r="F458" s="145"/>
      <c r="G458" s="145"/>
      <c r="H458" s="145"/>
      <c r="I458" s="222"/>
      <c r="J458" s="195"/>
      <c r="K458" s="220" t="e">
        <f t="shared" si="7"/>
        <v>#N/A</v>
      </c>
      <c r="L458" s="220" t="e">
        <f>+VLOOKUP(A458,'POA 2026'!$A$11:$AU$188,17,FALSE)</f>
        <v>#N/A</v>
      </c>
      <c r="M458" s="220" t="e">
        <f>+VLOOKUP(A458,'POA 2026'!$A$11:$AU$188,19,FALSE)</f>
        <v>#N/A</v>
      </c>
      <c r="N458" s="220" t="e">
        <f>+VLOOKUP(A458,'POA 2026'!$A$11:$AU$188,20,FALSE)</f>
        <v>#N/A</v>
      </c>
      <c r="O458" s="145"/>
      <c r="P458" s="145"/>
      <c r="Q458" s="145"/>
      <c r="R458" s="145"/>
      <c r="S458" s="145"/>
      <c r="T458" s="145"/>
      <c r="U458" s="145"/>
    </row>
    <row r="459" spans="1:21" x14ac:dyDescent="0.25">
      <c r="A459" s="235"/>
      <c r="B459" s="219" t="e">
        <f>+VLOOKUP(A459,'POA 2026'!$A$11:$AU$188,14,FALSE)</f>
        <v>#N/A</v>
      </c>
      <c r="C459" s="219" t="e">
        <f>+VLOOKUP(A459,'POA 2026'!$A$11:$AU$188,8,FALSE)</f>
        <v>#N/A</v>
      </c>
      <c r="D459" s="219" t="e">
        <f>+VLOOKUP(A459,'POA 2026'!$A$11:$AU$188,13,FALSE)</f>
        <v>#N/A</v>
      </c>
      <c r="E459" s="220" t="e">
        <f>+VLOOKUP(A459,'POA 2026'!$A$11:$AU$188,15,FALSE)</f>
        <v>#N/A</v>
      </c>
      <c r="F459" s="145"/>
      <c r="G459" s="145"/>
      <c r="H459" s="145"/>
      <c r="I459" s="222"/>
      <c r="J459" s="195"/>
      <c r="K459" s="220" t="e">
        <f t="shared" si="7"/>
        <v>#N/A</v>
      </c>
      <c r="L459" s="220" t="e">
        <f>+VLOOKUP(A459,'POA 2026'!$A$11:$AU$188,17,FALSE)</f>
        <v>#N/A</v>
      </c>
      <c r="M459" s="220" t="e">
        <f>+VLOOKUP(A459,'POA 2026'!$A$11:$AU$188,19,FALSE)</f>
        <v>#N/A</v>
      </c>
      <c r="N459" s="220" t="e">
        <f>+VLOOKUP(A459,'POA 2026'!$A$11:$AU$188,20,FALSE)</f>
        <v>#N/A</v>
      </c>
      <c r="O459" s="145"/>
      <c r="P459" s="145"/>
      <c r="Q459" s="145"/>
      <c r="R459" s="145"/>
      <c r="S459" s="145"/>
      <c r="T459" s="145"/>
      <c r="U459" s="145"/>
    </row>
    <row r="460" spans="1:21" x14ac:dyDescent="0.25">
      <c r="A460" s="235"/>
      <c r="B460" s="219" t="e">
        <f>+VLOOKUP(A460,'POA 2026'!$A$11:$AU$188,14,FALSE)</f>
        <v>#N/A</v>
      </c>
      <c r="C460" s="219" t="e">
        <f>+VLOOKUP(A460,'POA 2026'!$A$11:$AU$188,8,FALSE)</f>
        <v>#N/A</v>
      </c>
      <c r="D460" s="219" t="e">
        <f>+VLOOKUP(A460,'POA 2026'!$A$11:$AU$188,13,FALSE)</f>
        <v>#N/A</v>
      </c>
      <c r="E460" s="220" t="e">
        <f>+VLOOKUP(A460,'POA 2026'!$A$11:$AU$188,15,FALSE)</f>
        <v>#N/A</v>
      </c>
      <c r="F460" s="145"/>
      <c r="G460" s="145"/>
      <c r="H460" s="145"/>
      <c r="I460" s="222"/>
      <c r="J460" s="195"/>
      <c r="K460" s="220" t="e">
        <f t="shared" si="7"/>
        <v>#N/A</v>
      </c>
      <c r="L460" s="220" t="e">
        <f>+VLOOKUP(A460,'POA 2026'!$A$11:$AU$188,17,FALSE)</f>
        <v>#N/A</v>
      </c>
      <c r="M460" s="220" t="e">
        <f>+VLOOKUP(A460,'POA 2026'!$A$11:$AU$188,19,FALSE)</f>
        <v>#N/A</v>
      </c>
      <c r="N460" s="220" t="e">
        <f>+VLOOKUP(A460,'POA 2026'!$A$11:$AU$188,20,FALSE)</f>
        <v>#N/A</v>
      </c>
      <c r="O460" s="145"/>
      <c r="P460" s="145"/>
      <c r="Q460" s="145"/>
      <c r="R460" s="145"/>
      <c r="S460" s="145"/>
      <c r="T460" s="145"/>
      <c r="U460" s="145"/>
    </row>
    <row r="461" spans="1:21" x14ac:dyDescent="0.25">
      <c r="A461" s="235"/>
      <c r="B461" s="219" t="e">
        <f>+VLOOKUP(A461,'POA 2026'!$A$11:$AU$188,14,FALSE)</f>
        <v>#N/A</v>
      </c>
      <c r="C461" s="219" t="e">
        <f>+VLOOKUP(A461,'POA 2026'!$A$11:$AU$188,8,FALSE)</f>
        <v>#N/A</v>
      </c>
      <c r="D461" s="219" t="e">
        <f>+VLOOKUP(A461,'POA 2026'!$A$11:$AU$188,13,FALSE)</f>
        <v>#N/A</v>
      </c>
      <c r="E461" s="220" t="e">
        <f>+VLOOKUP(A461,'POA 2026'!$A$11:$AU$188,15,FALSE)</f>
        <v>#N/A</v>
      </c>
      <c r="F461" s="145"/>
      <c r="G461" s="145"/>
      <c r="H461" s="145"/>
      <c r="I461" s="222"/>
      <c r="J461" s="195"/>
      <c r="K461" s="220" t="e">
        <f t="shared" si="7"/>
        <v>#N/A</v>
      </c>
      <c r="L461" s="220" t="e">
        <f>+VLOOKUP(A461,'POA 2026'!$A$11:$AU$188,17,FALSE)</f>
        <v>#N/A</v>
      </c>
      <c r="M461" s="220" t="e">
        <f>+VLOOKUP(A461,'POA 2026'!$A$11:$AU$188,19,FALSE)</f>
        <v>#N/A</v>
      </c>
      <c r="N461" s="220" t="e">
        <f>+VLOOKUP(A461,'POA 2026'!$A$11:$AU$188,20,FALSE)</f>
        <v>#N/A</v>
      </c>
      <c r="O461" s="145"/>
      <c r="P461" s="145"/>
      <c r="Q461" s="145"/>
      <c r="R461" s="145"/>
      <c r="S461" s="145"/>
      <c r="T461" s="145"/>
      <c r="U461" s="145"/>
    </row>
    <row r="462" spans="1:21" x14ac:dyDescent="0.25">
      <c r="A462" s="235"/>
      <c r="B462" s="219" t="e">
        <f>+VLOOKUP(A462,'POA 2026'!$A$11:$AU$188,14,FALSE)</f>
        <v>#N/A</v>
      </c>
      <c r="C462" s="219" t="e">
        <f>+VLOOKUP(A462,'POA 2026'!$A$11:$AU$188,8,FALSE)</f>
        <v>#N/A</v>
      </c>
      <c r="D462" s="219" t="e">
        <f>+VLOOKUP(A462,'POA 2026'!$A$11:$AU$188,13,FALSE)</f>
        <v>#N/A</v>
      </c>
      <c r="E462" s="220" t="e">
        <f>+VLOOKUP(A462,'POA 2026'!$A$11:$AU$188,15,FALSE)</f>
        <v>#N/A</v>
      </c>
      <c r="F462" s="145"/>
      <c r="G462" s="145"/>
      <c r="H462" s="145"/>
      <c r="I462" s="222"/>
      <c r="J462" s="195"/>
      <c r="K462" s="220" t="e">
        <f t="shared" si="7"/>
        <v>#N/A</v>
      </c>
      <c r="L462" s="220" t="e">
        <f>+VLOOKUP(A462,'POA 2026'!$A$11:$AU$188,17,FALSE)</f>
        <v>#N/A</v>
      </c>
      <c r="M462" s="220" t="e">
        <f>+VLOOKUP(A462,'POA 2026'!$A$11:$AU$188,19,FALSE)</f>
        <v>#N/A</v>
      </c>
      <c r="N462" s="220" t="e">
        <f>+VLOOKUP(A462,'POA 2026'!$A$11:$AU$188,20,FALSE)</f>
        <v>#N/A</v>
      </c>
      <c r="O462" s="145"/>
      <c r="P462" s="145"/>
      <c r="Q462" s="145"/>
      <c r="R462" s="145"/>
      <c r="S462" s="145"/>
      <c r="T462" s="145"/>
      <c r="U462" s="145"/>
    </row>
    <row r="463" spans="1:21" x14ac:dyDescent="0.25">
      <c r="A463" s="235"/>
      <c r="B463" s="219" t="e">
        <f>+VLOOKUP(A463,'POA 2026'!$A$11:$AU$188,14,FALSE)</f>
        <v>#N/A</v>
      </c>
      <c r="C463" s="219" t="e">
        <f>+VLOOKUP(A463,'POA 2026'!$A$11:$AU$188,8,FALSE)</f>
        <v>#N/A</v>
      </c>
      <c r="D463" s="219" t="e">
        <f>+VLOOKUP(A463,'POA 2026'!$A$11:$AU$188,13,FALSE)</f>
        <v>#N/A</v>
      </c>
      <c r="E463" s="220" t="e">
        <f>+VLOOKUP(A463,'POA 2026'!$A$11:$AU$188,15,FALSE)</f>
        <v>#N/A</v>
      </c>
      <c r="F463" s="145"/>
      <c r="G463" s="145"/>
      <c r="H463" s="145"/>
      <c r="I463" s="222"/>
      <c r="J463" s="195"/>
      <c r="K463" s="220" t="e">
        <f t="shared" si="7"/>
        <v>#N/A</v>
      </c>
      <c r="L463" s="220" t="e">
        <f>+VLOOKUP(A463,'POA 2026'!$A$11:$AU$188,17,FALSE)</f>
        <v>#N/A</v>
      </c>
      <c r="M463" s="220" t="e">
        <f>+VLOOKUP(A463,'POA 2026'!$A$11:$AU$188,19,FALSE)</f>
        <v>#N/A</v>
      </c>
      <c r="N463" s="220" t="e">
        <f>+VLOOKUP(A463,'POA 2026'!$A$11:$AU$188,20,FALSE)</f>
        <v>#N/A</v>
      </c>
      <c r="O463" s="145"/>
      <c r="P463" s="145"/>
      <c r="Q463" s="145"/>
      <c r="R463" s="145"/>
      <c r="S463" s="145"/>
      <c r="T463" s="145"/>
      <c r="U463" s="145"/>
    </row>
    <row r="464" spans="1:21" x14ac:dyDescent="0.25">
      <c r="A464" s="235"/>
      <c r="B464" s="219" t="e">
        <f>+VLOOKUP(A464,'POA 2026'!$A$11:$AU$188,14,FALSE)</f>
        <v>#N/A</v>
      </c>
      <c r="C464" s="219" t="e">
        <f>+VLOOKUP(A464,'POA 2026'!$A$11:$AU$188,8,FALSE)</f>
        <v>#N/A</v>
      </c>
      <c r="D464" s="219" t="e">
        <f>+VLOOKUP(A464,'POA 2026'!$A$11:$AU$188,13,FALSE)</f>
        <v>#N/A</v>
      </c>
      <c r="E464" s="220" t="e">
        <f>+VLOOKUP(A464,'POA 2026'!$A$11:$AU$188,15,FALSE)</f>
        <v>#N/A</v>
      </c>
      <c r="F464" s="145"/>
      <c r="G464" s="145"/>
      <c r="H464" s="145"/>
      <c r="I464" s="222"/>
      <c r="J464" s="195"/>
      <c r="K464" s="220" t="e">
        <f t="shared" si="7"/>
        <v>#N/A</v>
      </c>
      <c r="L464" s="220" t="e">
        <f>+VLOOKUP(A464,'POA 2026'!$A$11:$AU$188,17,FALSE)</f>
        <v>#N/A</v>
      </c>
      <c r="M464" s="220" t="e">
        <f>+VLOOKUP(A464,'POA 2026'!$A$11:$AU$188,19,FALSE)</f>
        <v>#N/A</v>
      </c>
      <c r="N464" s="220" t="e">
        <f>+VLOOKUP(A464,'POA 2026'!$A$11:$AU$188,20,FALSE)</f>
        <v>#N/A</v>
      </c>
      <c r="O464" s="145"/>
      <c r="P464" s="145"/>
      <c r="Q464" s="145"/>
      <c r="R464" s="145"/>
      <c r="S464" s="145"/>
      <c r="T464" s="145"/>
      <c r="U464" s="145"/>
    </row>
    <row r="465" spans="1:21" x14ac:dyDescent="0.25">
      <c r="A465" s="235"/>
      <c r="B465" s="219" t="e">
        <f>+VLOOKUP(A465,'POA 2026'!$A$11:$AU$188,14,FALSE)</f>
        <v>#N/A</v>
      </c>
      <c r="C465" s="219" t="e">
        <f>+VLOOKUP(A465,'POA 2026'!$A$11:$AU$188,8,FALSE)</f>
        <v>#N/A</v>
      </c>
      <c r="D465" s="219" t="e">
        <f>+VLOOKUP(A465,'POA 2026'!$A$11:$AU$188,13,FALSE)</f>
        <v>#N/A</v>
      </c>
      <c r="E465" s="220" t="e">
        <f>+VLOOKUP(A465,'POA 2026'!$A$11:$AU$188,15,FALSE)</f>
        <v>#N/A</v>
      </c>
      <c r="F465" s="145"/>
      <c r="G465" s="145"/>
      <c r="H465" s="145"/>
      <c r="I465" s="222"/>
      <c r="J465" s="195"/>
      <c r="K465" s="220" t="e">
        <f t="shared" si="7"/>
        <v>#N/A</v>
      </c>
      <c r="L465" s="220" t="e">
        <f>+VLOOKUP(A465,'POA 2026'!$A$11:$AU$188,17,FALSE)</f>
        <v>#N/A</v>
      </c>
      <c r="M465" s="220" t="e">
        <f>+VLOOKUP(A465,'POA 2026'!$A$11:$AU$188,19,FALSE)</f>
        <v>#N/A</v>
      </c>
      <c r="N465" s="220" t="e">
        <f>+VLOOKUP(A465,'POA 2026'!$A$11:$AU$188,20,FALSE)</f>
        <v>#N/A</v>
      </c>
      <c r="O465" s="145"/>
      <c r="P465" s="145"/>
      <c r="Q465" s="145"/>
      <c r="R465" s="145"/>
      <c r="S465" s="145"/>
      <c r="T465" s="145"/>
      <c r="U465" s="145"/>
    </row>
    <row r="466" spans="1:21" x14ac:dyDescent="0.25">
      <c r="A466" s="235"/>
      <c r="B466" s="219" t="e">
        <f>+VLOOKUP(A466,'POA 2026'!$A$11:$AU$188,14,FALSE)</f>
        <v>#N/A</v>
      </c>
      <c r="C466" s="219" t="e">
        <f>+VLOOKUP(A466,'POA 2026'!$A$11:$AU$188,8,FALSE)</f>
        <v>#N/A</v>
      </c>
      <c r="D466" s="219" t="e">
        <f>+VLOOKUP(A466,'POA 2026'!$A$11:$AU$188,13,FALSE)</f>
        <v>#N/A</v>
      </c>
      <c r="E466" s="220" t="e">
        <f>+VLOOKUP(A466,'POA 2026'!$A$11:$AU$188,15,FALSE)</f>
        <v>#N/A</v>
      </c>
      <c r="F466" s="145"/>
      <c r="G466" s="145"/>
      <c r="H466" s="145"/>
      <c r="I466" s="222"/>
      <c r="J466" s="195"/>
      <c r="K466" s="220" t="e">
        <f t="shared" si="7"/>
        <v>#N/A</v>
      </c>
      <c r="L466" s="220" t="e">
        <f>+VLOOKUP(A466,'POA 2026'!$A$11:$AU$188,17,FALSE)</f>
        <v>#N/A</v>
      </c>
      <c r="M466" s="220" t="e">
        <f>+VLOOKUP(A466,'POA 2026'!$A$11:$AU$188,19,FALSE)</f>
        <v>#N/A</v>
      </c>
      <c r="N466" s="220" t="e">
        <f>+VLOOKUP(A466,'POA 2026'!$A$11:$AU$188,20,FALSE)</f>
        <v>#N/A</v>
      </c>
      <c r="O466" s="145"/>
      <c r="P466" s="145"/>
      <c r="Q466" s="145"/>
      <c r="R466" s="145"/>
      <c r="S466" s="145"/>
      <c r="T466" s="145"/>
      <c r="U466" s="145"/>
    </row>
    <row r="467" spans="1:21" x14ac:dyDescent="0.25">
      <c r="A467" s="235"/>
      <c r="B467" s="219" t="e">
        <f>+VLOOKUP(A467,'POA 2026'!$A$11:$AU$188,14,FALSE)</f>
        <v>#N/A</v>
      </c>
      <c r="C467" s="219" t="e">
        <f>+VLOOKUP(A467,'POA 2026'!$A$11:$AU$188,8,FALSE)</f>
        <v>#N/A</v>
      </c>
      <c r="D467" s="219" t="e">
        <f>+VLOOKUP(A467,'POA 2026'!$A$11:$AU$188,13,FALSE)</f>
        <v>#N/A</v>
      </c>
      <c r="E467" s="220" t="e">
        <f>+VLOOKUP(A467,'POA 2026'!$A$11:$AU$188,15,FALSE)</f>
        <v>#N/A</v>
      </c>
      <c r="F467" s="145"/>
      <c r="G467" s="145"/>
      <c r="H467" s="145"/>
      <c r="I467" s="222"/>
      <c r="J467" s="195"/>
      <c r="K467" s="220" t="e">
        <f t="shared" si="7"/>
        <v>#N/A</v>
      </c>
      <c r="L467" s="220" t="e">
        <f>+VLOOKUP(A467,'POA 2026'!$A$11:$AU$188,17,FALSE)</f>
        <v>#N/A</v>
      </c>
      <c r="M467" s="220" t="e">
        <f>+VLOOKUP(A467,'POA 2026'!$A$11:$AU$188,19,FALSE)</f>
        <v>#N/A</v>
      </c>
      <c r="N467" s="220" t="e">
        <f>+VLOOKUP(A467,'POA 2026'!$A$11:$AU$188,20,FALSE)</f>
        <v>#N/A</v>
      </c>
      <c r="O467" s="145"/>
      <c r="P467" s="145"/>
      <c r="Q467" s="145"/>
      <c r="R467" s="145"/>
      <c r="S467" s="145"/>
      <c r="T467" s="145"/>
      <c r="U467" s="145"/>
    </row>
    <row r="468" spans="1:21" x14ac:dyDescent="0.25">
      <c r="A468" s="235"/>
      <c r="B468" s="219" t="e">
        <f>+VLOOKUP(A468,'POA 2026'!$A$11:$AU$188,14,FALSE)</f>
        <v>#N/A</v>
      </c>
      <c r="C468" s="219" t="e">
        <f>+VLOOKUP(A468,'POA 2026'!$A$11:$AU$188,8,FALSE)</f>
        <v>#N/A</v>
      </c>
      <c r="D468" s="219" t="e">
        <f>+VLOOKUP(A468,'POA 2026'!$A$11:$AU$188,13,FALSE)</f>
        <v>#N/A</v>
      </c>
      <c r="E468" s="220" t="e">
        <f>+VLOOKUP(A468,'POA 2026'!$A$11:$AU$188,15,FALSE)</f>
        <v>#N/A</v>
      </c>
      <c r="F468" s="145"/>
      <c r="G468" s="145"/>
      <c r="H468" s="145"/>
      <c r="I468" s="222"/>
      <c r="J468" s="195"/>
      <c r="K468" s="220" t="e">
        <f t="shared" si="7"/>
        <v>#N/A</v>
      </c>
      <c r="L468" s="220" t="e">
        <f>+VLOOKUP(A468,'POA 2026'!$A$11:$AU$188,17,FALSE)</f>
        <v>#N/A</v>
      </c>
      <c r="M468" s="220" t="e">
        <f>+VLOOKUP(A468,'POA 2026'!$A$11:$AU$188,19,FALSE)</f>
        <v>#N/A</v>
      </c>
      <c r="N468" s="220" t="e">
        <f>+VLOOKUP(A468,'POA 2026'!$A$11:$AU$188,20,FALSE)</f>
        <v>#N/A</v>
      </c>
      <c r="O468" s="145"/>
      <c r="P468" s="145"/>
      <c r="Q468" s="145"/>
      <c r="R468" s="145"/>
      <c r="S468" s="145"/>
      <c r="T468" s="145"/>
      <c r="U468" s="145"/>
    </row>
    <row r="469" spans="1:21" x14ac:dyDescent="0.25">
      <c r="A469" s="235"/>
      <c r="B469" s="219" t="e">
        <f>+VLOOKUP(A469,'POA 2026'!$A$11:$AU$188,14,FALSE)</f>
        <v>#N/A</v>
      </c>
      <c r="C469" s="219" t="e">
        <f>+VLOOKUP(A469,'POA 2026'!$A$11:$AU$188,8,FALSE)</f>
        <v>#N/A</v>
      </c>
      <c r="D469" s="219" t="e">
        <f>+VLOOKUP(A469,'POA 2026'!$A$11:$AU$188,13,FALSE)</f>
        <v>#N/A</v>
      </c>
      <c r="E469" s="220" t="e">
        <f>+VLOOKUP(A469,'POA 2026'!$A$11:$AU$188,15,FALSE)</f>
        <v>#N/A</v>
      </c>
      <c r="F469" s="145"/>
      <c r="G469" s="145"/>
      <c r="H469" s="145"/>
      <c r="I469" s="222"/>
      <c r="J469" s="195"/>
      <c r="K469" s="220" t="e">
        <f t="shared" si="7"/>
        <v>#N/A</v>
      </c>
      <c r="L469" s="220" t="e">
        <f>+VLOOKUP(A469,'POA 2026'!$A$11:$AU$188,17,FALSE)</f>
        <v>#N/A</v>
      </c>
      <c r="M469" s="220" t="e">
        <f>+VLOOKUP(A469,'POA 2026'!$A$11:$AU$188,19,FALSE)</f>
        <v>#N/A</v>
      </c>
      <c r="N469" s="220" t="e">
        <f>+VLOOKUP(A469,'POA 2026'!$A$11:$AU$188,20,FALSE)</f>
        <v>#N/A</v>
      </c>
      <c r="O469" s="145"/>
      <c r="P469" s="145"/>
      <c r="Q469" s="145"/>
      <c r="R469" s="145"/>
      <c r="S469" s="145"/>
      <c r="T469" s="145"/>
      <c r="U469" s="145"/>
    </row>
    <row r="470" spans="1:21" x14ac:dyDescent="0.25">
      <c r="A470" s="235"/>
      <c r="B470" s="219" t="e">
        <f>+VLOOKUP(A470,'POA 2026'!$A$11:$AU$188,14,FALSE)</f>
        <v>#N/A</v>
      </c>
      <c r="C470" s="219" t="e">
        <f>+VLOOKUP(A470,'POA 2026'!$A$11:$AU$188,8,FALSE)</f>
        <v>#N/A</v>
      </c>
      <c r="D470" s="219" t="e">
        <f>+VLOOKUP(A470,'POA 2026'!$A$11:$AU$188,13,FALSE)</f>
        <v>#N/A</v>
      </c>
      <c r="E470" s="220" t="e">
        <f>+VLOOKUP(A470,'POA 2026'!$A$11:$AU$188,15,FALSE)</f>
        <v>#N/A</v>
      </c>
      <c r="F470" s="145"/>
      <c r="G470" s="145"/>
      <c r="H470" s="145"/>
      <c r="I470" s="222"/>
      <c r="J470" s="195"/>
      <c r="K470" s="220" t="e">
        <f t="shared" si="7"/>
        <v>#N/A</v>
      </c>
      <c r="L470" s="220" t="e">
        <f>+VLOOKUP(A470,'POA 2026'!$A$11:$AU$188,17,FALSE)</f>
        <v>#N/A</v>
      </c>
      <c r="M470" s="220" t="e">
        <f>+VLOOKUP(A470,'POA 2026'!$A$11:$AU$188,19,FALSE)</f>
        <v>#N/A</v>
      </c>
      <c r="N470" s="220" t="e">
        <f>+VLOOKUP(A470,'POA 2026'!$A$11:$AU$188,20,FALSE)</f>
        <v>#N/A</v>
      </c>
      <c r="O470" s="145"/>
      <c r="P470" s="145"/>
      <c r="Q470" s="145"/>
      <c r="R470" s="145"/>
      <c r="S470" s="145"/>
      <c r="T470" s="145"/>
      <c r="U470" s="145"/>
    </row>
    <row r="471" spans="1:21" x14ac:dyDescent="0.25">
      <c r="A471" s="235"/>
      <c r="B471" s="219" t="e">
        <f>+VLOOKUP(A471,'POA 2026'!$A$11:$AU$188,14,FALSE)</f>
        <v>#N/A</v>
      </c>
      <c r="C471" s="219" t="e">
        <f>+VLOOKUP(A471,'POA 2026'!$A$11:$AU$188,8,FALSE)</f>
        <v>#N/A</v>
      </c>
      <c r="D471" s="219" t="e">
        <f>+VLOOKUP(A471,'POA 2026'!$A$11:$AU$188,13,FALSE)</f>
        <v>#N/A</v>
      </c>
      <c r="E471" s="220" t="e">
        <f>+VLOOKUP(A471,'POA 2026'!$A$11:$AU$188,15,FALSE)</f>
        <v>#N/A</v>
      </c>
      <c r="F471" s="145"/>
      <c r="G471" s="145"/>
      <c r="H471" s="145"/>
      <c r="I471" s="222"/>
      <c r="J471" s="195"/>
      <c r="K471" s="220" t="e">
        <f t="shared" si="7"/>
        <v>#N/A</v>
      </c>
      <c r="L471" s="220" t="e">
        <f>+VLOOKUP(A471,'POA 2026'!$A$11:$AU$188,17,FALSE)</f>
        <v>#N/A</v>
      </c>
      <c r="M471" s="220" t="e">
        <f>+VLOOKUP(A471,'POA 2026'!$A$11:$AU$188,19,FALSE)</f>
        <v>#N/A</v>
      </c>
      <c r="N471" s="220" t="e">
        <f>+VLOOKUP(A471,'POA 2026'!$A$11:$AU$188,20,FALSE)</f>
        <v>#N/A</v>
      </c>
      <c r="O471" s="145"/>
      <c r="P471" s="145"/>
      <c r="Q471" s="145"/>
      <c r="R471" s="145"/>
      <c r="S471" s="145"/>
      <c r="T471" s="145"/>
      <c r="U471" s="145"/>
    </row>
    <row r="472" spans="1:21" x14ac:dyDescent="0.25">
      <c r="A472" s="235"/>
      <c r="B472" s="219" t="e">
        <f>+VLOOKUP(A472,'POA 2026'!$A$11:$AU$188,14,FALSE)</f>
        <v>#N/A</v>
      </c>
      <c r="C472" s="219" t="e">
        <f>+VLOOKUP(A472,'POA 2026'!$A$11:$AU$188,8,FALSE)</f>
        <v>#N/A</v>
      </c>
      <c r="D472" s="219" t="e">
        <f>+VLOOKUP(A472,'POA 2026'!$A$11:$AU$188,13,FALSE)</f>
        <v>#N/A</v>
      </c>
      <c r="E472" s="220" t="e">
        <f>+VLOOKUP(A472,'POA 2026'!$A$11:$AU$188,15,FALSE)</f>
        <v>#N/A</v>
      </c>
      <c r="F472" s="145"/>
      <c r="G472" s="145"/>
      <c r="H472" s="145"/>
      <c r="I472" s="222"/>
      <c r="J472" s="195"/>
      <c r="K472" s="220" t="e">
        <f t="shared" si="7"/>
        <v>#N/A</v>
      </c>
      <c r="L472" s="220" t="e">
        <f>+VLOOKUP(A472,'POA 2026'!$A$11:$AU$188,17,FALSE)</f>
        <v>#N/A</v>
      </c>
      <c r="M472" s="220" t="e">
        <f>+VLOOKUP(A472,'POA 2026'!$A$11:$AU$188,19,FALSE)</f>
        <v>#N/A</v>
      </c>
      <c r="N472" s="220" t="e">
        <f>+VLOOKUP(A472,'POA 2026'!$A$11:$AU$188,20,FALSE)</f>
        <v>#N/A</v>
      </c>
      <c r="O472" s="145"/>
      <c r="P472" s="145"/>
      <c r="Q472" s="145"/>
      <c r="R472" s="145"/>
      <c r="S472" s="145"/>
      <c r="T472" s="145"/>
      <c r="U472" s="145"/>
    </row>
    <row r="473" spans="1:21" x14ac:dyDescent="0.25">
      <c r="A473" s="235"/>
      <c r="B473" s="219" t="e">
        <f>+VLOOKUP(A473,'POA 2026'!$A$11:$AU$188,14,FALSE)</f>
        <v>#N/A</v>
      </c>
      <c r="C473" s="219" t="e">
        <f>+VLOOKUP(A473,'POA 2026'!$A$11:$AU$188,8,FALSE)</f>
        <v>#N/A</v>
      </c>
      <c r="D473" s="219" t="e">
        <f>+VLOOKUP(A473,'POA 2026'!$A$11:$AU$188,13,FALSE)</f>
        <v>#N/A</v>
      </c>
      <c r="E473" s="220" t="e">
        <f>+VLOOKUP(A473,'POA 2026'!$A$11:$AU$188,15,FALSE)</f>
        <v>#N/A</v>
      </c>
      <c r="F473" s="145"/>
      <c r="G473" s="145"/>
      <c r="H473" s="145"/>
      <c r="I473" s="222"/>
      <c r="J473" s="195"/>
      <c r="K473" s="220" t="e">
        <f t="shared" si="7"/>
        <v>#N/A</v>
      </c>
      <c r="L473" s="220" t="e">
        <f>+VLOOKUP(A473,'POA 2026'!$A$11:$AU$188,17,FALSE)</f>
        <v>#N/A</v>
      </c>
      <c r="M473" s="220" t="e">
        <f>+VLOOKUP(A473,'POA 2026'!$A$11:$AU$188,19,FALSE)</f>
        <v>#N/A</v>
      </c>
      <c r="N473" s="220" t="e">
        <f>+VLOOKUP(A473,'POA 2026'!$A$11:$AU$188,20,FALSE)</f>
        <v>#N/A</v>
      </c>
      <c r="O473" s="145"/>
      <c r="P473" s="145"/>
      <c r="Q473" s="145"/>
      <c r="R473" s="145"/>
      <c r="S473" s="145"/>
      <c r="T473" s="145"/>
      <c r="U473" s="145"/>
    </row>
    <row r="474" spans="1:21" x14ac:dyDescent="0.25">
      <c r="A474" s="235"/>
      <c r="B474" s="219" t="e">
        <f>+VLOOKUP(A474,'POA 2026'!$A$11:$AU$188,14,FALSE)</f>
        <v>#N/A</v>
      </c>
      <c r="C474" s="219" t="e">
        <f>+VLOOKUP(A474,'POA 2026'!$A$11:$AU$188,8,FALSE)</f>
        <v>#N/A</v>
      </c>
      <c r="D474" s="219" t="e">
        <f>+VLOOKUP(A474,'POA 2026'!$A$11:$AU$188,13,FALSE)</f>
        <v>#N/A</v>
      </c>
      <c r="E474" s="220" t="e">
        <f>+VLOOKUP(A474,'POA 2026'!$A$11:$AU$188,15,FALSE)</f>
        <v>#N/A</v>
      </c>
      <c r="F474" s="145"/>
      <c r="G474" s="145"/>
      <c r="H474" s="145"/>
      <c r="I474" s="222"/>
      <c r="J474" s="195"/>
      <c r="K474" s="220" t="e">
        <f t="shared" si="7"/>
        <v>#N/A</v>
      </c>
      <c r="L474" s="220" t="e">
        <f>+VLOOKUP(A474,'POA 2026'!$A$11:$AU$188,17,FALSE)</f>
        <v>#N/A</v>
      </c>
      <c r="M474" s="220" t="e">
        <f>+VLOOKUP(A474,'POA 2026'!$A$11:$AU$188,19,FALSE)</f>
        <v>#N/A</v>
      </c>
      <c r="N474" s="220" t="e">
        <f>+VLOOKUP(A474,'POA 2026'!$A$11:$AU$188,20,FALSE)</f>
        <v>#N/A</v>
      </c>
      <c r="O474" s="145"/>
      <c r="P474" s="145"/>
      <c r="Q474" s="145"/>
      <c r="R474" s="145"/>
      <c r="S474" s="145"/>
      <c r="T474" s="145"/>
      <c r="U474" s="145"/>
    </row>
    <row r="475" spans="1:21" x14ac:dyDescent="0.25">
      <c r="A475" s="235"/>
      <c r="B475" s="219" t="e">
        <f>+VLOOKUP(A475,'POA 2026'!$A$11:$AU$188,14,FALSE)</f>
        <v>#N/A</v>
      </c>
      <c r="C475" s="219" t="e">
        <f>+VLOOKUP(A475,'POA 2026'!$A$11:$AU$188,8,FALSE)</f>
        <v>#N/A</v>
      </c>
      <c r="D475" s="219" t="e">
        <f>+VLOOKUP(A475,'POA 2026'!$A$11:$AU$188,13,FALSE)</f>
        <v>#N/A</v>
      </c>
      <c r="E475" s="220" t="e">
        <f>+VLOOKUP(A475,'POA 2026'!$A$11:$AU$188,15,FALSE)</f>
        <v>#N/A</v>
      </c>
      <c r="F475" s="145"/>
      <c r="G475" s="145"/>
      <c r="H475" s="145"/>
      <c r="I475" s="222"/>
      <c r="J475" s="195"/>
      <c r="K475" s="220" t="e">
        <f t="shared" si="7"/>
        <v>#N/A</v>
      </c>
      <c r="L475" s="220" t="e">
        <f>+VLOOKUP(A475,'POA 2026'!$A$11:$AU$188,17,FALSE)</f>
        <v>#N/A</v>
      </c>
      <c r="M475" s="220" t="e">
        <f>+VLOOKUP(A475,'POA 2026'!$A$11:$AU$188,19,FALSE)</f>
        <v>#N/A</v>
      </c>
      <c r="N475" s="220" t="e">
        <f>+VLOOKUP(A475,'POA 2026'!$A$11:$AU$188,20,FALSE)</f>
        <v>#N/A</v>
      </c>
      <c r="O475" s="145"/>
      <c r="P475" s="145"/>
      <c r="Q475" s="145"/>
      <c r="R475" s="145"/>
      <c r="S475" s="145"/>
      <c r="T475" s="145"/>
      <c r="U475" s="145"/>
    </row>
    <row r="476" spans="1:21" x14ac:dyDescent="0.25">
      <c r="A476" s="235"/>
      <c r="B476" s="219" t="e">
        <f>+VLOOKUP(A476,'POA 2026'!$A$11:$AU$188,14,FALSE)</f>
        <v>#N/A</v>
      </c>
      <c r="C476" s="219" t="e">
        <f>+VLOOKUP(A476,'POA 2026'!$A$11:$AU$188,8,FALSE)</f>
        <v>#N/A</v>
      </c>
      <c r="D476" s="219" t="e">
        <f>+VLOOKUP(A476,'POA 2026'!$A$11:$AU$188,13,FALSE)</f>
        <v>#N/A</v>
      </c>
      <c r="E476" s="220" t="e">
        <f>+VLOOKUP(A476,'POA 2026'!$A$11:$AU$188,15,FALSE)</f>
        <v>#N/A</v>
      </c>
      <c r="F476" s="145"/>
      <c r="G476" s="145"/>
      <c r="H476" s="145"/>
      <c r="I476" s="222"/>
      <c r="J476" s="195"/>
      <c r="K476" s="220" t="e">
        <f t="shared" si="7"/>
        <v>#N/A</v>
      </c>
      <c r="L476" s="220" t="e">
        <f>+VLOOKUP(A476,'POA 2026'!$A$11:$AU$188,17,FALSE)</f>
        <v>#N/A</v>
      </c>
      <c r="M476" s="220" t="e">
        <f>+VLOOKUP(A476,'POA 2026'!$A$11:$AU$188,19,FALSE)</f>
        <v>#N/A</v>
      </c>
      <c r="N476" s="220" t="e">
        <f>+VLOOKUP(A476,'POA 2026'!$A$11:$AU$188,20,FALSE)</f>
        <v>#N/A</v>
      </c>
      <c r="O476" s="145"/>
      <c r="P476" s="145"/>
      <c r="Q476" s="145"/>
      <c r="R476" s="145"/>
      <c r="S476" s="145"/>
      <c r="T476" s="145"/>
      <c r="U476" s="145"/>
    </row>
    <row r="477" spans="1:21" x14ac:dyDescent="0.25">
      <c r="A477" s="235"/>
      <c r="B477" s="219" t="e">
        <f>+VLOOKUP(A477,'POA 2026'!$A$11:$AU$188,14,FALSE)</f>
        <v>#N/A</v>
      </c>
      <c r="C477" s="219" t="e">
        <f>+VLOOKUP(A477,'POA 2026'!$A$11:$AU$188,8,FALSE)</f>
        <v>#N/A</v>
      </c>
      <c r="D477" s="219" t="e">
        <f>+VLOOKUP(A477,'POA 2026'!$A$11:$AU$188,13,FALSE)</f>
        <v>#N/A</v>
      </c>
      <c r="E477" s="220" t="e">
        <f>+VLOOKUP(A477,'POA 2026'!$A$11:$AU$188,15,FALSE)</f>
        <v>#N/A</v>
      </c>
      <c r="F477" s="145"/>
      <c r="G477" s="145"/>
      <c r="H477" s="145"/>
      <c r="I477" s="222"/>
      <c r="J477" s="195"/>
      <c r="K477" s="220" t="e">
        <f t="shared" si="7"/>
        <v>#N/A</v>
      </c>
      <c r="L477" s="220" t="e">
        <f>+VLOOKUP(A477,'POA 2026'!$A$11:$AU$188,17,FALSE)</f>
        <v>#N/A</v>
      </c>
      <c r="M477" s="220" t="e">
        <f>+VLOOKUP(A477,'POA 2026'!$A$11:$AU$188,19,FALSE)</f>
        <v>#N/A</v>
      </c>
      <c r="N477" s="220" t="e">
        <f>+VLOOKUP(A477,'POA 2026'!$A$11:$AU$188,20,FALSE)</f>
        <v>#N/A</v>
      </c>
      <c r="O477" s="145"/>
      <c r="P477" s="145"/>
      <c r="Q477" s="145"/>
      <c r="R477" s="145"/>
      <c r="S477" s="145"/>
      <c r="T477" s="145"/>
      <c r="U477" s="145"/>
    </row>
    <row r="478" spans="1:21" x14ac:dyDescent="0.25">
      <c r="A478" s="235"/>
      <c r="B478" s="219" t="e">
        <f>+VLOOKUP(A478,'POA 2026'!$A$11:$AU$188,14,FALSE)</f>
        <v>#N/A</v>
      </c>
      <c r="C478" s="219" t="e">
        <f>+VLOOKUP(A478,'POA 2026'!$A$11:$AU$188,8,FALSE)</f>
        <v>#N/A</v>
      </c>
      <c r="D478" s="219" t="e">
        <f>+VLOOKUP(A478,'POA 2026'!$A$11:$AU$188,13,FALSE)</f>
        <v>#N/A</v>
      </c>
      <c r="E478" s="220" t="e">
        <f>+VLOOKUP(A478,'POA 2026'!$A$11:$AU$188,15,FALSE)</f>
        <v>#N/A</v>
      </c>
      <c r="F478" s="145"/>
      <c r="G478" s="145"/>
      <c r="H478" s="145"/>
      <c r="I478" s="222"/>
      <c r="J478" s="195"/>
      <c r="K478" s="220" t="e">
        <f t="shared" si="7"/>
        <v>#N/A</v>
      </c>
      <c r="L478" s="220" t="e">
        <f>+VLOOKUP(A478,'POA 2026'!$A$11:$AU$188,17,FALSE)</f>
        <v>#N/A</v>
      </c>
      <c r="M478" s="220" t="e">
        <f>+VLOOKUP(A478,'POA 2026'!$A$11:$AU$188,19,FALSE)</f>
        <v>#N/A</v>
      </c>
      <c r="N478" s="220" t="e">
        <f>+VLOOKUP(A478,'POA 2026'!$A$11:$AU$188,20,FALSE)</f>
        <v>#N/A</v>
      </c>
      <c r="O478" s="145"/>
      <c r="P478" s="145"/>
      <c r="Q478" s="145"/>
      <c r="R478" s="145"/>
      <c r="S478" s="145"/>
      <c r="T478" s="145"/>
      <c r="U478" s="145"/>
    </row>
    <row r="479" spans="1:21" x14ac:dyDescent="0.25">
      <c r="A479" s="235"/>
      <c r="B479" s="219" t="e">
        <f>+VLOOKUP(A479,'POA 2026'!$A$11:$AU$188,14,FALSE)</f>
        <v>#N/A</v>
      </c>
      <c r="C479" s="219" t="e">
        <f>+VLOOKUP(A479,'POA 2026'!$A$11:$AU$188,8,FALSE)</f>
        <v>#N/A</v>
      </c>
      <c r="D479" s="219" t="e">
        <f>+VLOOKUP(A479,'POA 2026'!$A$11:$AU$188,13,FALSE)</f>
        <v>#N/A</v>
      </c>
      <c r="E479" s="220" t="e">
        <f>+VLOOKUP(A479,'POA 2026'!$A$11:$AU$188,15,FALSE)</f>
        <v>#N/A</v>
      </c>
      <c r="F479" s="145"/>
      <c r="G479" s="145"/>
      <c r="H479" s="145"/>
      <c r="I479" s="222"/>
      <c r="J479" s="195"/>
      <c r="K479" s="220" t="e">
        <f t="shared" si="7"/>
        <v>#N/A</v>
      </c>
      <c r="L479" s="220" t="e">
        <f>+VLOOKUP(A479,'POA 2026'!$A$11:$AU$188,17,FALSE)</f>
        <v>#N/A</v>
      </c>
      <c r="M479" s="220" t="e">
        <f>+VLOOKUP(A479,'POA 2026'!$A$11:$AU$188,19,FALSE)</f>
        <v>#N/A</v>
      </c>
      <c r="N479" s="220" t="e">
        <f>+VLOOKUP(A479,'POA 2026'!$A$11:$AU$188,20,FALSE)</f>
        <v>#N/A</v>
      </c>
      <c r="O479" s="145"/>
      <c r="P479" s="145"/>
      <c r="Q479" s="145"/>
      <c r="R479" s="145"/>
      <c r="S479" s="145"/>
      <c r="T479" s="145"/>
      <c r="U479" s="145"/>
    </row>
    <row r="480" spans="1:21" x14ac:dyDescent="0.25">
      <c r="A480" s="235"/>
      <c r="B480" s="219" t="e">
        <f>+VLOOKUP(A480,'POA 2026'!$A$11:$AU$188,14,FALSE)</f>
        <v>#N/A</v>
      </c>
      <c r="C480" s="219" t="e">
        <f>+VLOOKUP(A480,'POA 2026'!$A$11:$AU$188,8,FALSE)</f>
        <v>#N/A</v>
      </c>
      <c r="D480" s="219" t="e">
        <f>+VLOOKUP(A480,'POA 2026'!$A$11:$AU$188,13,FALSE)</f>
        <v>#N/A</v>
      </c>
      <c r="E480" s="220" t="e">
        <f>+VLOOKUP(A480,'POA 2026'!$A$11:$AU$188,15,FALSE)</f>
        <v>#N/A</v>
      </c>
      <c r="F480" s="145"/>
      <c r="G480" s="145"/>
      <c r="H480" s="145"/>
      <c r="I480" s="222"/>
      <c r="J480" s="195"/>
      <c r="K480" s="220" t="e">
        <f t="shared" si="7"/>
        <v>#N/A</v>
      </c>
      <c r="L480" s="220" t="e">
        <f>+VLOOKUP(A480,'POA 2026'!$A$11:$AU$188,17,FALSE)</f>
        <v>#N/A</v>
      </c>
      <c r="M480" s="220" t="e">
        <f>+VLOOKUP(A480,'POA 2026'!$A$11:$AU$188,19,FALSE)</f>
        <v>#N/A</v>
      </c>
      <c r="N480" s="220" t="e">
        <f>+VLOOKUP(A480,'POA 2026'!$A$11:$AU$188,20,FALSE)</f>
        <v>#N/A</v>
      </c>
      <c r="O480" s="145"/>
      <c r="P480" s="145"/>
      <c r="Q480" s="145"/>
      <c r="R480" s="145"/>
      <c r="S480" s="145"/>
      <c r="T480" s="145"/>
      <c r="U480" s="145"/>
    </row>
    <row r="481" spans="1:21" x14ac:dyDescent="0.25">
      <c r="A481" s="235"/>
      <c r="B481" s="219" t="e">
        <f>+VLOOKUP(A481,'POA 2026'!$A$11:$AU$188,14,FALSE)</f>
        <v>#N/A</v>
      </c>
      <c r="C481" s="219" t="e">
        <f>+VLOOKUP(A481,'POA 2026'!$A$11:$AU$188,8,FALSE)</f>
        <v>#N/A</v>
      </c>
      <c r="D481" s="219" t="e">
        <f>+VLOOKUP(A481,'POA 2026'!$A$11:$AU$188,13,FALSE)</f>
        <v>#N/A</v>
      </c>
      <c r="E481" s="220" t="e">
        <f>+VLOOKUP(A481,'POA 2026'!$A$11:$AU$188,15,FALSE)</f>
        <v>#N/A</v>
      </c>
      <c r="F481" s="145"/>
      <c r="G481" s="145"/>
      <c r="H481" s="145"/>
      <c r="I481" s="222"/>
      <c r="J481" s="195"/>
      <c r="K481" s="220" t="e">
        <f t="shared" si="7"/>
        <v>#N/A</v>
      </c>
      <c r="L481" s="220" t="e">
        <f>+VLOOKUP(A481,'POA 2026'!$A$11:$AU$188,17,FALSE)</f>
        <v>#N/A</v>
      </c>
      <c r="M481" s="220" t="e">
        <f>+VLOOKUP(A481,'POA 2026'!$A$11:$AU$188,19,FALSE)</f>
        <v>#N/A</v>
      </c>
      <c r="N481" s="220" t="e">
        <f>+VLOOKUP(A481,'POA 2026'!$A$11:$AU$188,20,FALSE)</f>
        <v>#N/A</v>
      </c>
      <c r="O481" s="145"/>
      <c r="P481" s="145"/>
      <c r="Q481" s="145"/>
      <c r="R481" s="145"/>
      <c r="S481" s="145"/>
      <c r="T481" s="145"/>
      <c r="U481" s="145"/>
    </row>
    <row r="482" spans="1:21" x14ac:dyDescent="0.25">
      <c r="A482" s="235"/>
      <c r="B482" s="219" t="e">
        <f>+VLOOKUP(A482,'POA 2026'!$A$11:$AU$188,14,FALSE)</f>
        <v>#N/A</v>
      </c>
      <c r="C482" s="219" t="e">
        <f>+VLOOKUP(A482,'POA 2026'!$A$11:$AU$188,8,FALSE)</f>
        <v>#N/A</v>
      </c>
      <c r="D482" s="219" t="e">
        <f>+VLOOKUP(A482,'POA 2026'!$A$11:$AU$188,13,FALSE)</f>
        <v>#N/A</v>
      </c>
      <c r="E482" s="220" t="e">
        <f>+VLOOKUP(A482,'POA 2026'!$A$11:$AU$188,15,FALSE)</f>
        <v>#N/A</v>
      </c>
      <c r="F482" s="145"/>
      <c r="G482" s="145"/>
      <c r="H482" s="145"/>
      <c r="I482" s="222"/>
      <c r="J482" s="195"/>
      <c r="K482" s="220" t="e">
        <f t="shared" si="7"/>
        <v>#N/A</v>
      </c>
      <c r="L482" s="220" t="e">
        <f>+VLOOKUP(A482,'POA 2026'!$A$11:$AU$188,17,FALSE)</f>
        <v>#N/A</v>
      </c>
      <c r="M482" s="220" t="e">
        <f>+VLOOKUP(A482,'POA 2026'!$A$11:$AU$188,19,FALSE)</f>
        <v>#N/A</v>
      </c>
      <c r="N482" s="220" t="e">
        <f>+VLOOKUP(A482,'POA 2026'!$A$11:$AU$188,20,FALSE)</f>
        <v>#N/A</v>
      </c>
      <c r="O482" s="145"/>
      <c r="P482" s="145"/>
      <c r="Q482" s="145"/>
      <c r="R482" s="145"/>
      <c r="S482" s="145"/>
      <c r="T482" s="145"/>
      <c r="U482" s="145"/>
    </row>
    <row r="483" spans="1:21" x14ac:dyDescent="0.25">
      <c r="A483" s="235"/>
      <c r="B483" s="219" t="e">
        <f>+VLOOKUP(A483,'POA 2026'!$A$11:$AU$188,14,FALSE)</f>
        <v>#N/A</v>
      </c>
      <c r="C483" s="219" t="e">
        <f>+VLOOKUP(A483,'POA 2026'!$A$11:$AU$188,8,FALSE)</f>
        <v>#N/A</v>
      </c>
      <c r="D483" s="219" t="e">
        <f>+VLOOKUP(A483,'POA 2026'!$A$11:$AU$188,13,FALSE)</f>
        <v>#N/A</v>
      </c>
      <c r="E483" s="220" t="e">
        <f>+VLOOKUP(A483,'POA 2026'!$A$11:$AU$188,15,FALSE)</f>
        <v>#N/A</v>
      </c>
      <c r="F483" s="145"/>
      <c r="G483" s="145"/>
      <c r="H483" s="145"/>
      <c r="I483" s="222"/>
      <c r="J483" s="195"/>
      <c r="K483" s="220" t="e">
        <f t="shared" si="7"/>
        <v>#N/A</v>
      </c>
      <c r="L483" s="220" t="e">
        <f>+VLOOKUP(A483,'POA 2026'!$A$11:$AU$188,17,FALSE)</f>
        <v>#N/A</v>
      </c>
      <c r="M483" s="220" t="e">
        <f>+VLOOKUP(A483,'POA 2026'!$A$11:$AU$188,19,FALSE)</f>
        <v>#N/A</v>
      </c>
      <c r="N483" s="220" t="e">
        <f>+VLOOKUP(A483,'POA 2026'!$A$11:$AU$188,20,FALSE)</f>
        <v>#N/A</v>
      </c>
      <c r="O483" s="145"/>
      <c r="P483" s="145"/>
      <c r="Q483" s="145"/>
      <c r="R483" s="145"/>
      <c r="S483" s="145"/>
      <c r="T483" s="145"/>
      <c r="U483" s="145"/>
    </row>
    <row r="484" spans="1:21" x14ac:dyDescent="0.25">
      <c r="A484" s="235"/>
      <c r="B484" s="219" t="e">
        <f>+VLOOKUP(A484,'POA 2026'!$A$11:$AU$188,14,FALSE)</f>
        <v>#N/A</v>
      </c>
      <c r="C484" s="219" t="e">
        <f>+VLOOKUP(A484,'POA 2026'!$A$11:$AU$188,8,FALSE)</f>
        <v>#N/A</v>
      </c>
      <c r="D484" s="219" t="e">
        <f>+VLOOKUP(A484,'POA 2026'!$A$11:$AU$188,13,FALSE)</f>
        <v>#N/A</v>
      </c>
      <c r="E484" s="220" t="e">
        <f>+VLOOKUP(A484,'POA 2026'!$A$11:$AU$188,15,FALSE)</f>
        <v>#N/A</v>
      </c>
      <c r="F484" s="145"/>
      <c r="G484" s="145"/>
      <c r="H484" s="145"/>
      <c r="I484" s="222"/>
      <c r="J484" s="195"/>
      <c r="K484" s="220" t="e">
        <f t="shared" si="7"/>
        <v>#N/A</v>
      </c>
      <c r="L484" s="220" t="e">
        <f>+VLOOKUP(A484,'POA 2026'!$A$11:$AU$188,17,FALSE)</f>
        <v>#N/A</v>
      </c>
      <c r="M484" s="220" t="e">
        <f>+VLOOKUP(A484,'POA 2026'!$A$11:$AU$188,19,FALSE)</f>
        <v>#N/A</v>
      </c>
      <c r="N484" s="220" t="e">
        <f>+VLOOKUP(A484,'POA 2026'!$A$11:$AU$188,20,FALSE)</f>
        <v>#N/A</v>
      </c>
      <c r="O484" s="145"/>
      <c r="P484" s="145"/>
      <c r="Q484" s="145"/>
      <c r="R484" s="145"/>
      <c r="S484" s="145"/>
      <c r="T484" s="145"/>
      <c r="U484" s="145"/>
    </row>
    <row r="485" spans="1:21" x14ac:dyDescent="0.25">
      <c r="A485" s="235"/>
      <c r="B485" s="219" t="e">
        <f>+VLOOKUP(A485,'POA 2026'!$A$11:$AU$188,14,FALSE)</f>
        <v>#N/A</v>
      </c>
      <c r="C485" s="219" t="e">
        <f>+VLOOKUP(A485,'POA 2026'!$A$11:$AU$188,8,FALSE)</f>
        <v>#N/A</v>
      </c>
      <c r="D485" s="219" t="e">
        <f>+VLOOKUP(A485,'POA 2026'!$A$11:$AU$188,13,FALSE)</f>
        <v>#N/A</v>
      </c>
      <c r="E485" s="220" t="e">
        <f>+VLOOKUP(A485,'POA 2026'!$A$11:$AU$188,15,FALSE)</f>
        <v>#N/A</v>
      </c>
      <c r="F485" s="145"/>
      <c r="G485" s="145"/>
      <c r="H485" s="145"/>
      <c r="I485" s="222"/>
      <c r="J485" s="195"/>
      <c r="K485" s="220" t="e">
        <f t="shared" si="7"/>
        <v>#N/A</v>
      </c>
      <c r="L485" s="220" t="e">
        <f>+VLOOKUP(A485,'POA 2026'!$A$11:$AU$188,17,FALSE)</f>
        <v>#N/A</v>
      </c>
      <c r="M485" s="220" t="e">
        <f>+VLOOKUP(A485,'POA 2026'!$A$11:$AU$188,19,FALSE)</f>
        <v>#N/A</v>
      </c>
      <c r="N485" s="220" t="e">
        <f>+VLOOKUP(A485,'POA 2026'!$A$11:$AU$188,20,FALSE)</f>
        <v>#N/A</v>
      </c>
      <c r="O485" s="145"/>
      <c r="P485" s="145"/>
      <c r="Q485" s="145"/>
      <c r="R485" s="145"/>
      <c r="S485" s="145"/>
      <c r="T485" s="145"/>
      <c r="U485" s="145"/>
    </row>
    <row r="486" spans="1:21" x14ac:dyDescent="0.25">
      <c r="A486" s="235"/>
      <c r="B486" s="219" t="e">
        <f>+VLOOKUP(A486,'POA 2026'!$A$11:$AU$188,14,FALSE)</f>
        <v>#N/A</v>
      </c>
      <c r="C486" s="219" t="e">
        <f>+VLOOKUP(A486,'POA 2026'!$A$11:$AU$188,8,FALSE)</f>
        <v>#N/A</v>
      </c>
      <c r="D486" s="219" t="e">
        <f>+VLOOKUP(A486,'POA 2026'!$A$11:$AU$188,13,FALSE)</f>
        <v>#N/A</v>
      </c>
      <c r="E486" s="220" t="e">
        <f>+VLOOKUP(A486,'POA 2026'!$A$11:$AU$188,15,FALSE)</f>
        <v>#N/A</v>
      </c>
      <c r="F486" s="145"/>
      <c r="G486" s="145"/>
      <c r="H486" s="145"/>
      <c r="I486" s="222"/>
      <c r="J486" s="195"/>
      <c r="K486" s="220" t="e">
        <f t="shared" si="7"/>
        <v>#N/A</v>
      </c>
      <c r="L486" s="220" t="e">
        <f>+VLOOKUP(A486,'POA 2026'!$A$11:$AU$188,17,FALSE)</f>
        <v>#N/A</v>
      </c>
      <c r="M486" s="220" t="e">
        <f>+VLOOKUP(A486,'POA 2026'!$A$11:$AU$188,19,FALSE)</f>
        <v>#N/A</v>
      </c>
      <c r="N486" s="220" t="e">
        <f>+VLOOKUP(A486,'POA 2026'!$A$11:$AU$188,20,FALSE)</f>
        <v>#N/A</v>
      </c>
      <c r="O486" s="145"/>
      <c r="P486" s="145"/>
      <c r="Q486" s="145"/>
      <c r="R486" s="145"/>
      <c r="S486" s="145"/>
      <c r="T486" s="145"/>
      <c r="U486" s="145"/>
    </row>
    <row r="487" spans="1:21" x14ac:dyDescent="0.25">
      <c r="A487" s="235"/>
      <c r="B487" s="219" t="e">
        <f>+VLOOKUP(A487,'POA 2026'!$A$11:$AU$188,14,FALSE)</f>
        <v>#N/A</v>
      </c>
      <c r="C487" s="219" t="e">
        <f>+VLOOKUP(A487,'POA 2026'!$A$11:$AU$188,8,FALSE)</f>
        <v>#N/A</v>
      </c>
      <c r="D487" s="219" t="e">
        <f>+VLOOKUP(A487,'POA 2026'!$A$11:$AU$188,13,FALSE)</f>
        <v>#N/A</v>
      </c>
      <c r="E487" s="220" t="e">
        <f>+VLOOKUP(A487,'POA 2026'!$A$11:$AU$188,15,FALSE)</f>
        <v>#N/A</v>
      </c>
      <c r="F487" s="145"/>
      <c r="G487" s="145"/>
      <c r="H487" s="145"/>
      <c r="I487" s="222"/>
      <c r="J487" s="195"/>
      <c r="K487" s="220" t="e">
        <f t="shared" si="7"/>
        <v>#N/A</v>
      </c>
      <c r="L487" s="220" t="e">
        <f>+VLOOKUP(A487,'POA 2026'!$A$11:$AU$188,17,FALSE)</f>
        <v>#N/A</v>
      </c>
      <c r="M487" s="220" t="e">
        <f>+VLOOKUP(A487,'POA 2026'!$A$11:$AU$188,19,FALSE)</f>
        <v>#N/A</v>
      </c>
      <c r="N487" s="220" t="e">
        <f>+VLOOKUP(A487,'POA 2026'!$A$11:$AU$188,20,FALSE)</f>
        <v>#N/A</v>
      </c>
      <c r="O487" s="145"/>
      <c r="P487" s="145"/>
      <c r="Q487" s="145"/>
      <c r="R487" s="145"/>
      <c r="S487" s="145"/>
      <c r="T487" s="145"/>
      <c r="U487" s="145"/>
    </row>
    <row r="488" spans="1:21" x14ac:dyDescent="0.25">
      <c r="A488" s="235"/>
      <c r="B488" s="219" t="e">
        <f>+VLOOKUP(A488,'POA 2026'!$A$11:$AU$188,14,FALSE)</f>
        <v>#N/A</v>
      </c>
      <c r="C488" s="219" t="e">
        <f>+VLOOKUP(A488,'POA 2026'!$A$11:$AU$188,8,FALSE)</f>
        <v>#N/A</v>
      </c>
      <c r="D488" s="219" t="e">
        <f>+VLOOKUP(A488,'POA 2026'!$A$11:$AU$188,13,FALSE)</f>
        <v>#N/A</v>
      </c>
      <c r="E488" s="220" t="e">
        <f>+VLOOKUP(A488,'POA 2026'!$A$11:$AU$188,15,FALSE)</f>
        <v>#N/A</v>
      </c>
      <c r="F488" s="145"/>
      <c r="G488" s="145"/>
      <c r="H488" s="145"/>
      <c r="I488" s="222"/>
      <c r="J488" s="195"/>
      <c r="K488" s="220" t="e">
        <f t="shared" si="7"/>
        <v>#N/A</v>
      </c>
      <c r="L488" s="220" t="e">
        <f>+VLOOKUP(A488,'POA 2026'!$A$11:$AU$188,17,FALSE)</f>
        <v>#N/A</v>
      </c>
      <c r="M488" s="220" t="e">
        <f>+VLOOKUP(A488,'POA 2026'!$A$11:$AU$188,19,FALSE)</f>
        <v>#N/A</v>
      </c>
      <c r="N488" s="220" t="e">
        <f>+VLOOKUP(A488,'POA 2026'!$A$11:$AU$188,20,FALSE)</f>
        <v>#N/A</v>
      </c>
      <c r="O488" s="145"/>
      <c r="P488" s="145"/>
      <c r="Q488" s="145"/>
      <c r="R488" s="145"/>
      <c r="S488" s="145"/>
      <c r="T488" s="145"/>
      <c r="U488" s="145"/>
    </row>
    <row r="489" spans="1:21" x14ac:dyDescent="0.25">
      <c r="A489" s="235"/>
      <c r="B489" s="219" t="e">
        <f>+VLOOKUP(A489,'POA 2026'!$A$11:$AU$188,14,FALSE)</f>
        <v>#N/A</v>
      </c>
      <c r="C489" s="219" t="e">
        <f>+VLOOKUP(A489,'POA 2026'!$A$11:$AU$188,8,FALSE)</f>
        <v>#N/A</v>
      </c>
      <c r="D489" s="219" t="e">
        <f>+VLOOKUP(A489,'POA 2026'!$A$11:$AU$188,13,FALSE)</f>
        <v>#N/A</v>
      </c>
      <c r="E489" s="220" t="e">
        <f>+VLOOKUP(A489,'POA 2026'!$A$11:$AU$188,15,FALSE)</f>
        <v>#N/A</v>
      </c>
      <c r="F489" s="145"/>
      <c r="G489" s="145"/>
      <c r="H489" s="145"/>
      <c r="I489" s="222"/>
      <c r="J489" s="195"/>
      <c r="K489" s="220" t="e">
        <f t="shared" si="7"/>
        <v>#N/A</v>
      </c>
      <c r="L489" s="220" t="e">
        <f>+VLOOKUP(A489,'POA 2026'!$A$11:$AU$188,17,FALSE)</f>
        <v>#N/A</v>
      </c>
      <c r="M489" s="220" t="e">
        <f>+VLOOKUP(A489,'POA 2026'!$A$11:$AU$188,19,FALSE)</f>
        <v>#N/A</v>
      </c>
      <c r="N489" s="220" t="e">
        <f>+VLOOKUP(A489,'POA 2026'!$A$11:$AU$188,20,FALSE)</f>
        <v>#N/A</v>
      </c>
      <c r="O489" s="145"/>
      <c r="P489" s="145"/>
      <c r="Q489" s="145"/>
      <c r="R489" s="145"/>
      <c r="S489" s="145"/>
      <c r="T489" s="145"/>
      <c r="U489" s="145"/>
    </row>
    <row r="490" spans="1:21" x14ac:dyDescent="0.25">
      <c r="A490" s="235"/>
      <c r="B490" s="219" t="e">
        <f>+VLOOKUP(A490,'POA 2026'!$A$11:$AU$188,14,FALSE)</f>
        <v>#N/A</v>
      </c>
      <c r="C490" s="219" t="e">
        <f>+VLOOKUP(A490,'POA 2026'!$A$11:$AU$188,8,FALSE)</f>
        <v>#N/A</v>
      </c>
      <c r="D490" s="219" t="e">
        <f>+VLOOKUP(A490,'POA 2026'!$A$11:$AU$188,13,FALSE)</f>
        <v>#N/A</v>
      </c>
      <c r="E490" s="220" t="e">
        <f>+VLOOKUP(A490,'POA 2026'!$A$11:$AU$188,15,FALSE)</f>
        <v>#N/A</v>
      </c>
      <c r="F490" s="145"/>
      <c r="G490" s="145"/>
      <c r="H490" s="145"/>
      <c r="I490" s="222"/>
      <c r="J490" s="195"/>
      <c r="K490" s="220" t="e">
        <f t="shared" si="7"/>
        <v>#N/A</v>
      </c>
      <c r="L490" s="220" t="e">
        <f>+VLOOKUP(A490,'POA 2026'!$A$11:$AU$188,17,FALSE)</f>
        <v>#N/A</v>
      </c>
      <c r="M490" s="220" t="e">
        <f>+VLOOKUP(A490,'POA 2026'!$A$11:$AU$188,19,FALSE)</f>
        <v>#N/A</v>
      </c>
      <c r="N490" s="220" t="e">
        <f>+VLOOKUP(A490,'POA 2026'!$A$11:$AU$188,20,FALSE)</f>
        <v>#N/A</v>
      </c>
      <c r="O490" s="145"/>
      <c r="P490" s="145"/>
      <c r="Q490" s="145"/>
      <c r="R490" s="145"/>
      <c r="S490" s="145"/>
      <c r="T490" s="145"/>
      <c r="U490" s="145"/>
    </row>
    <row r="491" spans="1:21" x14ac:dyDescent="0.25">
      <c r="A491" s="235"/>
      <c r="B491" s="219" t="e">
        <f>+VLOOKUP(A491,'POA 2026'!$A$11:$AU$188,14,FALSE)</f>
        <v>#N/A</v>
      </c>
      <c r="C491" s="219" t="e">
        <f>+VLOOKUP(A491,'POA 2026'!$A$11:$AU$188,8,FALSE)</f>
        <v>#N/A</v>
      </c>
      <c r="D491" s="219" t="e">
        <f>+VLOOKUP(A491,'POA 2026'!$A$11:$AU$188,13,FALSE)</f>
        <v>#N/A</v>
      </c>
      <c r="E491" s="220" t="e">
        <f>+VLOOKUP(A491,'POA 2026'!$A$11:$AU$188,15,FALSE)</f>
        <v>#N/A</v>
      </c>
      <c r="F491" s="145"/>
      <c r="G491" s="145"/>
      <c r="H491" s="145"/>
      <c r="I491" s="222"/>
      <c r="J491" s="195"/>
      <c r="K491" s="220" t="e">
        <f t="shared" si="7"/>
        <v>#N/A</v>
      </c>
      <c r="L491" s="220" t="e">
        <f>+VLOOKUP(A491,'POA 2026'!$A$11:$AU$188,17,FALSE)</f>
        <v>#N/A</v>
      </c>
      <c r="M491" s="220" t="e">
        <f>+VLOOKUP(A491,'POA 2026'!$A$11:$AU$188,19,FALSE)</f>
        <v>#N/A</v>
      </c>
      <c r="N491" s="220" t="e">
        <f>+VLOOKUP(A491,'POA 2026'!$A$11:$AU$188,20,FALSE)</f>
        <v>#N/A</v>
      </c>
      <c r="O491" s="145"/>
      <c r="P491" s="145"/>
      <c r="Q491" s="145"/>
      <c r="R491" s="145"/>
      <c r="S491" s="145"/>
      <c r="T491" s="145"/>
      <c r="U491" s="145"/>
    </row>
    <row r="492" spans="1:21" x14ac:dyDescent="0.25">
      <c r="A492" s="235"/>
      <c r="B492" s="219" t="e">
        <f>+VLOOKUP(A492,'POA 2026'!$A$11:$AU$188,14,FALSE)</f>
        <v>#N/A</v>
      </c>
      <c r="C492" s="219" t="e">
        <f>+VLOOKUP(A492,'POA 2026'!$A$11:$AU$188,8,FALSE)</f>
        <v>#N/A</v>
      </c>
      <c r="D492" s="219" t="e">
        <f>+VLOOKUP(A492,'POA 2026'!$A$11:$AU$188,13,FALSE)</f>
        <v>#N/A</v>
      </c>
      <c r="E492" s="220" t="e">
        <f>+VLOOKUP(A492,'POA 2026'!$A$11:$AU$188,15,FALSE)</f>
        <v>#N/A</v>
      </c>
      <c r="F492" s="145"/>
      <c r="G492" s="145"/>
      <c r="H492" s="145"/>
      <c r="I492" s="222"/>
      <c r="J492" s="195"/>
      <c r="K492" s="220" t="e">
        <f t="shared" si="7"/>
        <v>#N/A</v>
      </c>
      <c r="L492" s="220" t="e">
        <f>+VLOOKUP(A492,'POA 2026'!$A$11:$AU$188,17,FALSE)</f>
        <v>#N/A</v>
      </c>
      <c r="M492" s="220" t="e">
        <f>+VLOOKUP(A492,'POA 2026'!$A$11:$AU$188,19,FALSE)</f>
        <v>#N/A</v>
      </c>
      <c r="N492" s="220" t="e">
        <f>+VLOOKUP(A492,'POA 2026'!$A$11:$AU$188,20,FALSE)</f>
        <v>#N/A</v>
      </c>
      <c r="O492" s="145"/>
      <c r="P492" s="145"/>
      <c r="Q492" s="145"/>
      <c r="R492" s="145"/>
      <c r="S492" s="145"/>
      <c r="T492" s="145"/>
      <c r="U492" s="145"/>
    </row>
    <row r="493" spans="1:21" x14ac:dyDescent="0.25">
      <c r="A493" s="235"/>
      <c r="B493" s="219" t="e">
        <f>+VLOOKUP(A493,'POA 2026'!$A$11:$AU$188,14,FALSE)</f>
        <v>#N/A</v>
      </c>
      <c r="C493" s="219" t="e">
        <f>+VLOOKUP(A493,'POA 2026'!$A$11:$AU$188,8,FALSE)</f>
        <v>#N/A</v>
      </c>
      <c r="D493" s="219" t="e">
        <f>+VLOOKUP(A493,'POA 2026'!$A$11:$AU$188,13,FALSE)</f>
        <v>#N/A</v>
      </c>
      <c r="E493" s="220" t="e">
        <f>+VLOOKUP(A493,'POA 2026'!$A$11:$AU$188,15,FALSE)</f>
        <v>#N/A</v>
      </c>
      <c r="F493" s="145"/>
      <c r="G493" s="145"/>
      <c r="H493" s="145"/>
      <c r="I493" s="222"/>
      <c r="J493" s="195"/>
      <c r="K493" s="220" t="e">
        <f t="shared" si="7"/>
        <v>#N/A</v>
      </c>
      <c r="L493" s="220" t="e">
        <f>+VLOOKUP(A493,'POA 2026'!$A$11:$AU$188,17,FALSE)</f>
        <v>#N/A</v>
      </c>
      <c r="M493" s="220" t="e">
        <f>+VLOOKUP(A493,'POA 2026'!$A$11:$AU$188,19,FALSE)</f>
        <v>#N/A</v>
      </c>
      <c r="N493" s="220" t="e">
        <f>+VLOOKUP(A493,'POA 2026'!$A$11:$AU$188,20,FALSE)</f>
        <v>#N/A</v>
      </c>
      <c r="O493" s="145"/>
      <c r="P493" s="145"/>
      <c r="Q493" s="145"/>
      <c r="R493" s="145"/>
      <c r="S493" s="145"/>
      <c r="T493" s="145"/>
      <c r="U493" s="145"/>
    </row>
    <row r="494" spans="1:21" x14ac:dyDescent="0.25">
      <c r="A494" s="235"/>
      <c r="B494" s="219" t="e">
        <f>+VLOOKUP(A494,'POA 2026'!$A$11:$AU$188,14,FALSE)</f>
        <v>#N/A</v>
      </c>
      <c r="C494" s="219" t="e">
        <f>+VLOOKUP(A494,'POA 2026'!$A$11:$AU$188,8,FALSE)</f>
        <v>#N/A</v>
      </c>
      <c r="D494" s="219" t="e">
        <f>+VLOOKUP(A494,'POA 2026'!$A$11:$AU$188,13,FALSE)</f>
        <v>#N/A</v>
      </c>
      <c r="E494" s="220" t="e">
        <f>+VLOOKUP(A494,'POA 2026'!$A$11:$AU$188,15,FALSE)</f>
        <v>#N/A</v>
      </c>
      <c r="F494" s="145"/>
      <c r="G494" s="145"/>
      <c r="H494" s="145"/>
      <c r="I494" s="222"/>
      <c r="J494" s="195"/>
      <c r="K494" s="220" t="e">
        <f t="shared" si="7"/>
        <v>#N/A</v>
      </c>
      <c r="L494" s="220" t="e">
        <f>+VLOOKUP(A494,'POA 2026'!$A$11:$AU$188,17,FALSE)</f>
        <v>#N/A</v>
      </c>
      <c r="M494" s="220" t="e">
        <f>+VLOOKUP(A494,'POA 2026'!$A$11:$AU$188,19,FALSE)</f>
        <v>#N/A</v>
      </c>
      <c r="N494" s="220" t="e">
        <f>+VLOOKUP(A494,'POA 2026'!$A$11:$AU$188,20,FALSE)</f>
        <v>#N/A</v>
      </c>
      <c r="O494" s="145"/>
      <c r="P494" s="145"/>
      <c r="Q494" s="145"/>
      <c r="R494" s="145"/>
      <c r="S494" s="145"/>
      <c r="T494" s="145"/>
      <c r="U494" s="145"/>
    </row>
    <row r="495" spans="1:21" x14ac:dyDescent="0.25">
      <c r="A495" s="235"/>
      <c r="B495" s="219" t="e">
        <f>+VLOOKUP(A495,'POA 2026'!$A$11:$AU$188,14,FALSE)</f>
        <v>#N/A</v>
      </c>
      <c r="C495" s="219" t="e">
        <f>+VLOOKUP(A495,'POA 2026'!$A$11:$AU$188,8,FALSE)</f>
        <v>#N/A</v>
      </c>
      <c r="D495" s="219" t="e">
        <f>+VLOOKUP(A495,'POA 2026'!$A$11:$AU$188,13,FALSE)</f>
        <v>#N/A</v>
      </c>
      <c r="E495" s="220" t="e">
        <f>+VLOOKUP(A495,'POA 2026'!$A$11:$AU$188,15,FALSE)</f>
        <v>#N/A</v>
      </c>
      <c r="F495" s="145"/>
      <c r="G495" s="145"/>
      <c r="H495" s="145"/>
      <c r="I495" s="222"/>
      <c r="J495" s="195"/>
      <c r="K495" s="220" t="e">
        <f t="shared" si="7"/>
        <v>#N/A</v>
      </c>
      <c r="L495" s="220" t="e">
        <f>+VLOOKUP(A495,'POA 2026'!$A$11:$AU$188,17,FALSE)</f>
        <v>#N/A</v>
      </c>
      <c r="M495" s="220" t="e">
        <f>+VLOOKUP(A495,'POA 2026'!$A$11:$AU$188,19,FALSE)</f>
        <v>#N/A</v>
      </c>
      <c r="N495" s="220" t="e">
        <f>+VLOOKUP(A495,'POA 2026'!$A$11:$AU$188,20,FALSE)</f>
        <v>#N/A</v>
      </c>
      <c r="O495" s="145"/>
      <c r="P495" s="145"/>
      <c r="Q495" s="145"/>
      <c r="R495" s="145"/>
      <c r="S495" s="145"/>
      <c r="T495" s="145"/>
      <c r="U495" s="145"/>
    </row>
    <row r="496" spans="1:21" x14ac:dyDescent="0.25">
      <c r="A496" s="235"/>
      <c r="B496" s="219" t="e">
        <f>+VLOOKUP(A496,'POA 2026'!$A$11:$AU$188,14,FALSE)</f>
        <v>#N/A</v>
      </c>
      <c r="C496" s="219" t="e">
        <f>+VLOOKUP(A496,'POA 2026'!$A$11:$AU$188,8,FALSE)</f>
        <v>#N/A</v>
      </c>
      <c r="D496" s="219" t="e">
        <f>+VLOOKUP(A496,'POA 2026'!$A$11:$AU$188,13,FALSE)</f>
        <v>#N/A</v>
      </c>
      <c r="E496" s="220" t="e">
        <f>+VLOOKUP(A496,'POA 2026'!$A$11:$AU$188,15,FALSE)</f>
        <v>#N/A</v>
      </c>
      <c r="F496" s="145"/>
      <c r="G496" s="145"/>
      <c r="H496" s="145"/>
      <c r="I496" s="222"/>
      <c r="J496" s="195"/>
      <c r="K496" s="220" t="e">
        <f t="shared" si="7"/>
        <v>#N/A</v>
      </c>
      <c r="L496" s="220" t="e">
        <f>+VLOOKUP(A496,'POA 2026'!$A$11:$AU$188,17,FALSE)</f>
        <v>#N/A</v>
      </c>
      <c r="M496" s="220" t="e">
        <f>+VLOOKUP(A496,'POA 2026'!$A$11:$AU$188,19,FALSE)</f>
        <v>#N/A</v>
      </c>
      <c r="N496" s="220" t="e">
        <f>+VLOOKUP(A496,'POA 2026'!$A$11:$AU$188,20,FALSE)</f>
        <v>#N/A</v>
      </c>
      <c r="O496" s="145"/>
      <c r="P496" s="145"/>
      <c r="Q496" s="145"/>
      <c r="R496" s="145"/>
      <c r="S496" s="145"/>
      <c r="T496" s="145"/>
      <c r="U496" s="145"/>
    </row>
    <row r="497" spans="1:21" x14ac:dyDescent="0.25">
      <c r="A497" s="235"/>
      <c r="B497" s="219" t="e">
        <f>+VLOOKUP(A497,'POA 2026'!$A$11:$AU$188,14,FALSE)</f>
        <v>#N/A</v>
      </c>
      <c r="C497" s="219" t="e">
        <f>+VLOOKUP(A497,'POA 2026'!$A$11:$AU$188,8,FALSE)</f>
        <v>#N/A</v>
      </c>
      <c r="D497" s="219" t="e">
        <f>+VLOOKUP(A497,'POA 2026'!$A$11:$AU$188,13,FALSE)</f>
        <v>#N/A</v>
      </c>
      <c r="E497" s="220" t="e">
        <f>+VLOOKUP(A497,'POA 2026'!$A$11:$AU$188,15,FALSE)</f>
        <v>#N/A</v>
      </c>
      <c r="F497" s="145"/>
      <c r="G497" s="145"/>
      <c r="H497" s="145"/>
      <c r="I497" s="222"/>
      <c r="J497" s="195"/>
      <c r="K497" s="220" t="e">
        <f t="shared" si="7"/>
        <v>#N/A</v>
      </c>
      <c r="L497" s="220" t="e">
        <f>+VLOOKUP(A497,'POA 2026'!$A$11:$AU$188,17,FALSE)</f>
        <v>#N/A</v>
      </c>
      <c r="M497" s="220" t="e">
        <f>+VLOOKUP(A497,'POA 2026'!$A$11:$AU$188,19,FALSE)</f>
        <v>#N/A</v>
      </c>
      <c r="N497" s="220" t="e">
        <f>+VLOOKUP(A497,'POA 2026'!$A$11:$AU$188,20,FALSE)</f>
        <v>#N/A</v>
      </c>
      <c r="O497" s="145"/>
      <c r="P497" s="145"/>
      <c r="Q497" s="145"/>
      <c r="R497" s="145"/>
      <c r="S497" s="145"/>
      <c r="T497" s="145"/>
      <c r="U497" s="145"/>
    </row>
    <row r="498" spans="1:21" x14ac:dyDescent="0.25">
      <c r="A498" s="235"/>
      <c r="B498" s="219" t="e">
        <f>+VLOOKUP(A498,'POA 2026'!$A$11:$AU$188,14,FALSE)</f>
        <v>#N/A</v>
      </c>
      <c r="C498" s="219" t="e">
        <f>+VLOOKUP(A498,'POA 2026'!$A$11:$AU$188,8,FALSE)</f>
        <v>#N/A</v>
      </c>
      <c r="D498" s="219" t="e">
        <f>+VLOOKUP(A498,'POA 2026'!$A$11:$AU$188,13,FALSE)</f>
        <v>#N/A</v>
      </c>
      <c r="E498" s="220" t="e">
        <f>+VLOOKUP(A498,'POA 2026'!$A$11:$AU$188,15,FALSE)</f>
        <v>#N/A</v>
      </c>
      <c r="F498" s="145"/>
      <c r="G498" s="145"/>
      <c r="H498" s="145"/>
      <c r="I498" s="222"/>
      <c r="J498" s="195"/>
      <c r="K498" s="220" t="e">
        <f t="shared" si="7"/>
        <v>#N/A</v>
      </c>
      <c r="L498" s="220" t="e">
        <f>+VLOOKUP(A498,'POA 2026'!$A$11:$AU$188,17,FALSE)</f>
        <v>#N/A</v>
      </c>
      <c r="M498" s="220" t="e">
        <f>+VLOOKUP(A498,'POA 2026'!$A$11:$AU$188,19,FALSE)</f>
        <v>#N/A</v>
      </c>
      <c r="N498" s="220" t="e">
        <f>+VLOOKUP(A498,'POA 2026'!$A$11:$AU$188,20,FALSE)</f>
        <v>#N/A</v>
      </c>
      <c r="O498" s="145"/>
      <c r="P498" s="145"/>
      <c r="Q498" s="145"/>
      <c r="R498" s="145"/>
      <c r="S498" s="145"/>
      <c r="T498" s="145"/>
      <c r="U498" s="145"/>
    </row>
    <row r="499" spans="1:21" x14ac:dyDescent="0.25">
      <c r="A499" s="235"/>
      <c r="B499" s="219" t="e">
        <f>+VLOOKUP(A499,'POA 2026'!$A$11:$AU$188,14,FALSE)</f>
        <v>#N/A</v>
      </c>
      <c r="C499" s="219" t="e">
        <f>+VLOOKUP(A499,'POA 2026'!$A$11:$AU$188,8,FALSE)</f>
        <v>#N/A</v>
      </c>
      <c r="D499" s="219" t="e">
        <f>+VLOOKUP(A499,'POA 2026'!$A$11:$AU$188,13,FALSE)</f>
        <v>#N/A</v>
      </c>
      <c r="E499" s="220" t="e">
        <f>+VLOOKUP(A499,'POA 2026'!$A$11:$AU$188,15,FALSE)</f>
        <v>#N/A</v>
      </c>
      <c r="F499" s="145"/>
      <c r="G499" s="145"/>
      <c r="H499" s="145"/>
      <c r="I499" s="222"/>
      <c r="J499" s="195"/>
      <c r="K499" s="220" t="e">
        <f t="shared" si="7"/>
        <v>#N/A</v>
      </c>
      <c r="L499" s="220" t="e">
        <f>+VLOOKUP(A499,'POA 2026'!$A$11:$AU$188,17,FALSE)</f>
        <v>#N/A</v>
      </c>
      <c r="M499" s="220" t="e">
        <f>+VLOOKUP(A499,'POA 2026'!$A$11:$AU$188,19,FALSE)</f>
        <v>#N/A</v>
      </c>
      <c r="N499" s="220" t="e">
        <f>+VLOOKUP(A499,'POA 2026'!$A$11:$AU$188,20,FALSE)</f>
        <v>#N/A</v>
      </c>
      <c r="O499" s="145"/>
      <c r="P499" s="145"/>
      <c r="Q499" s="145"/>
      <c r="R499" s="145"/>
      <c r="S499" s="145"/>
      <c r="T499" s="145"/>
      <c r="U499" s="145"/>
    </row>
    <row r="500" spans="1:21" x14ac:dyDescent="0.25">
      <c r="A500" s="235"/>
      <c r="B500" s="219" t="e">
        <f>+VLOOKUP(A500,'POA 2026'!$A$11:$AU$188,14,FALSE)</f>
        <v>#N/A</v>
      </c>
      <c r="C500" s="219" t="e">
        <f>+VLOOKUP(A500,'POA 2026'!$A$11:$AU$188,8,FALSE)</f>
        <v>#N/A</v>
      </c>
      <c r="D500" s="219" t="e">
        <f>+VLOOKUP(A500,'POA 2026'!$A$11:$AU$188,13,FALSE)</f>
        <v>#N/A</v>
      </c>
      <c r="E500" s="220" t="e">
        <f>+VLOOKUP(A500,'POA 2026'!$A$11:$AU$188,15,FALSE)</f>
        <v>#N/A</v>
      </c>
      <c r="F500" s="145"/>
      <c r="G500" s="145"/>
      <c r="H500" s="145"/>
      <c r="I500" s="222"/>
      <c r="J500" s="195"/>
      <c r="K500" s="220" t="e">
        <f t="shared" si="7"/>
        <v>#N/A</v>
      </c>
      <c r="L500" s="220" t="e">
        <f>+VLOOKUP(A500,'POA 2026'!$A$11:$AU$188,17,FALSE)</f>
        <v>#N/A</v>
      </c>
      <c r="M500" s="220" t="e">
        <f>+VLOOKUP(A500,'POA 2026'!$A$11:$AU$188,19,FALSE)</f>
        <v>#N/A</v>
      </c>
      <c r="N500" s="220" t="e">
        <f>+VLOOKUP(A500,'POA 2026'!$A$11:$AU$188,20,FALSE)</f>
        <v>#N/A</v>
      </c>
      <c r="O500" s="145"/>
      <c r="P500" s="145"/>
      <c r="Q500" s="145"/>
      <c r="R500" s="145"/>
      <c r="S500" s="145"/>
      <c r="T500" s="145"/>
      <c r="U500" s="145"/>
    </row>
    <row r="501" spans="1:21" x14ac:dyDescent="0.25">
      <c r="A501" s="235"/>
      <c r="B501" s="219" t="e">
        <f>+VLOOKUP(A501,'POA 2026'!$A$11:$AU$188,14,FALSE)</f>
        <v>#N/A</v>
      </c>
      <c r="C501" s="219" t="e">
        <f>+VLOOKUP(A501,'POA 2026'!$A$11:$AU$188,8,FALSE)</f>
        <v>#N/A</v>
      </c>
      <c r="D501" s="219" t="e">
        <f>+VLOOKUP(A501,'POA 2026'!$A$11:$AU$188,13,FALSE)</f>
        <v>#N/A</v>
      </c>
      <c r="E501" s="220" t="e">
        <f>+VLOOKUP(A501,'POA 2026'!$A$11:$AU$188,15,FALSE)</f>
        <v>#N/A</v>
      </c>
      <c r="F501" s="145"/>
      <c r="G501" s="145"/>
      <c r="H501" s="145"/>
      <c r="I501" s="222"/>
      <c r="J501" s="195"/>
      <c r="K501" s="220" t="e">
        <f t="shared" si="7"/>
        <v>#N/A</v>
      </c>
      <c r="L501" s="220" t="e">
        <f>+VLOOKUP(A501,'POA 2026'!$A$11:$AU$188,17,FALSE)</f>
        <v>#N/A</v>
      </c>
      <c r="M501" s="220" t="e">
        <f>+VLOOKUP(A501,'POA 2026'!$A$11:$AU$188,19,FALSE)</f>
        <v>#N/A</v>
      </c>
      <c r="N501" s="220" t="e">
        <f>+VLOOKUP(A501,'POA 2026'!$A$11:$AU$188,20,FALSE)</f>
        <v>#N/A</v>
      </c>
      <c r="O501" s="145"/>
      <c r="P501" s="145"/>
      <c r="Q501" s="145"/>
      <c r="R501" s="145"/>
      <c r="S501" s="145"/>
      <c r="T501" s="145"/>
      <c r="U501" s="145"/>
    </row>
    <row r="502" spans="1:21" x14ac:dyDescent="0.25">
      <c r="A502" s="235"/>
      <c r="B502" s="219" t="e">
        <f>+VLOOKUP(A502,'POA 2026'!$A$11:$AU$188,14,FALSE)</f>
        <v>#N/A</v>
      </c>
      <c r="C502" s="219" t="e">
        <f>+VLOOKUP(A502,'POA 2026'!$A$11:$AU$188,8,FALSE)</f>
        <v>#N/A</v>
      </c>
      <c r="D502" s="219" t="e">
        <f>+VLOOKUP(A502,'POA 2026'!$A$11:$AU$188,13,FALSE)</f>
        <v>#N/A</v>
      </c>
      <c r="E502" s="220" t="e">
        <f>+VLOOKUP(A502,'POA 2026'!$A$11:$AU$188,15,FALSE)</f>
        <v>#N/A</v>
      </c>
      <c r="F502" s="145"/>
      <c r="G502" s="145"/>
      <c r="H502" s="145"/>
      <c r="I502" s="222"/>
      <c r="J502" s="195"/>
      <c r="K502" s="220" t="e">
        <f t="shared" si="7"/>
        <v>#N/A</v>
      </c>
      <c r="L502" s="220" t="e">
        <f>+VLOOKUP(A502,'POA 2026'!$A$11:$AU$188,17,FALSE)</f>
        <v>#N/A</v>
      </c>
      <c r="M502" s="220" t="e">
        <f>+VLOOKUP(A502,'POA 2026'!$A$11:$AU$188,19,FALSE)</f>
        <v>#N/A</v>
      </c>
      <c r="N502" s="220" t="e">
        <f>+VLOOKUP(A502,'POA 2026'!$A$11:$AU$188,20,FALSE)</f>
        <v>#N/A</v>
      </c>
      <c r="O502" s="145"/>
      <c r="P502" s="145"/>
      <c r="Q502" s="145"/>
      <c r="R502" s="145"/>
      <c r="S502" s="145"/>
      <c r="T502" s="145"/>
      <c r="U502" s="145"/>
    </row>
    <row r="503" spans="1:21" x14ac:dyDescent="0.25">
      <c r="A503" s="235"/>
      <c r="B503" s="219" t="e">
        <f>+VLOOKUP(A503,'POA 2026'!$A$11:$AU$188,14,FALSE)</f>
        <v>#N/A</v>
      </c>
      <c r="C503" s="219" t="e">
        <f>+VLOOKUP(A503,'POA 2026'!$A$11:$AU$188,8,FALSE)</f>
        <v>#N/A</v>
      </c>
      <c r="D503" s="219" t="e">
        <f>+VLOOKUP(A503,'POA 2026'!$A$11:$AU$188,13,FALSE)</f>
        <v>#N/A</v>
      </c>
      <c r="E503" s="220" t="e">
        <f>+VLOOKUP(A503,'POA 2026'!$A$11:$AU$188,15,FALSE)</f>
        <v>#N/A</v>
      </c>
      <c r="F503" s="145"/>
      <c r="G503" s="145"/>
      <c r="H503" s="145"/>
      <c r="I503" s="222"/>
      <c r="J503" s="195"/>
      <c r="K503" s="220" t="e">
        <f t="shared" si="7"/>
        <v>#N/A</v>
      </c>
      <c r="L503" s="220" t="e">
        <f>+VLOOKUP(A503,'POA 2026'!$A$11:$AU$188,17,FALSE)</f>
        <v>#N/A</v>
      </c>
      <c r="M503" s="220" t="e">
        <f>+VLOOKUP(A503,'POA 2026'!$A$11:$AU$188,19,FALSE)</f>
        <v>#N/A</v>
      </c>
      <c r="N503" s="220" t="e">
        <f>+VLOOKUP(A503,'POA 2026'!$A$11:$AU$188,20,FALSE)</f>
        <v>#N/A</v>
      </c>
      <c r="O503" s="145"/>
      <c r="P503" s="145"/>
      <c r="Q503" s="145"/>
      <c r="R503" s="145"/>
      <c r="S503" s="145"/>
      <c r="T503" s="145"/>
      <c r="U503" s="145"/>
    </row>
    <row r="504" spans="1:21" x14ac:dyDescent="0.25">
      <c r="A504" s="235"/>
      <c r="B504" s="219" t="e">
        <f>+VLOOKUP(A504,'POA 2026'!$A$11:$AU$188,14,FALSE)</f>
        <v>#N/A</v>
      </c>
      <c r="C504" s="219" t="e">
        <f>+VLOOKUP(A504,'POA 2026'!$A$11:$AU$188,8,FALSE)</f>
        <v>#N/A</v>
      </c>
      <c r="D504" s="219" t="e">
        <f>+VLOOKUP(A504,'POA 2026'!$A$11:$AU$188,13,FALSE)</f>
        <v>#N/A</v>
      </c>
      <c r="E504" s="220" t="e">
        <f>+VLOOKUP(A504,'POA 2026'!$A$11:$AU$188,15,FALSE)</f>
        <v>#N/A</v>
      </c>
      <c r="F504" s="145"/>
      <c r="G504" s="145"/>
      <c r="H504" s="145"/>
      <c r="I504" s="222"/>
      <c r="J504" s="195"/>
      <c r="K504" s="220" t="e">
        <f t="shared" si="7"/>
        <v>#N/A</v>
      </c>
      <c r="L504" s="220" t="e">
        <f>+VLOOKUP(A504,'POA 2026'!$A$11:$AU$188,17,FALSE)</f>
        <v>#N/A</v>
      </c>
      <c r="M504" s="220" t="e">
        <f>+VLOOKUP(A504,'POA 2026'!$A$11:$AU$188,19,FALSE)</f>
        <v>#N/A</v>
      </c>
      <c r="N504" s="220" t="e">
        <f>+VLOOKUP(A504,'POA 2026'!$A$11:$AU$188,20,FALSE)</f>
        <v>#N/A</v>
      </c>
      <c r="O504" s="145"/>
      <c r="P504" s="145"/>
      <c r="Q504" s="145"/>
      <c r="R504" s="145"/>
      <c r="S504" s="145"/>
      <c r="T504" s="145"/>
      <c r="U504" s="145"/>
    </row>
    <row r="505" spans="1:21" x14ac:dyDescent="0.25">
      <c r="A505" s="235"/>
      <c r="B505" s="219" t="e">
        <f>+VLOOKUP(A505,'POA 2026'!$A$11:$AU$188,14,FALSE)</f>
        <v>#N/A</v>
      </c>
      <c r="C505" s="219" t="e">
        <f>+VLOOKUP(A505,'POA 2026'!$A$11:$AU$188,8,FALSE)</f>
        <v>#N/A</v>
      </c>
      <c r="D505" s="219" t="e">
        <f>+VLOOKUP(A505,'POA 2026'!$A$11:$AU$188,13,FALSE)</f>
        <v>#N/A</v>
      </c>
      <c r="E505" s="220" t="e">
        <f>+VLOOKUP(A505,'POA 2026'!$A$11:$AU$188,15,FALSE)</f>
        <v>#N/A</v>
      </c>
      <c r="F505" s="145"/>
      <c r="G505" s="145"/>
      <c r="H505" s="145"/>
      <c r="I505" s="222"/>
      <c r="J505" s="195"/>
      <c r="K505" s="220" t="e">
        <f t="shared" si="7"/>
        <v>#N/A</v>
      </c>
      <c r="L505" s="220" t="e">
        <f>+VLOOKUP(A505,'POA 2026'!$A$11:$AU$188,17,FALSE)</f>
        <v>#N/A</v>
      </c>
      <c r="M505" s="220" t="e">
        <f>+VLOOKUP(A505,'POA 2026'!$A$11:$AU$188,19,FALSE)</f>
        <v>#N/A</v>
      </c>
      <c r="N505" s="220" t="e">
        <f>+VLOOKUP(A505,'POA 2026'!$A$11:$AU$188,20,FALSE)</f>
        <v>#N/A</v>
      </c>
      <c r="O505" s="145"/>
      <c r="P505" s="145"/>
      <c r="Q505" s="145"/>
      <c r="R505" s="145"/>
      <c r="S505" s="145"/>
      <c r="T505" s="145"/>
      <c r="U505" s="145"/>
    </row>
    <row r="506" spans="1:21" x14ac:dyDescent="0.25">
      <c r="A506" s="235"/>
      <c r="B506" s="219" t="e">
        <f>+VLOOKUP(A506,'POA 2026'!$A$11:$AU$188,14,FALSE)</f>
        <v>#N/A</v>
      </c>
      <c r="C506" s="219" t="e">
        <f>+VLOOKUP(A506,'POA 2026'!$A$11:$AU$188,8,FALSE)</f>
        <v>#N/A</v>
      </c>
      <c r="D506" s="219" t="e">
        <f>+VLOOKUP(A506,'POA 2026'!$A$11:$AU$188,13,FALSE)</f>
        <v>#N/A</v>
      </c>
      <c r="E506" s="220" t="e">
        <f>+VLOOKUP(A506,'POA 2026'!$A$11:$AU$188,15,FALSE)</f>
        <v>#N/A</v>
      </c>
      <c r="F506" s="145"/>
      <c r="G506" s="145"/>
      <c r="H506" s="145"/>
      <c r="I506" s="222"/>
      <c r="J506" s="195"/>
      <c r="K506" s="220" t="e">
        <f t="shared" si="7"/>
        <v>#N/A</v>
      </c>
      <c r="L506" s="220" t="e">
        <f>+VLOOKUP(A506,'POA 2026'!$A$11:$AU$188,17,FALSE)</f>
        <v>#N/A</v>
      </c>
      <c r="M506" s="220" t="e">
        <f>+VLOOKUP(A506,'POA 2026'!$A$11:$AU$188,19,FALSE)</f>
        <v>#N/A</v>
      </c>
      <c r="N506" s="220" t="e">
        <f>+VLOOKUP(A506,'POA 2026'!$A$11:$AU$188,20,FALSE)</f>
        <v>#N/A</v>
      </c>
      <c r="O506" s="145"/>
      <c r="P506" s="145"/>
      <c r="Q506" s="145"/>
      <c r="R506" s="145"/>
      <c r="S506" s="145"/>
      <c r="T506" s="145"/>
      <c r="U506" s="145"/>
    </row>
    <row r="507" spans="1:21" x14ac:dyDescent="0.25">
      <c r="A507" s="235"/>
      <c r="B507" s="219" t="e">
        <f>+VLOOKUP(A507,'POA 2026'!$A$11:$AU$188,14,FALSE)</f>
        <v>#N/A</v>
      </c>
      <c r="C507" s="219" t="e">
        <f>+VLOOKUP(A507,'POA 2026'!$A$11:$AU$188,8,FALSE)</f>
        <v>#N/A</v>
      </c>
      <c r="D507" s="219" t="e">
        <f>+VLOOKUP(A507,'POA 2026'!$A$11:$AU$188,13,FALSE)</f>
        <v>#N/A</v>
      </c>
      <c r="E507" s="220" t="e">
        <f>+VLOOKUP(A507,'POA 2026'!$A$11:$AU$188,15,FALSE)</f>
        <v>#N/A</v>
      </c>
      <c r="F507" s="145"/>
      <c r="G507" s="145"/>
      <c r="H507" s="145"/>
      <c r="I507" s="222"/>
      <c r="J507" s="195"/>
      <c r="K507" s="220" t="e">
        <f t="shared" si="7"/>
        <v>#N/A</v>
      </c>
      <c r="L507" s="220" t="e">
        <f>+VLOOKUP(A507,'POA 2026'!$A$11:$AU$188,17,FALSE)</f>
        <v>#N/A</v>
      </c>
      <c r="M507" s="220" t="e">
        <f>+VLOOKUP(A507,'POA 2026'!$A$11:$AU$188,19,FALSE)</f>
        <v>#N/A</v>
      </c>
      <c r="N507" s="220" t="e">
        <f>+VLOOKUP(A507,'POA 2026'!$A$11:$AU$188,20,FALSE)</f>
        <v>#N/A</v>
      </c>
      <c r="O507" s="145"/>
      <c r="P507" s="145"/>
      <c r="Q507" s="145"/>
      <c r="R507" s="145"/>
      <c r="S507" s="145"/>
      <c r="T507" s="145"/>
      <c r="U507" s="145"/>
    </row>
    <row r="508" spans="1:21" x14ac:dyDescent="0.25">
      <c r="A508" s="235"/>
      <c r="B508" s="219" t="e">
        <f>+VLOOKUP(A508,'POA 2026'!$A$11:$AU$188,14,FALSE)</f>
        <v>#N/A</v>
      </c>
      <c r="C508" s="219" t="e">
        <f>+VLOOKUP(A508,'POA 2026'!$A$11:$AU$188,8,FALSE)</f>
        <v>#N/A</v>
      </c>
      <c r="D508" s="219" t="e">
        <f>+VLOOKUP(A508,'POA 2026'!$A$11:$AU$188,13,FALSE)</f>
        <v>#N/A</v>
      </c>
      <c r="E508" s="220" t="e">
        <f>+VLOOKUP(A508,'POA 2026'!$A$11:$AU$188,15,FALSE)</f>
        <v>#N/A</v>
      </c>
      <c r="F508" s="145"/>
      <c r="G508" s="145"/>
      <c r="H508" s="145"/>
      <c r="I508" s="222"/>
      <c r="J508" s="195"/>
      <c r="K508" s="220" t="e">
        <f t="shared" ref="K508:K571" si="8">+MID(L508,1,2)</f>
        <v>#N/A</v>
      </c>
      <c r="L508" s="220" t="e">
        <f>+VLOOKUP(A508,'POA 2026'!$A$11:$AU$188,17,FALSE)</f>
        <v>#N/A</v>
      </c>
      <c r="M508" s="220" t="e">
        <f>+VLOOKUP(A508,'POA 2026'!$A$11:$AU$188,19,FALSE)</f>
        <v>#N/A</v>
      </c>
      <c r="N508" s="220" t="e">
        <f>+VLOOKUP(A508,'POA 2026'!$A$11:$AU$188,20,FALSE)</f>
        <v>#N/A</v>
      </c>
      <c r="O508" s="145"/>
      <c r="P508" s="145"/>
      <c r="Q508" s="145"/>
      <c r="R508" s="145"/>
      <c r="S508" s="145"/>
      <c r="T508" s="145"/>
      <c r="U508" s="145"/>
    </row>
    <row r="509" spans="1:21" x14ac:dyDescent="0.25">
      <c r="A509" s="235"/>
      <c r="B509" s="219" t="e">
        <f>+VLOOKUP(A509,'POA 2026'!$A$11:$AU$188,14,FALSE)</f>
        <v>#N/A</v>
      </c>
      <c r="C509" s="219" t="e">
        <f>+VLOOKUP(A509,'POA 2026'!$A$11:$AU$188,8,FALSE)</f>
        <v>#N/A</v>
      </c>
      <c r="D509" s="219" t="e">
        <f>+VLOOKUP(A509,'POA 2026'!$A$11:$AU$188,13,FALSE)</f>
        <v>#N/A</v>
      </c>
      <c r="E509" s="220" t="e">
        <f>+VLOOKUP(A509,'POA 2026'!$A$11:$AU$188,15,FALSE)</f>
        <v>#N/A</v>
      </c>
      <c r="F509" s="145"/>
      <c r="G509" s="145"/>
      <c r="H509" s="145"/>
      <c r="I509" s="222"/>
      <c r="J509" s="195"/>
      <c r="K509" s="220" t="e">
        <f t="shared" si="8"/>
        <v>#N/A</v>
      </c>
      <c r="L509" s="220" t="e">
        <f>+VLOOKUP(A509,'POA 2026'!$A$11:$AU$188,17,FALSE)</f>
        <v>#N/A</v>
      </c>
      <c r="M509" s="220" t="e">
        <f>+VLOOKUP(A509,'POA 2026'!$A$11:$AU$188,19,FALSE)</f>
        <v>#N/A</v>
      </c>
      <c r="N509" s="220" t="e">
        <f>+VLOOKUP(A509,'POA 2026'!$A$11:$AU$188,20,FALSE)</f>
        <v>#N/A</v>
      </c>
      <c r="O509" s="145"/>
      <c r="P509" s="145"/>
      <c r="Q509" s="145"/>
      <c r="R509" s="145"/>
      <c r="S509" s="145"/>
      <c r="T509" s="145"/>
      <c r="U509" s="145"/>
    </row>
    <row r="510" spans="1:21" x14ac:dyDescent="0.25">
      <c r="A510" s="235"/>
      <c r="B510" s="219" t="e">
        <f>+VLOOKUP(A510,'POA 2026'!$A$11:$AU$188,14,FALSE)</f>
        <v>#N/A</v>
      </c>
      <c r="C510" s="219" t="e">
        <f>+VLOOKUP(A510,'POA 2026'!$A$11:$AU$188,8,FALSE)</f>
        <v>#N/A</v>
      </c>
      <c r="D510" s="219" t="e">
        <f>+VLOOKUP(A510,'POA 2026'!$A$11:$AU$188,13,FALSE)</f>
        <v>#N/A</v>
      </c>
      <c r="E510" s="220" t="e">
        <f>+VLOOKUP(A510,'POA 2026'!$A$11:$AU$188,15,FALSE)</f>
        <v>#N/A</v>
      </c>
      <c r="F510" s="145"/>
      <c r="G510" s="145"/>
      <c r="H510" s="145"/>
      <c r="I510" s="222"/>
      <c r="J510" s="195"/>
      <c r="K510" s="220" t="e">
        <f t="shared" si="8"/>
        <v>#N/A</v>
      </c>
      <c r="L510" s="220" t="e">
        <f>+VLOOKUP(A510,'POA 2026'!$A$11:$AU$188,17,FALSE)</f>
        <v>#N/A</v>
      </c>
      <c r="M510" s="220" t="e">
        <f>+VLOOKUP(A510,'POA 2026'!$A$11:$AU$188,19,FALSE)</f>
        <v>#N/A</v>
      </c>
      <c r="N510" s="220" t="e">
        <f>+VLOOKUP(A510,'POA 2026'!$A$11:$AU$188,20,FALSE)</f>
        <v>#N/A</v>
      </c>
      <c r="O510" s="145"/>
      <c r="P510" s="145"/>
      <c r="Q510" s="145"/>
      <c r="R510" s="145"/>
      <c r="S510" s="145"/>
      <c r="T510" s="145"/>
      <c r="U510" s="145"/>
    </row>
    <row r="511" spans="1:21" x14ac:dyDescent="0.25">
      <c r="A511" s="235"/>
      <c r="B511" s="219" t="e">
        <f>+VLOOKUP(A511,'POA 2026'!$A$11:$AU$188,14,FALSE)</f>
        <v>#N/A</v>
      </c>
      <c r="C511" s="219" t="e">
        <f>+VLOOKUP(A511,'POA 2026'!$A$11:$AU$188,8,FALSE)</f>
        <v>#N/A</v>
      </c>
      <c r="D511" s="219" t="e">
        <f>+VLOOKUP(A511,'POA 2026'!$A$11:$AU$188,13,FALSE)</f>
        <v>#N/A</v>
      </c>
      <c r="E511" s="220" t="e">
        <f>+VLOOKUP(A511,'POA 2026'!$A$11:$AU$188,15,FALSE)</f>
        <v>#N/A</v>
      </c>
      <c r="F511" s="145"/>
      <c r="G511" s="145"/>
      <c r="H511" s="145"/>
      <c r="I511" s="222"/>
      <c r="J511" s="195"/>
      <c r="K511" s="220" t="e">
        <f t="shared" si="8"/>
        <v>#N/A</v>
      </c>
      <c r="L511" s="220" t="e">
        <f>+VLOOKUP(A511,'POA 2026'!$A$11:$AU$188,17,FALSE)</f>
        <v>#N/A</v>
      </c>
      <c r="M511" s="220" t="e">
        <f>+VLOOKUP(A511,'POA 2026'!$A$11:$AU$188,19,FALSE)</f>
        <v>#N/A</v>
      </c>
      <c r="N511" s="220" t="e">
        <f>+VLOOKUP(A511,'POA 2026'!$A$11:$AU$188,20,FALSE)</f>
        <v>#N/A</v>
      </c>
      <c r="O511" s="145"/>
      <c r="P511" s="145"/>
      <c r="Q511" s="145"/>
      <c r="R511" s="145"/>
      <c r="S511" s="145"/>
      <c r="T511" s="145"/>
      <c r="U511" s="145"/>
    </row>
    <row r="512" spans="1:21" x14ac:dyDescent="0.25">
      <c r="A512" s="235"/>
      <c r="B512" s="219" t="e">
        <f>+VLOOKUP(A512,'POA 2026'!$A$11:$AU$188,14,FALSE)</f>
        <v>#N/A</v>
      </c>
      <c r="C512" s="219" t="e">
        <f>+VLOOKUP(A512,'POA 2026'!$A$11:$AU$188,8,FALSE)</f>
        <v>#N/A</v>
      </c>
      <c r="D512" s="219" t="e">
        <f>+VLOOKUP(A512,'POA 2026'!$A$11:$AU$188,13,FALSE)</f>
        <v>#N/A</v>
      </c>
      <c r="E512" s="220" t="e">
        <f>+VLOOKUP(A512,'POA 2026'!$A$11:$AU$188,15,FALSE)</f>
        <v>#N/A</v>
      </c>
      <c r="F512" s="145"/>
      <c r="G512" s="145"/>
      <c r="H512" s="145"/>
      <c r="I512" s="222"/>
      <c r="J512" s="195"/>
      <c r="K512" s="220" t="e">
        <f t="shared" si="8"/>
        <v>#N/A</v>
      </c>
      <c r="L512" s="220" t="e">
        <f>+VLOOKUP(A512,'POA 2026'!$A$11:$AU$188,17,FALSE)</f>
        <v>#N/A</v>
      </c>
      <c r="M512" s="220" t="e">
        <f>+VLOOKUP(A512,'POA 2026'!$A$11:$AU$188,19,FALSE)</f>
        <v>#N/A</v>
      </c>
      <c r="N512" s="220" t="e">
        <f>+VLOOKUP(A512,'POA 2026'!$A$11:$AU$188,20,FALSE)</f>
        <v>#N/A</v>
      </c>
      <c r="O512" s="145"/>
      <c r="P512" s="145"/>
      <c r="Q512" s="145"/>
      <c r="R512" s="145"/>
      <c r="S512" s="145"/>
      <c r="T512" s="145"/>
      <c r="U512" s="145"/>
    </row>
    <row r="513" spans="1:21" x14ac:dyDescent="0.25">
      <c r="A513" s="235"/>
      <c r="B513" s="219" t="e">
        <f>+VLOOKUP(A513,'POA 2026'!$A$11:$AU$188,14,FALSE)</f>
        <v>#N/A</v>
      </c>
      <c r="C513" s="219" t="e">
        <f>+VLOOKUP(A513,'POA 2026'!$A$11:$AU$188,8,FALSE)</f>
        <v>#N/A</v>
      </c>
      <c r="D513" s="219" t="e">
        <f>+VLOOKUP(A513,'POA 2026'!$A$11:$AU$188,13,FALSE)</f>
        <v>#N/A</v>
      </c>
      <c r="E513" s="220" t="e">
        <f>+VLOOKUP(A513,'POA 2026'!$A$11:$AU$188,15,FALSE)</f>
        <v>#N/A</v>
      </c>
      <c r="F513" s="145"/>
      <c r="G513" s="145"/>
      <c r="H513" s="145"/>
      <c r="I513" s="222"/>
      <c r="J513" s="195"/>
      <c r="K513" s="220" t="e">
        <f t="shared" si="8"/>
        <v>#N/A</v>
      </c>
      <c r="L513" s="220" t="e">
        <f>+VLOOKUP(A513,'POA 2026'!$A$11:$AU$188,17,FALSE)</f>
        <v>#N/A</v>
      </c>
      <c r="M513" s="220" t="e">
        <f>+VLOOKUP(A513,'POA 2026'!$A$11:$AU$188,19,FALSE)</f>
        <v>#N/A</v>
      </c>
      <c r="N513" s="220" t="e">
        <f>+VLOOKUP(A513,'POA 2026'!$A$11:$AU$188,20,FALSE)</f>
        <v>#N/A</v>
      </c>
      <c r="O513" s="145"/>
      <c r="P513" s="145"/>
      <c r="Q513" s="145"/>
      <c r="R513" s="145"/>
      <c r="S513" s="145"/>
      <c r="T513" s="145"/>
      <c r="U513" s="145"/>
    </row>
    <row r="514" spans="1:21" x14ac:dyDescent="0.25">
      <c r="A514" s="235"/>
      <c r="B514" s="219" t="e">
        <f>+VLOOKUP(A514,'POA 2026'!$A$11:$AU$188,14,FALSE)</f>
        <v>#N/A</v>
      </c>
      <c r="C514" s="219" t="e">
        <f>+VLOOKUP(A514,'POA 2026'!$A$11:$AU$188,8,FALSE)</f>
        <v>#N/A</v>
      </c>
      <c r="D514" s="219" t="e">
        <f>+VLOOKUP(A514,'POA 2026'!$A$11:$AU$188,13,FALSE)</f>
        <v>#N/A</v>
      </c>
      <c r="E514" s="220" t="e">
        <f>+VLOOKUP(A514,'POA 2026'!$A$11:$AU$188,15,FALSE)</f>
        <v>#N/A</v>
      </c>
      <c r="F514" s="145"/>
      <c r="G514" s="145"/>
      <c r="H514" s="145"/>
      <c r="I514" s="222"/>
      <c r="J514" s="195"/>
      <c r="K514" s="220" t="e">
        <f t="shared" si="8"/>
        <v>#N/A</v>
      </c>
      <c r="L514" s="220" t="e">
        <f>+VLOOKUP(A514,'POA 2026'!$A$11:$AU$188,17,FALSE)</f>
        <v>#N/A</v>
      </c>
      <c r="M514" s="220" t="e">
        <f>+VLOOKUP(A514,'POA 2026'!$A$11:$AU$188,19,FALSE)</f>
        <v>#N/A</v>
      </c>
      <c r="N514" s="220" t="e">
        <f>+VLOOKUP(A514,'POA 2026'!$A$11:$AU$188,20,FALSE)</f>
        <v>#N/A</v>
      </c>
      <c r="O514" s="145"/>
      <c r="P514" s="145"/>
      <c r="Q514" s="145"/>
      <c r="R514" s="145"/>
      <c r="S514" s="145"/>
      <c r="T514" s="145"/>
      <c r="U514" s="145"/>
    </row>
    <row r="515" spans="1:21" x14ac:dyDescent="0.25">
      <c r="A515" s="235"/>
      <c r="B515" s="219" t="e">
        <f>+VLOOKUP(A515,'POA 2026'!$A$11:$AU$188,14,FALSE)</f>
        <v>#N/A</v>
      </c>
      <c r="C515" s="219" t="e">
        <f>+VLOOKUP(A515,'POA 2026'!$A$11:$AU$188,8,FALSE)</f>
        <v>#N/A</v>
      </c>
      <c r="D515" s="219" t="e">
        <f>+VLOOKUP(A515,'POA 2026'!$A$11:$AU$188,13,FALSE)</f>
        <v>#N/A</v>
      </c>
      <c r="E515" s="220" t="e">
        <f>+VLOOKUP(A515,'POA 2026'!$A$11:$AU$188,15,FALSE)</f>
        <v>#N/A</v>
      </c>
      <c r="F515" s="145"/>
      <c r="G515" s="145"/>
      <c r="H515" s="145"/>
      <c r="I515" s="222"/>
      <c r="J515" s="195"/>
      <c r="K515" s="220" t="e">
        <f t="shared" si="8"/>
        <v>#N/A</v>
      </c>
      <c r="L515" s="220" t="e">
        <f>+VLOOKUP(A515,'POA 2026'!$A$11:$AU$188,17,FALSE)</f>
        <v>#N/A</v>
      </c>
      <c r="M515" s="220" t="e">
        <f>+VLOOKUP(A515,'POA 2026'!$A$11:$AU$188,19,FALSE)</f>
        <v>#N/A</v>
      </c>
      <c r="N515" s="220" t="e">
        <f>+VLOOKUP(A515,'POA 2026'!$A$11:$AU$188,20,FALSE)</f>
        <v>#N/A</v>
      </c>
      <c r="O515" s="145"/>
      <c r="P515" s="145"/>
      <c r="Q515" s="145"/>
      <c r="R515" s="145"/>
      <c r="S515" s="145"/>
      <c r="T515" s="145"/>
      <c r="U515" s="145"/>
    </row>
    <row r="516" spans="1:21" x14ac:dyDescent="0.25">
      <c r="A516" s="235"/>
      <c r="B516" s="219" t="e">
        <f>+VLOOKUP(A516,'POA 2026'!$A$11:$AU$188,14,FALSE)</f>
        <v>#N/A</v>
      </c>
      <c r="C516" s="219" t="e">
        <f>+VLOOKUP(A516,'POA 2026'!$A$11:$AU$188,8,FALSE)</f>
        <v>#N/A</v>
      </c>
      <c r="D516" s="219" t="e">
        <f>+VLOOKUP(A516,'POA 2026'!$A$11:$AU$188,13,FALSE)</f>
        <v>#N/A</v>
      </c>
      <c r="E516" s="220" t="e">
        <f>+VLOOKUP(A516,'POA 2026'!$A$11:$AU$188,15,FALSE)</f>
        <v>#N/A</v>
      </c>
      <c r="F516" s="145"/>
      <c r="G516" s="145"/>
      <c r="H516" s="145"/>
      <c r="I516" s="222"/>
      <c r="J516" s="195"/>
      <c r="K516" s="220" t="e">
        <f t="shared" si="8"/>
        <v>#N/A</v>
      </c>
      <c r="L516" s="220" t="e">
        <f>+VLOOKUP(A516,'POA 2026'!$A$11:$AU$188,17,FALSE)</f>
        <v>#N/A</v>
      </c>
      <c r="M516" s="220" t="e">
        <f>+VLOOKUP(A516,'POA 2026'!$A$11:$AU$188,19,FALSE)</f>
        <v>#N/A</v>
      </c>
      <c r="N516" s="220" t="e">
        <f>+VLOOKUP(A516,'POA 2026'!$A$11:$AU$188,20,FALSE)</f>
        <v>#N/A</v>
      </c>
      <c r="O516" s="145"/>
      <c r="P516" s="145"/>
      <c r="Q516" s="145"/>
      <c r="R516" s="145"/>
      <c r="S516" s="145"/>
      <c r="T516" s="145"/>
      <c r="U516" s="145"/>
    </row>
    <row r="517" spans="1:21" x14ac:dyDescent="0.25">
      <c r="A517" s="235"/>
      <c r="B517" s="219" t="e">
        <f>+VLOOKUP(A517,'POA 2026'!$A$11:$AU$188,14,FALSE)</f>
        <v>#N/A</v>
      </c>
      <c r="C517" s="219" t="e">
        <f>+VLOOKUP(A517,'POA 2026'!$A$11:$AU$188,8,FALSE)</f>
        <v>#N/A</v>
      </c>
      <c r="D517" s="219" t="e">
        <f>+VLOOKUP(A517,'POA 2026'!$A$11:$AU$188,13,FALSE)</f>
        <v>#N/A</v>
      </c>
      <c r="E517" s="220" t="e">
        <f>+VLOOKUP(A517,'POA 2026'!$A$11:$AU$188,15,FALSE)</f>
        <v>#N/A</v>
      </c>
      <c r="F517" s="145"/>
      <c r="G517" s="145"/>
      <c r="H517" s="145"/>
      <c r="I517" s="222"/>
      <c r="J517" s="195"/>
      <c r="K517" s="220" t="e">
        <f t="shared" si="8"/>
        <v>#N/A</v>
      </c>
      <c r="L517" s="220" t="e">
        <f>+VLOOKUP(A517,'POA 2026'!$A$11:$AU$188,17,FALSE)</f>
        <v>#N/A</v>
      </c>
      <c r="M517" s="220" t="e">
        <f>+VLOOKUP(A517,'POA 2026'!$A$11:$AU$188,19,FALSE)</f>
        <v>#N/A</v>
      </c>
      <c r="N517" s="220" t="e">
        <f>+VLOOKUP(A517,'POA 2026'!$A$11:$AU$188,20,FALSE)</f>
        <v>#N/A</v>
      </c>
      <c r="O517" s="145"/>
      <c r="P517" s="145"/>
      <c r="Q517" s="145"/>
      <c r="R517" s="145"/>
      <c r="S517" s="145"/>
      <c r="T517" s="145"/>
      <c r="U517" s="145"/>
    </row>
    <row r="518" spans="1:21" x14ac:dyDescent="0.25">
      <c r="A518" s="235"/>
      <c r="B518" s="219" t="e">
        <f>+VLOOKUP(A518,'POA 2026'!$A$11:$AU$188,14,FALSE)</f>
        <v>#N/A</v>
      </c>
      <c r="C518" s="219" t="e">
        <f>+VLOOKUP(A518,'POA 2026'!$A$11:$AU$188,8,FALSE)</f>
        <v>#N/A</v>
      </c>
      <c r="D518" s="219" t="e">
        <f>+VLOOKUP(A518,'POA 2026'!$A$11:$AU$188,13,FALSE)</f>
        <v>#N/A</v>
      </c>
      <c r="E518" s="220" t="e">
        <f>+VLOOKUP(A518,'POA 2026'!$A$11:$AU$188,15,FALSE)</f>
        <v>#N/A</v>
      </c>
      <c r="F518" s="145"/>
      <c r="G518" s="145"/>
      <c r="H518" s="145"/>
      <c r="I518" s="222"/>
      <c r="J518" s="195"/>
      <c r="K518" s="220" t="e">
        <f t="shared" si="8"/>
        <v>#N/A</v>
      </c>
      <c r="L518" s="220" t="e">
        <f>+VLOOKUP(A518,'POA 2026'!$A$11:$AU$188,17,FALSE)</f>
        <v>#N/A</v>
      </c>
      <c r="M518" s="220" t="e">
        <f>+VLOOKUP(A518,'POA 2026'!$A$11:$AU$188,19,FALSE)</f>
        <v>#N/A</v>
      </c>
      <c r="N518" s="220" t="e">
        <f>+VLOOKUP(A518,'POA 2026'!$A$11:$AU$188,20,FALSE)</f>
        <v>#N/A</v>
      </c>
      <c r="O518" s="145"/>
      <c r="P518" s="145"/>
      <c r="Q518" s="145"/>
      <c r="R518" s="145"/>
      <c r="S518" s="145"/>
      <c r="T518" s="145"/>
      <c r="U518" s="145"/>
    </row>
    <row r="519" spans="1:21" x14ac:dyDescent="0.25">
      <c r="A519" s="235"/>
      <c r="B519" s="219" t="e">
        <f>+VLOOKUP(A519,'POA 2026'!$A$11:$AU$188,14,FALSE)</f>
        <v>#N/A</v>
      </c>
      <c r="C519" s="219" t="e">
        <f>+VLOOKUP(A519,'POA 2026'!$A$11:$AU$188,8,FALSE)</f>
        <v>#N/A</v>
      </c>
      <c r="D519" s="219" t="e">
        <f>+VLOOKUP(A519,'POA 2026'!$A$11:$AU$188,13,FALSE)</f>
        <v>#N/A</v>
      </c>
      <c r="E519" s="220" t="e">
        <f>+VLOOKUP(A519,'POA 2026'!$A$11:$AU$188,15,FALSE)</f>
        <v>#N/A</v>
      </c>
      <c r="F519" s="145"/>
      <c r="G519" s="145"/>
      <c r="H519" s="145"/>
      <c r="I519" s="222"/>
      <c r="J519" s="195"/>
      <c r="K519" s="220" t="e">
        <f t="shared" si="8"/>
        <v>#N/A</v>
      </c>
      <c r="L519" s="220" t="e">
        <f>+VLOOKUP(A519,'POA 2026'!$A$11:$AU$188,17,FALSE)</f>
        <v>#N/A</v>
      </c>
      <c r="M519" s="220" t="e">
        <f>+VLOOKUP(A519,'POA 2026'!$A$11:$AU$188,19,FALSE)</f>
        <v>#N/A</v>
      </c>
      <c r="N519" s="220" t="e">
        <f>+VLOOKUP(A519,'POA 2026'!$A$11:$AU$188,20,FALSE)</f>
        <v>#N/A</v>
      </c>
      <c r="O519" s="145"/>
      <c r="P519" s="145"/>
      <c r="Q519" s="145"/>
      <c r="R519" s="145"/>
      <c r="S519" s="145"/>
      <c r="T519" s="145"/>
      <c r="U519" s="145"/>
    </row>
    <row r="520" spans="1:21" x14ac:dyDescent="0.25">
      <c r="A520" s="235"/>
      <c r="B520" s="219" t="e">
        <f>+VLOOKUP(A520,'POA 2026'!$A$11:$AU$188,14,FALSE)</f>
        <v>#N/A</v>
      </c>
      <c r="C520" s="219" t="e">
        <f>+VLOOKUP(A520,'POA 2026'!$A$11:$AU$188,8,FALSE)</f>
        <v>#N/A</v>
      </c>
      <c r="D520" s="219" t="e">
        <f>+VLOOKUP(A520,'POA 2026'!$A$11:$AU$188,13,FALSE)</f>
        <v>#N/A</v>
      </c>
      <c r="E520" s="220" t="e">
        <f>+VLOOKUP(A520,'POA 2026'!$A$11:$AU$188,15,FALSE)</f>
        <v>#N/A</v>
      </c>
      <c r="F520" s="145"/>
      <c r="G520" s="145"/>
      <c r="H520" s="145"/>
      <c r="I520" s="222"/>
      <c r="J520" s="195"/>
      <c r="K520" s="220" t="e">
        <f t="shared" si="8"/>
        <v>#N/A</v>
      </c>
      <c r="L520" s="220" t="e">
        <f>+VLOOKUP(A520,'POA 2026'!$A$11:$AU$188,17,FALSE)</f>
        <v>#N/A</v>
      </c>
      <c r="M520" s="220" t="e">
        <f>+VLOOKUP(A520,'POA 2026'!$A$11:$AU$188,19,FALSE)</f>
        <v>#N/A</v>
      </c>
      <c r="N520" s="220" t="e">
        <f>+VLOOKUP(A520,'POA 2026'!$A$11:$AU$188,20,FALSE)</f>
        <v>#N/A</v>
      </c>
      <c r="O520" s="145"/>
      <c r="P520" s="145"/>
      <c r="Q520" s="145"/>
      <c r="R520" s="145"/>
      <c r="S520" s="145"/>
      <c r="T520" s="145"/>
      <c r="U520" s="145"/>
    </row>
    <row r="521" spans="1:21" x14ac:dyDescent="0.25">
      <c r="A521" s="235"/>
      <c r="B521" s="219" t="e">
        <f>+VLOOKUP(A521,'POA 2026'!$A$11:$AU$188,14,FALSE)</f>
        <v>#N/A</v>
      </c>
      <c r="C521" s="219" t="e">
        <f>+VLOOKUP(A521,'POA 2026'!$A$11:$AU$188,8,FALSE)</f>
        <v>#N/A</v>
      </c>
      <c r="D521" s="219" t="e">
        <f>+VLOOKUP(A521,'POA 2026'!$A$11:$AU$188,13,FALSE)</f>
        <v>#N/A</v>
      </c>
      <c r="E521" s="220" t="e">
        <f>+VLOOKUP(A521,'POA 2026'!$A$11:$AU$188,15,FALSE)</f>
        <v>#N/A</v>
      </c>
      <c r="F521" s="145"/>
      <c r="G521" s="145"/>
      <c r="H521" s="145"/>
      <c r="I521" s="222"/>
      <c r="J521" s="195"/>
      <c r="K521" s="220" t="e">
        <f t="shared" si="8"/>
        <v>#N/A</v>
      </c>
      <c r="L521" s="220" t="e">
        <f>+VLOOKUP(A521,'POA 2026'!$A$11:$AU$188,17,FALSE)</f>
        <v>#N/A</v>
      </c>
      <c r="M521" s="220" t="e">
        <f>+VLOOKUP(A521,'POA 2026'!$A$11:$AU$188,19,FALSE)</f>
        <v>#N/A</v>
      </c>
      <c r="N521" s="220" t="e">
        <f>+VLOOKUP(A521,'POA 2026'!$A$11:$AU$188,20,FALSE)</f>
        <v>#N/A</v>
      </c>
      <c r="O521" s="145"/>
      <c r="P521" s="145"/>
      <c r="Q521" s="145"/>
      <c r="R521" s="145"/>
      <c r="S521" s="145"/>
      <c r="T521" s="145"/>
      <c r="U521" s="145"/>
    </row>
    <row r="522" spans="1:21" x14ac:dyDescent="0.25">
      <c r="A522" s="235"/>
      <c r="B522" s="219" t="e">
        <f>+VLOOKUP(A522,'POA 2026'!$A$11:$AU$188,14,FALSE)</f>
        <v>#N/A</v>
      </c>
      <c r="C522" s="219" t="e">
        <f>+VLOOKUP(A522,'POA 2026'!$A$11:$AU$188,8,FALSE)</f>
        <v>#N/A</v>
      </c>
      <c r="D522" s="219" t="e">
        <f>+VLOOKUP(A522,'POA 2026'!$A$11:$AU$188,13,FALSE)</f>
        <v>#N/A</v>
      </c>
      <c r="E522" s="220" t="e">
        <f>+VLOOKUP(A522,'POA 2026'!$A$11:$AU$188,15,FALSE)</f>
        <v>#N/A</v>
      </c>
      <c r="F522" s="145"/>
      <c r="G522" s="145"/>
      <c r="H522" s="145"/>
      <c r="I522" s="222"/>
      <c r="J522" s="195"/>
      <c r="K522" s="220" t="e">
        <f t="shared" si="8"/>
        <v>#N/A</v>
      </c>
      <c r="L522" s="220" t="e">
        <f>+VLOOKUP(A522,'POA 2026'!$A$11:$AU$188,17,FALSE)</f>
        <v>#N/A</v>
      </c>
      <c r="M522" s="220" t="e">
        <f>+VLOOKUP(A522,'POA 2026'!$A$11:$AU$188,19,FALSE)</f>
        <v>#N/A</v>
      </c>
      <c r="N522" s="220" t="e">
        <f>+VLOOKUP(A522,'POA 2026'!$A$11:$AU$188,20,FALSE)</f>
        <v>#N/A</v>
      </c>
      <c r="O522" s="145"/>
      <c r="P522" s="145"/>
      <c r="Q522" s="145"/>
      <c r="R522" s="145"/>
      <c r="S522" s="145"/>
      <c r="T522" s="145"/>
      <c r="U522" s="145"/>
    </row>
    <row r="523" spans="1:21" x14ac:dyDescent="0.25">
      <c r="A523" s="235"/>
      <c r="B523" s="219" t="e">
        <f>+VLOOKUP(A523,'POA 2026'!$A$11:$AU$188,14,FALSE)</f>
        <v>#N/A</v>
      </c>
      <c r="C523" s="219" t="e">
        <f>+VLOOKUP(A523,'POA 2026'!$A$11:$AU$188,8,FALSE)</f>
        <v>#N/A</v>
      </c>
      <c r="D523" s="219" t="e">
        <f>+VLOOKUP(A523,'POA 2026'!$A$11:$AU$188,13,FALSE)</f>
        <v>#N/A</v>
      </c>
      <c r="E523" s="220" t="e">
        <f>+VLOOKUP(A523,'POA 2026'!$A$11:$AU$188,15,FALSE)</f>
        <v>#N/A</v>
      </c>
      <c r="F523" s="145"/>
      <c r="G523" s="145"/>
      <c r="H523" s="145"/>
      <c r="I523" s="222"/>
      <c r="J523" s="195"/>
      <c r="K523" s="220" t="e">
        <f t="shared" si="8"/>
        <v>#N/A</v>
      </c>
      <c r="L523" s="220" t="e">
        <f>+VLOOKUP(A523,'POA 2026'!$A$11:$AU$188,17,FALSE)</f>
        <v>#N/A</v>
      </c>
      <c r="M523" s="220" t="e">
        <f>+VLOOKUP(A523,'POA 2026'!$A$11:$AU$188,19,FALSE)</f>
        <v>#N/A</v>
      </c>
      <c r="N523" s="220" t="e">
        <f>+VLOOKUP(A523,'POA 2026'!$A$11:$AU$188,20,FALSE)</f>
        <v>#N/A</v>
      </c>
      <c r="O523" s="145"/>
      <c r="P523" s="145"/>
      <c r="Q523" s="145"/>
      <c r="R523" s="145"/>
      <c r="S523" s="145"/>
      <c r="T523" s="145"/>
      <c r="U523" s="145"/>
    </row>
    <row r="524" spans="1:21" x14ac:dyDescent="0.25">
      <c r="A524" s="235"/>
      <c r="B524" s="219" t="e">
        <f>+VLOOKUP(A524,'POA 2026'!$A$11:$AU$188,14,FALSE)</f>
        <v>#N/A</v>
      </c>
      <c r="C524" s="219" t="e">
        <f>+VLOOKUP(A524,'POA 2026'!$A$11:$AU$188,8,FALSE)</f>
        <v>#N/A</v>
      </c>
      <c r="D524" s="219" t="e">
        <f>+VLOOKUP(A524,'POA 2026'!$A$11:$AU$188,13,FALSE)</f>
        <v>#N/A</v>
      </c>
      <c r="E524" s="220" t="e">
        <f>+VLOOKUP(A524,'POA 2026'!$A$11:$AU$188,15,FALSE)</f>
        <v>#N/A</v>
      </c>
      <c r="F524" s="145"/>
      <c r="G524" s="145"/>
      <c r="H524" s="145"/>
      <c r="I524" s="222"/>
      <c r="J524" s="195"/>
      <c r="K524" s="220" t="e">
        <f t="shared" si="8"/>
        <v>#N/A</v>
      </c>
      <c r="L524" s="220" t="e">
        <f>+VLOOKUP(A524,'POA 2026'!$A$11:$AU$188,17,FALSE)</f>
        <v>#N/A</v>
      </c>
      <c r="M524" s="220" t="e">
        <f>+VLOOKUP(A524,'POA 2026'!$A$11:$AU$188,19,FALSE)</f>
        <v>#N/A</v>
      </c>
      <c r="N524" s="220" t="e">
        <f>+VLOOKUP(A524,'POA 2026'!$A$11:$AU$188,20,FALSE)</f>
        <v>#N/A</v>
      </c>
      <c r="O524" s="145"/>
      <c r="P524" s="145"/>
      <c r="Q524" s="145"/>
      <c r="R524" s="145"/>
      <c r="S524" s="145"/>
      <c r="T524" s="145"/>
      <c r="U524" s="145"/>
    </row>
    <row r="525" spans="1:21" x14ac:dyDescent="0.25">
      <c r="A525" s="235"/>
      <c r="B525" s="219" t="e">
        <f>+VLOOKUP(A525,'POA 2026'!$A$11:$AU$188,14,FALSE)</f>
        <v>#N/A</v>
      </c>
      <c r="C525" s="219" t="e">
        <f>+VLOOKUP(A525,'POA 2026'!$A$11:$AU$188,8,FALSE)</f>
        <v>#N/A</v>
      </c>
      <c r="D525" s="219" t="e">
        <f>+VLOOKUP(A525,'POA 2026'!$A$11:$AU$188,13,FALSE)</f>
        <v>#N/A</v>
      </c>
      <c r="E525" s="220" t="e">
        <f>+VLOOKUP(A525,'POA 2026'!$A$11:$AU$188,15,FALSE)</f>
        <v>#N/A</v>
      </c>
      <c r="F525" s="145"/>
      <c r="G525" s="145"/>
      <c r="H525" s="145"/>
      <c r="I525" s="222"/>
      <c r="J525" s="195"/>
      <c r="K525" s="220" t="e">
        <f t="shared" si="8"/>
        <v>#N/A</v>
      </c>
      <c r="L525" s="220" t="e">
        <f>+VLOOKUP(A525,'POA 2026'!$A$11:$AU$188,17,FALSE)</f>
        <v>#N/A</v>
      </c>
      <c r="M525" s="220" t="e">
        <f>+VLOOKUP(A525,'POA 2026'!$A$11:$AU$188,19,FALSE)</f>
        <v>#N/A</v>
      </c>
      <c r="N525" s="220" t="e">
        <f>+VLOOKUP(A525,'POA 2026'!$A$11:$AU$188,20,FALSE)</f>
        <v>#N/A</v>
      </c>
      <c r="O525" s="145"/>
      <c r="P525" s="145"/>
      <c r="Q525" s="145"/>
      <c r="R525" s="145"/>
      <c r="S525" s="145"/>
      <c r="T525" s="145"/>
      <c r="U525" s="145"/>
    </row>
    <row r="526" spans="1:21" x14ac:dyDescent="0.25">
      <c r="A526" s="235"/>
      <c r="B526" s="219" t="e">
        <f>+VLOOKUP(A526,'POA 2026'!$A$11:$AU$188,14,FALSE)</f>
        <v>#N/A</v>
      </c>
      <c r="C526" s="219" t="e">
        <f>+VLOOKUP(A526,'POA 2026'!$A$11:$AU$188,8,FALSE)</f>
        <v>#N/A</v>
      </c>
      <c r="D526" s="219" t="e">
        <f>+VLOOKUP(A526,'POA 2026'!$A$11:$AU$188,13,FALSE)</f>
        <v>#N/A</v>
      </c>
      <c r="E526" s="220" t="e">
        <f>+VLOOKUP(A526,'POA 2026'!$A$11:$AU$188,15,FALSE)</f>
        <v>#N/A</v>
      </c>
      <c r="F526" s="145"/>
      <c r="G526" s="145"/>
      <c r="H526" s="145"/>
      <c r="I526" s="222"/>
      <c r="J526" s="195"/>
      <c r="K526" s="220" t="e">
        <f t="shared" si="8"/>
        <v>#N/A</v>
      </c>
      <c r="L526" s="220" t="e">
        <f>+VLOOKUP(A526,'POA 2026'!$A$11:$AU$188,17,FALSE)</f>
        <v>#N/A</v>
      </c>
      <c r="M526" s="220" t="e">
        <f>+VLOOKUP(A526,'POA 2026'!$A$11:$AU$188,19,FALSE)</f>
        <v>#N/A</v>
      </c>
      <c r="N526" s="220" t="e">
        <f>+VLOOKUP(A526,'POA 2026'!$A$11:$AU$188,20,FALSE)</f>
        <v>#N/A</v>
      </c>
      <c r="O526" s="145"/>
      <c r="P526" s="145"/>
      <c r="Q526" s="145"/>
      <c r="R526" s="145"/>
      <c r="S526" s="145"/>
      <c r="T526" s="145"/>
      <c r="U526" s="145"/>
    </row>
    <row r="527" spans="1:21" x14ac:dyDescent="0.25">
      <c r="A527" s="235"/>
      <c r="B527" s="219" t="e">
        <f>+VLOOKUP(A527,'POA 2026'!$A$11:$AU$188,14,FALSE)</f>
        <v>#N/A</v>
      </c>
      <c r="C527" s="219" t="e">
        <f>+VLOOKUP(A527,'POA 2026'!$A$11:$AU$188,8,FALSE)</f>
        <v>#N/A</v>
      </c>
      <c r="D527" s="219" t="e">
        <f>+VLOOKUP(A527,'POA 2026'!$A$11:$AU$188,13,FALSE)</f>
        <v>#N/A</v>
      </c>
      <c r="E527" s="220" t="e">
        <f>+VLOOKUP(A527,'POA 2026'!$A$11:$AU$188,15,FALSE)</f>
        <v>#N/A</v>
      </c>
      <c r="F527" s="145"/>
      <c r="G527" s="145"/>
      <c r="H527" s="145"/>
      <c r="I527" s="222"/>
      <c r="J527" s="195"/>
      <c r="K527" s="220" t="e">
        <f t="shared" si="8"/>
        <v>#N/A</v>
      </c>
      <c r="L527" s="220" t="e">
        <f>+VLOOKUP(A527,'POA 2026'!$A$11:$AU$188,17,FALSE)</f>
        <v>#N/A</v>
      </c>
      <c r="M527" s="220" t="e">
        <f>+VLOOKUP(A527,'POA 2026'!$A$11:$AU$188,19,FALSE)</f>
        <v>#N/A</v>
      </c>
      <c r="N527" s="220" t="e">
        <f>+VLOOKUP(A527,'POA 2026'!$A$11:$AU$188,20,FALSE)</f>
        <v>#N/A</v>
      </c>
      <c r="O527" s="145"/>
      <c r="P527" s="145"/>
      <c r="Q527" s="145"/>
      <c r="R527" s="145"/>
      <c r="S527" s="145"/>
      <c r="T527" s="145"/>
      <c r="U527" s="145"/>
    </row>
    <row r="528" spans="1:21" x14ac:dyDescent="0.25">
      <c r="A528" s="235"/>
      <c r="B528" s="219" t="e">
        <f>+VLOOKUP(A528,'POA 2026'!$A$11:$AU$188,14,FALSE)</f>
        <v>#N/A</v>
      </c>
      <c r="C528" s="219" t="e">
        <f>+VLOOKUP(A528,'POA 2026'!$A$11:$AU$188,8,FALSE)</f>
        <v>#N/A</v>
      </c>
      <c r="D528" s="219" t="e">
        <f>+VLOOKUP(A528,'POA 2026'!$A$11:$AU$188,13,FALSE)</f>
        <v>#N/A</v>
      </c>
      <c r="E528" s="220" t="e">
        <f>+VLOOKUP(A528,'POA 2026'!$A$11:$AU$188,15,FALSE)</f>
        <v>#N/A</v>
      </c>
      <c r="F528" s="145"/>
      <c r="G528" s="145"/>
      <c r="H528" s="145"/>
      <c r="I528" s="222"/>
      <c r="J528" s="195"/>
      <c r="K528" s="220" t="e">
        <f t="shared" si="8"/>
        <v>#N/A</v>
      </c>
      <c r="L528" s="220" t="e">
        <f>+VLOOKUP(A528,'POA 2026'!$A$11:$AU$188,17,FALSE)</f>
        <v>#N/A</v>
      </c>
      <c r="M528" s="220" t="e">
        <f>+VLOOKUP(A528,'POA 2026'!$A$11:$AU$188,19,FALSE)</f>
        <v>#N/A</v>
      </c>
      <c r="N528" s="220" t="e">
        <f>+VLOOKUP(A528,'POA 2026'!$A$11:$AU$188,20,FALSE)</f>
        <v>#N/A</v>
      </c>
      <c r="O528" s="145"/>
      <c r="P528" s="145"/>
      <c r="Q528" s="145"/>
      <c r="R528" s="145"/>
      <c r="S528" s="145"/>
      <c r="T528" s="145"/>
      <c r="U528" s="145"/>
    </row>
    <row r="529" spans="1:21" x14ac:dyDescent="0.25">
      <c r="A529" s="235"/>
      <c r="B529" s="219" t="e">
        <f>+VLOOKUP(A529,'POA 2026'!$A$11:$AU$188,14,FALSE)</f>
        <v>#N/A</v>
      </c>
      <c r="C529" s="219" t="e">
        <f>+VLOOKUP(A529,'POA 2026'!$A$11:$AU$188,8,FALSE)</f>
        <v>#N/A</v>
      </c>
      <c r="D529" s="219" t="e">
        <f>+VLOOKUP(A529,'POA 2026'!$A$11:$AU$188,13,FALSE)</f>
        <v>#N/A</v>
      </c>
      <c r="E529" s="220" t="e">
        <f>+VLOOKUP(A529,'POA 2026'!$A$11:$AU$188,15,FALSE)</f>
        <v>#N/A</v>
      </c>
      <c r="F529" s="145"/>
      <c r="G529" s="145"/>
      <c r="H529" s="145"/>
      <c r="I529" s="222"/>
      <c r="J529" s="195"/>
      <c r="K529" s="220" t="e">
        <f t="shared" si="8"/>
        <v>#N/A</v>
      </c>
      <c r="L529" s="220" t="e">
        <f>+VLOOKUP(A529,'POA 2026'!$A$11:$AU$188,17,FALSE)</f>
        <v>#N/A</v>
      </c>
      <c r="M529" s="220" t="e">
        <f>+VLOOKUP(A529,'POA 2026'!$A$11:$AU$188,19,FALSE)</f>
        <v>#N/A</v>
      </c>
      <c r="N529" s="220" t="e">
        <f>+VLOOKUP(A529,'POA 2026'!$A$11:$AU$188,20,FALSE)</f>
        <v>#N/A</v>
      </c>
      <c r="O529" s="145"/>
      <c r="P529" s="145"/>
      <c r="Q529" s="145"/>
      <c r="R529" s="145"/>
      <c r="S529" s="145"/>
      <c r="T529" s="145"/>
      <c r="U529" s="145"/>
    </row>
    <row r="530" spans="1:21" x14ac:dyDescent="0.25">
      <c r="A530" s="235"/>
      <c r="B530" s="219" t="e">
        <f>+VLOOKUP(A530,'POA 2026'!$A$11:$AU$188,14,FALSE)</f>
        <v>#N/A</v>
      </c>
      <c r="C530" s="219" t="e">
        <f>+VLOOKUP(A530,'POA 2026'!$A$11:$AU$188,8,FALSE)</f>
        <v>#N/A</v>
      </c>
      <c r="D530" s="219" t="e">
        <f>+VLOOKUP(A530,'POA 2026'!$A$11:$AU$188,13,FALSE)</f>
        <v>#N/A</v>
      </c>
      <c r="E530" s="220" t="e">
        <f>+VLOOKUP(A530,'POA 2026'!$A$11:$AU$188,15,FALSE)</f>
        <v>#N/A</v>
      </c>
      <c r="F530" s="145"/>
      <c r="G530" s="145"/>
      <c r="H530" s="145"/>
      <c r="I530" s="222"/>
      <c r="J530" s="195"/>
      <c r="K530" s="220" t="e">
        <f t="shared" si="8"/>
        <v>#N/A</v>
      </c>
      <c r="L530" s="220" t="e">
        <f>+VLOOKUP(A530,'POA 2026'!$A$11:$AU$188,17,FALSE)</f>
        <v>#N/A</v>
      </c>
      <c r="M530" s="220" t="e">
        <f>+VLOOKUP(A530,'POA 2026'!$A$11:$AU$188,19,FALSE)</f>
        <v>#N/A</v>
      </c>
      <c r="N530" s="220" t="e">
        <f>+VLOOKUP(A530,'POA 2026'!$A$11:$AU$188,20,FALSE)</f>
        <v>#N/A</v>
      </c>
      <c r="O530" s="145"/>
      <c r="P530" s="145"/>
      <c r="Q530" s="145"/>
      <c r="R530" s="145"/>
      <c r="S530" s="145"/>
      <c r="T530" s="145"/>
      <c r="U530" s="145"/>
    </row>
    <row r="531" spans="1:21" x14ac:dyDescent="0.25">
      <c r="A531" s="235"/>
      <c r="B531" s="219" t="e">
        <f>+VLOOKUP(A531,'POA 2026'!$A$11:$AU$188,14,FALSE)</f>
        <v>#N/A</v>
      </c>
      <c r="C531" s="219" t="e">
        <f>+VLOOKUP(A531,'POA 2026'!$A$11:$AU$188,8,FALSE)</f>
        <v>#N/A</v>
      </c>
      <c r="D531" s="219" t="e">
        <f>+VLOOKUP(A531,'POA 2026'!$A$11:$AU$188,13,FALSE)</f>
        <v>#N/A</v>
      </c>
      <c r="E531" s="220" t="e">
        <f>+VLOOKUP(A531,'POA 2026'!$A$11:$AU$188,15,FALSE)</f>
        <v>#N/A</v>
      </c>
      <c r="F531" s="145"/>
      <c r="G531" s="145"/>
      <c r="H531" s="145"/>
      <c r="I531" s="222"/>
      <c r="J531" s="195"/>
      <c r="K531" s="220" t="e">
        <f t="shared" si="8"/>
        <v>#N/A</v>
      </c>
      <c r="L531" s="220" t="e">
        <f>+VLOOKUP(A531,'POA 2026'!$A$11:$AU$188,17,FALSE)</f>
        <v>#N/A</v>
      </c>
      <c r="M531" s="220" t="e">
        <f>+VLOOKUP(A531,'POA 2026'!$A$11:$AU$188,19,FALSE)</f>
        <v>#N/A</v>
      </c>
      <c r="N531" s="220" t="e">
        <f>+VLOOKUP(A531,'POA 2026'!$A$11:$AU$188,20,FALSE)</f>
        <v>#N/A</v>
      </c>
      <c r="O531" s="145"/>
      <c r="P531" s="145"/>
      <c r="Q531" s="145"/>
      <c r="R531" s="145"/>
      <c r="S531" s="145"/>
      <c r="T531" s="145"/>
      <c r="U531" s="145"/>
    </row>
    <row r="532" spans="1:21" x14ac:dyDescent="0.25">
      <c r="A532" s="235"/>
      <c r="B532" s="219" t="e">
        <f>+VLOOKUP(A532,'POA 2026'!$A$11:$AU$188,14,FALSE)</f>
        <v>#N/A</v>
      </c>
      <c r="C532" s="219" t="e">
        <f>+VLOOKUP(A532,'POA 2026'!$A$11:$AU$188,8,FALSE)</f>
        <v>#N/A</v>
      </c>
      <c r="D532" s="219" t="e">
        <f>+VLOOKUP(A532,'POA 2026'!$A$11:$AU$188,13,FALSE)</f>
        <v>#N/A</v>
      </c>
      <c r="E532" s="220" t="e">
        <f>+VLOOKUP(A532,'POA 2026'!$A$11:$AU$188,15,FALSE)</f>
        <v>#N/A</v>
      </c>
      <c r="F532" s="145"/>
      <c r="G532" s="145"/>
      <c r="H532" s="145"/>
      <c r="I532" s="222"/>
      <c r="J532" s="195"/>
      <c r="K532" s="220" t="e">
        <f t="shared" si="8"/>
        <v>#N/A</v>
      </c>
      <c r="L532" s="220" t="e">
        <f>+VLOOKUP(A532,'POA 2026'!$A$11:$AU$188,17,FALSE)</f>
        <v>#N/A</v>
      </c>
      <c r="M532" s="220" t="e">
        <f>+VLOOKUP(A532,'POA 2026'!$A$11:$AU$188,19,FALSE)</f>
        <v>#N/A</v>
      </c>
      <c r="N532" s="220" t="e">
        <f>+VLOOKUP(A532,'POA 2026'!$A$11:$AU$188,20,FALSE)</f>
        <v>#N/A</v>
      </c>
      <c r="O532" s="145"/>
      <c r="P532" s="145"/>
      <c r="Q532" s="145"/>
      <c r="R532" s="145"/>
      <c r="S532" s="145"/>
      <c r="T532" s="145"/>
      <c r="U532" s="145"/>
    </row>
    <row r="533" spans="1:21" x14ac:dyDescent="0.25">
      <c r="A533" s="235"/>
      <c r="B533" s="219" t="e">
        <f>+VLOOKUP(A533,'POA 2026'!$A$11:$AU$188,14,FALSE)</f>
        <v>#N/A</v>
      </c>
      <c r="C533" s="219" t="e">
        <f>+VLOOKUP(A533,'POA 2026'!$A$11:$AU$188,8,FALSE)</f>
        <v>#N/A</v>
      </c>
      <c r="D533" s="219" t="e">
        <f>+VLOOKUP(A533,'POA 2026'!$A$11:$AU$188,13,FALSE)</f>
        <v>#N/A</v>
      </c>
      <c r="E533" s="220" t="e">
        <f>+VLOOKUP(A533,'POA 2026'!$A$11:$AU$188,15,FALSE)</f>
        <v>#N/A</v>
      </c>
      <c r="F533" s="145"/>
      <c r="G533" s="145"/>
      <c r="H533" s="145"/>
      <c r="I533" s="222"/>
      <c r="J533" s="195"/>
      <c r="K533" s="220" t="e">
        <f t="shared" si="8"/>
        <v>#N/A</v>
      </c>
      <c r="L533" s="220" t="e">
        <f>+VLOOKUP(A533,'POA 2026'!$A$11:$AU$188,17,FALSE)</f>
        <v>#N/A</v>
      </c>
      <c r="M533" s="220" t="e">
        <f>+VLOOKUP(A533,'POA 2026'!$A$11:$AU$188,19,FALSE)</f>
        <v>#N/A</v>
      </c>
      <c r="N533" s="220" t="e">
        <f>+VLOOKUP(A533,'POA 2026'!$A$11:$AU$188,20,FALSE)</f>
        <v>#N/A</v>
      </c>
      <c r="O533" s="145"/>
      <c r="P533" s="145"/>
      <c r="Q533" s="145"/>
      <c r="R533" s="145"/>
      <c r="S533" s="145"/>
      <c r="T533" s="145"/>
      <c r="U533" s="145"/>
    </row>
    <row r="534" spans="1:21" x14ac:dyDescent="0.25">
      <c r="A534" s="235"/>
      <c r="B534" s="219" t="e">
        <f>+VLOOKUP(A534,'POA 2026'!$A$11:$AU$188,14,FALSE)</f>
        <v>#N/A</v>
      </c>
      <c r="C534" s="219" t="e">
        <f>+VLOOKUP(A534,'POA 2026'!$A$11:$AU$188,8,FALSE)</f>
        <v>#N/A</v>
      </c>
      <c r="D534" s="219" t="e">
        <f>+VLOOKUP(A534,'POA 2026'!$A$11:$AU$188,13,FALSE)</f>
        <v>#N/A</v>
      </c>
      <c r="E534" s="220" t="e">
        <f>+VLOOKUP(A534,'POA 2026'!$A$11:$AU$188,15,FALSE)</f>
        <v>#N/A</v>
      </c>
      <c r="F534" s="145"/>
      <c r="G534" s="145"/>
      <c r="H534" s="145"/>
      <c r="I534" s="222"/>
      <c r="J534" s="195"/>
      <c r="K534" s="220" t="e">
        <f t="shared" si="8"/>
        <v>#N/A</v>
      </c>
      <c r="L534" s="220" t="e">
        <f>+VLOOKUP(A534,'POA 2026'!$A$11:$AU$188,17,FALSE)</f>
        <v>#N/A</v>
      </c>
      <c r="M534" s="220" t="e">
        <f>+VLOOKUP(A534,'POA 2026'!$A$11:$AU$188,19,FALSE)</f>
        <v>#N/A</v>
      </c>
      <c r="N534" s="220" t="e">
        <f>+VLOOKUP(A534,'POA 2026'!$A$11:$AU$188,20,FALSE)</f>
        <v>#N/A</v>
      </c>
      <c r="O534" s="145"/>
      <c r="P534" s="145"/>
      <c r="Q534" s="145"/>
      <c r="R534" s="145"/>
      <c r="S534" s="145"/>
      <c r="T534" s="145"/>
      <c r="U534" s="145"/>
    </row>
    <row r="535" spans="1:21" x14ac:dyDescent="0.25">
      <c r="A535" s="235"/>
      <c r="B535" s="219" t="e">
        <f>+VLOOKUP(A535,'POA 2026'!$A$11:$AU$188,14,FALSE)</f>
        <v>#N/A</v>
      </c>
      <c r="C535" s="219" t="e">
        <f>+VLOOKUP(A535,'POA 2026'!$A$11:$AU$188,8,FALSE)</f>
        <v>#N/A</v>
      </c>
      <c r="D535" s="219" t="e">
        <f>+VLOOKUP(A535,'POA 2026'!$A$11:$AU$188,13,FALSE)</f>
        <v>#N/A</v>
      </c>
      <c r="E535" s="220" t="e">
        <f>+VLOOKUP(A535,'POA 2026'!$A$11:$AU$188,15,FALSE)</f>
        <v>#N/A</v>
      </c>
      <c r="F535" s="145"/>
      <c r="G535" s="145"/>
      <c r="H535" s="145"/>
      <c r="I535" s="222"/>
      <c r="J535" s="195"/>
      <c r="K535" s="220" t="e">
        <f t="shared" si="8"/>
        <v>#N/A</v>
      </c>
      <c r="L535" s="220" t="e">
        <f>+VLOOKUP(A535,'POA 2026'!$A$11:$AU$188,17,FALSE)</f>
        <v>#N/A</v>
      </c>
      <c r="M535" s="220" t="e">
        <f>+VLOOKUP(A535,'POA 2026'!$A$11:$AU$188,19,FALSE)</f>
        <v>#N/A</v>
      </c>
      <c r="N535" s="220" t="e">
        <f>+VLOOKUP(A535,'POA 2026'!$A$11:$AU$188,20,FALSE)</f>
        <v>#N/A</v>
      </c>
      <c r="O535" s="145"/>
      <c r="P535" s="145"/>
      <c r="Q535" s="145"/>
      <c r="R535" s="145"/>
      <c r="S535" s="145"/>
      <c r="T535" s="145"/>
      <c r="U535" s="145"/>
    </row>
    <row r="536" spans="1:21" x14ac:dyDescent="0.25">
      <c r="A536" s="235"/>
      <c r="B536" s="219" t="e">
        <f>+VLOOKUP(A536,'POA 2026'!$A$11:$AU$188,14,FALSE)</f>
        <v>#N/A</v>
      </c>
      <c r="C536" s="219" t="e">
        <f>+VLOOKUP(A536,'POA 2026'!$A$11:$AU$188,8,FALSE)</f>
        <v>#N/A</v>
      </c>
      <c r="D536" s="219" t="e">
        <f>+VLOOKUP(A536,'POA 2026'!$A$11:$AU$188,13,FALSE)</f>
        <v>#N/A</v>
      </c>
      <c r="E536" s="220" t="e">
        <f>+VLOOKUP(A536,'POA 2026'!$A$11:$AU$188,15,FALSE)</f>
        <v>#N/A</v>
      </c>
      <c r="F536" s="145"/>
      <c r="G536" s="145"/>
      <c r="H536" s="145"/>
      <c r="I536" s="222"/>
      <c r="J536" s="195"/>
      <c r="K536" s="220" t="e">
        <f t="shared" si="8"/>
        <v>#N/A</v>
      </c>
      <c r="L536" s="220" t="e">
        <f>+VLOOKUP(A536,'POA 2026'!$A$11:$AU$188,17,FALSE)</f>
        <v>#N/A</v>
      </c>
      <c r="M536" s="220" t="e">
        <f>+VLOOKUP(A536,'POA 2026'!$A$11:$AU$188,19,FALSE)</f>
        <v>#N/A</v>
      </c>
      <c r="N536" s="220" t="e">
        <f>+VLOOKUP(A536,'POA 2026'!$A$11:$AU$188,20,FALSE)</f>
        <v>#N/A</v>
      </c>
      <c r="O536" s="145"/>
      <c r="P536" s="145"/>
      <c r="Q536" s="145"/>
      <c r="R536" s="145"/>
      <c r="S536" s="145"/>
      <c r="T536" s="145"/>
      <c r="U536" s="145"/>
    </row>
    <row r="537" spans="1:21" x14ac:dyDescent="0.25">
      <c r="A537" s="235"/>
      <c r="B537" s="219" t="e">
        <f>+VLOOKUP(A537,'POA 2026'!$A$11:$AU$188,14,FALSE)</f>
        <v>#N/A</v>
      </c>
      <c r="C537" s="219" t="e">
        <f>+VLOOKUP(A537,'POA 2026'!$A$11:$AU$188,8,FALSE)</f>
        <v>#N/A</v>
      </c>
      <c r="D537" s="219" t="e">
        <f>+VLOOKUP(A537,'POA 2026'!$A$11:$AU$188,13,FALSE)</f>
        <v>#N/A</v>
      </c>
      <c r="E537" s="220" t="e">
        <f>+VLOOKUP(A537,'POA 2026'!$A$11:$AU$188,15,FALSE)</f>
        <v>#N/A</v>
      </c>
      <c r="F537" s="145"/>
      <c r="G537" s="145"/>
      <c r="H537" s="145"/>
      <c r="I537" s="222"/>
      <c r="J537" s="195"/>
      <c r="K537" s="220" t="e">
        <f t="shared" si="8"/>
        <v>#N/A</v>
      </c>
      <c r="L537" s="220" t="e">
        <f>+VLOOKUP(A537,'POA 2026'!$A$11:$AU$188,17,FALSE)</f>
        <v>#N/A</v>
      </c>
      <c r="M537" s="220" t="e">
        <f>+VLOOKUP(A537,'POA 2026'!$A$11:$AU$188,19,FALSE)</f>
        <v>#N/A</v>
      </c>
      <c r="N537" s="220" t="e">
        <f>+VLOOKUP(A537,'POA 2026'!$A$11:$AU$188,20,FALSE)</f>
        <v>#N/A</v>
      </c>
      <c r="O537" s="145"/>
      <c r="P537" s="145"/>
      <c r="Q537" s="145"/>
      <c r="R537" s="145"/>
      <c r="S537" s="145"/>
      <c r="T537" s="145"/>
      <c r="U537" s="145"/>
    </row>
    <row r="538" spans="1:21" x14ac:dyDescent="0.25">
      <c r="A538" s="235"/>
      <c r="B538" s="219" t="e">
        <f>+VLOOKUP(A538,'POA 2026'!$A$11:$AU$188,14,FALSE)</f>
        <v>#N/A</v>
      </c>
      <c r="C538" s="219" t="e">
        <f>+VLOOKUP(A538,'POA 2026'!$A$11:$AU$188,8,FALSE)</f>
        <v>#N/A</v>
      </c>
      <c r="D538" s="219" t="e">
        <f>+VLOOKUP(A538,'POA 2026'!$A$11:$AU$188,13,FALSE)</f>
        <v>#N/A</v>
      </c>
      <c r="E538" s="220" t="e">
        <f>+VLOOKUP(A538,'POA 2026'!$A$11:$AU$188,15,FALSE)</f>
        <v>#N/A</v>
      </c>
      <c r="F538" s="145"/>
      <c r="G538" s="145"/>
      <c r="H538" s="145"/>
      <c r="I538" s="222"/>
      <c r="J538" s="195"/>
      <c r="K538" s="220" t="e">
        <f t="shared" si="8"/>
        <v>#N/A</v>
      </c>
      <c r="L538" s="220" t="e">
        <f>+VLOOKUP(A538,'POA 2026'!$A$11:$AU$188,17,FALSE)</f>
        <v>#N/A</v>
      </c>
      <c r="M538" s="220" t="e">
        <f>+VLOOKUP(A538,'POA 2026'!$A$11:$AU$188,19,FALSE)</f>
        <v>#N/A</v>
      </c>
      <c r="N538" s="220" t="e">
        <f>+VLOOKUP(A538,'POA 2026'!$A$11:$AU$188,20,FALSE)</f>
        <v>#N/A</v>
      </c>
      <c r="O538" s="145"/>
      <c r="P538" s="145"/>
      <c r="Q538" s="145"/>
      <c r="R538" s="145"/>
      <c r="S538" s="145"/>
      <c r="T538" s="145"/>
      <c r="U538" s="145"/>
    </row>
    <row r="539" spans="1:21" x14ac:dyDescent="0.25">
      <c r="A539" s="235"/>
      <c r="B539" s="219" t="e">
        <f>+VLOOKUP(A539,'POA 2026'!$A$11:$AU$188,14,FALSE)</f>
        <v>#N/A</v>
      </c>
      <c r="C539" s="219" t="e">
        <f>+VLOOKUP(A539,'POA 2026'!$A$11:$AU$188,8,FALSE)</f>
        <v>#N/A</v>
      </c>
      <c r="D539" s="219" t="e">
        <f>+VLOOKUP(A539,'POA 2026'!$A$11:$AU$188,13,FALSE)</f>
        <v>#N/A</v>
      </c>
      <c r="E539" s="220" t="e">
        <f>+VLOOKUP(A539,'POA 2026'!$A$11:$AU$188,15,FALSE)</f>
        <v>#N/A</v>
      </c>
      <c r="F539" s="145"/>
      <c r="G539" s="145"/>
      <c r="H539" s="145"/>
      <c r="I539" s="222"/>
      <c r="J539" s="195"/>
      <c r="K539" s="220" t="e">
        <f t="shared" si="8"/>
        <v>#N/A</v>
      </c>
      <c r="L539" s="220" t="e">
        <f>+VLOOKUP(A539,'POA 2026'!$A$11:$AU$188,17,FALSE)</f>
        <v>#N/A</v>
      </c>
      <c r="M539" s="220" t="e">
        <f>+VLOOKUP(A539,'POA 2026'!$A$11:$AU$188,19,FALSE)</f>
        <v>#N/A</v>
      </c>
      <c r="N539" s="220" t="e">
        <f>+VLOOKUP(A539,'POA 2026'!$A$11:$AU$188,20,FALSE)</f>
        <v>#N/A</v>
      </c>
      <c r="O539" s="145"/>
      <c r="P539" s="145"/>
      <c r="Q539" s="145"/>
      <c r="R539" s="145"/>
      <c r="S539" s="145"/>
      <c r="T539" s="145"/>
      <c r="U539" s="145"/>
    </row>
    <row r="540" spans="1:21" x14ac:dyDescent="0.25">
      <c r="A540" s="235"/>
      <c r="B540" s="219" t="e">
        <f>+VLOOKUP(A540,'POA 2026'!$A$11:$AU$188,14,FALSE)</f>
        <v>#N/A</v>
      </c>
      <c r="C540" s="219" t="e">
        <f>+VLOOKUP(A540,'POA 2026'!$A$11:$AU$188,8,FALSE)</f>
        <v>#N/A</v>
      </c>
      <c r="D540" s="219" t="e">
        <f>+VLOOKUP(A540,'POA 2026'!$A$11:$AU$188,13,FALSE)</f>
        <v>#N/A</v>
      </c>
      <c r="E540" s="220" t="e">
        <f>+VLOOKUP(A540,'POA 2026'!$A$11:$AU$188,15,FALSE)</f>
        <v>#N/A</v>
      </c>
      <c r="F540" s="145"/>
      <c r="G540" s="145"/>
      <c r="H540" s="145"/>
      <c r="I540" s="222"/>
      <c r="J540" s="195"/>
      <c r="K540" s="220" t="e">
        <f t="shared" si="8"/>
        <v>#N/A</v>
      </c>
      <c r="L540" s="220" t="e">
        <f>+VLOOKUP(A540,'POA 2026'!$A$11:$AU$188,17,FALSE)</f>
        <v>#N/A</v>
      </c>
      <c r="M540" s="220" t="e">
        <f>+VLOOKUP(A540,'POA 2026'!$A$11:$AU$188,19,FALSE)</f>
        <v>#N/A</v>
      </c>
      <c r="N540" s="220" t="e">
        <f>+VLOOKUP(A540,'POA 2026'!$A$11:$AU$188,20,FALSE)</f>
        <v>#N/A</v>
      </c>
      <c r="O540" s="145"/>
      <c r="P540" s="145"/>
      <c r="Q540" s="145"/>
      <c r="R540" s="145"/>
      <c r="S540" s="145"/>
      <c r="T540" s="145"/>
      <c r="U540" s="145"/>
    </row>
    <row r="541" spans="1:21" x14ac:dyDescent="0.25">
      <c r="A541" s="235"/>
      <c r="B541" s="219" t="e">
        <f>+VLOOKUP(A541,'POA 2026'!$A$11:$AU$188,14,FALSE)</f>
        <v>#N/A</v>
      </c>
      <c r="C541" s="219" t="e">
        <f>+VLOOKUP(A541,'POA 2026'!$A$11:$AU$188,8,FALSE)</f>
        <v>#N/A</v>
      </c>
      <c r="D541" s="219" t="e">
        <f>+VLOOKUP(A541,'POA 2026'!$A$11:$AU$188,13,FALSE)</f>
        <v>#N/A</v>
      </c>
      <c r="E541" s="220" t="e">
        <f>+VLOOKUP(A541,'POA 2026'!$A$11:$AU$188,15,FALSE)</f>
        <v>#N/A</v>
      </c>
      <c r="F541" s="145"/>
      <c r="G541" s="145"/>
      <c r="H541" s="145"/>
      <c r="I541" s="222"/>
      <c r="J541" s="195"/>
      <c r="K541" s="220" t="e">
        <f t="shared" si="8"/>
        <v>#N/A</v>
      </c>
      <c r="L541" s="220" t="e">
        <f>+VLOOKUP(A541,'POA 2026'!$A$11:$AU$188,17,FALSE)</f>
        <v>#N/A</v>
      </c>
      <c r="M541" s="220" t="e">
        <f>+VLOOKUP(A541,'POA 2026'!$A$11:$AU$188,19,FALSE)</f>
        <v>#N/A</v>
      </c>
      <c r="N541" s="220" t="e">
        <f>+VLOOKUP(A541,'POA 2026'!$A$11:$AU$188,20,FALSE)</f>
        <v>#N/A</v>
      </c>
      <c r="O541" s="145"/>
      <c r="P541" s="145"/>
      <c r="Q541" s="145"/>
      <c r="R541" s="145"/>
      <c r="S541" s="145"/>
      <c r="T541" s="145"/>
      <c r="U541" s="145"/>
    </row>
    <row r="542" spans="1:21" x14ac:dyDescent="0.25">
      <c r="A542" s="235"/>
      <c r="B542" s="219" t="e">
        <f>+VLOOKUP(A542,'POA 2026'!$A$11:$AU$188,14,FALSE)</f>
        <v>#N/A</v>
      </c>
      <c r="C542" s="219" t="e">
        <f>+VLOOKUP(A542,'POA 2026'!$A$11:$AU$188,8,FALSE)</f>
        <v>#N/A</v>
      </c>
      <c r="D542" s="219" t="e">
        <f>+VLOOKUP(A542,'POA 2026'!$A$11:$AU$188,13,FALSE)</f>
        <v>#N/A</v>
      </c>
      <c r="E542" s="220" t="e">
        <f>+VLOOKUP(A542,'POA 2026'!$A$11:$AU$188,15,FALSE)</f>
        <v>#N/A</v>
      </c>
      <c r="F542" s="145"/>
      <c r="G542" s="145"/>
      <c r="H542" s="145"/>
      <c r="I542" s="222"/>
      <c r="J542" s="195"/>
      <c r="K542" s="220" t="e">
        <f t="shared" si="8"/>
        <v>#N/A</v>
      </c>
      <c r="L542" s="220" t="e">
        <f>+VLOOKUP(A542,'POA 2026'!$A$11:$AU$188,17,FALSE)</f>
        <v>#N/A</v>
      </c>
      <c r="M542" s="220" t="e">
        <f>+VLOOKUP(A542,'POA 2026'!$A$11:$AU$188,19,FALSE)</f>
        <v>#N/A</v>
      </c>
      <c r="N542" s="220" t="e">
        <f>+VLOOKUP(A542,'POA 2026'!$A$11:$AU$188,20,FALSE)</f>
        <v>#N/A</v>
      </c>
      <c r="O542" s="145"/>
      <c r="P542" s="145"/>
      <c r="Q542" s="145"/>
      <c r="R542" s="145"/>
      <c r="S542" s="145"/>
      <c r="T542" s="145"/>
      <c r="U542" s="145"/>
    </row>
    <row r="543" spans="1:21" x14ac:dyDescent="0.25">
      <c r="A543" s="235"/>
      <c r="B543" s="219" t="e">
        <f>+VLOOKUP(A543,'POA 2026'!$A$11:$AU$188,14,FALSE)</f>
        <v>#N/A</v>
      </c>
      <c r="C543" s="219" t="e">
        <f>+VLOOKUP(A543,'POA 2026'!$A$11:$AU$188,8,FALSE)</f>
        <v>#N/A</v>
      </c>
      <c r="D543" s="219" t="e">
        <f>+VLOOKUP(A543,'POA 2026'!$A$11:$AU$188,13,FALSE)</f>
        <v>#N/A</v>
      </c>
      <c r="E543" s="220" t="e">
        <f>+VLOOKUP(A543,'POA 2026'!$A$11:$AU$188,15,FALSE)</f>
        <v>#N/A</v>
      </c>
      <c r="F543" s="145"/>
      <c r="G543" s="145"/>
      <c r="H543" s="145"/>
      <c r="I543" s="222"/>
      <c r="J543" s="195"/>
      <c r="K543" s="220" t="e">
        <f t="shared" si="8"/>
        <v>#N/A</v>
      </c>
      <c r="L543" s="220" t="e">
        <f>+VLOOKUP(A543,'POA 2026'!$A$11:$AU$188,17,FALSE)</f>
        <v>#N/A</v>
      </c>
      <c r="M543" s="220" t="e">
        <f>+VLOOKUP(A543,'POA 2026'!$A$11:$AU$188,19,FALSE)</f>
        <v>#N/A</v>
      </c>
      <c r="N543" s="220" t="e">
        <f>+VLOOKUP(A543,'POA 2026'!$A$11:$AU$188,20,FALSE)</f>
        <v>#N/A</v>
      </c>
      <c r="O543" s="145"/>
      <c r="P543" s="145"/>
      <c r="Q543" s="145"/>
      <c r="R543" s="145"/>
      <c r="S543" s="145"/>
      <c r="T543" s="145"/>
      <c r="U543" s="145"/>
    </row>
    <row r="544" spans="1:21" x14ac:dyDescent="0.25">
      <c r="A544" s="235"/>
      <c r="B544" s="219" t="e">
        <f>+VLOOKUP(A544,'POA 2026'!$A$11:$AU$188,14,FALSE)</f>
        <v>#N/A</v>
      </c>
      <c r="C544" s="219" t="e">
        <f>+VLOOKUP(A544,'POA 2026'!$A$11:$AU$188,8,FALSE)</f>
        <v>#N/A</v>
      </c>
      <c r="D544" s="219" t="e">
        <f>+VLOOKUP(A544,'POA 2026'!$A$11:$AU$188,13,FALSE)</f>
        <v>#N/A</v>
      </c>
      <c r="E544" s="220" t="e">
        <f>+VLOOKUP(A544,'POA 2026'!$A$11:$AU$188,15,FALSE)</f>
        <v>#N/A</v>
      </c>
      <c r="F544" s="145"/>
      <c r="G544" s="145"/>
      <c r="H544" s="145"/>
      <c r="I544" s="222"/>
      <c r="J544" s="195"/>
      <c r="K544" s="220" t="e">
        <f t="shared" si="8"/>
        <v>#N/A</v>
      </c>
      <c r="L544" s="220" t="e">
        <f>+VLOOKUP(A544,'POA 2026'!$A$11:$AU$188,17,FALSE)</f>
        <v>#N/A</v>
      </c>
      <c r="M544" s="220" t="e">
        <f>+VLOOKUP(A544,'POA 2026'!$A$11:$AU$188,19,FALSE)</f>
        <v>#N/A</v>
      </c>
      <c r="N544" s="220" t="e">
        <f>+VLOOKUP(A544,'POA 2026'!$A$11:$AU$188,20,FALSE)</f>
        <v>#N/A</v>
      </c>
      <c r="O544" s="145"/>
      <c r="P544" s="145"/>
      <c r="Q544" s="145"/>
      <c r="R544" s="145"/>
      <c r="S544" s="145"/>
      <c r="T544" s="145"/>
      <c r="U544" s="145"/>
    </row>
    <row r="545" spans="1:21" x14ac:dyDescent="0.25">
      <c r="A545" s="235"/>
      <c r="B545" s="219" t="e">
        <f>+VLOOKUP(A545,'POA 2026'!$A$11:$AU$188,14,FALSE)</f>
        <v>#N/A</v>
      </c>
      <c r="C545" s="219" t="e">
        <f>+VLOOKUP(A545,'POA 2026'!$A$11:$AU$188,8,FALSE)</f>
        <v>#N/A</v>
      </c>
      <c r="D545" s="219" t="e">
        <f>+VLOOKUP(A545,'POA 2026'!$A$11:$AU$188,13,FALSE)</f>
        <v>#N/A</v>
      </c>
      <c r="E545" s="220" t="e">
        <f>+VLOOKUP(A545,'POA 2026'!$A$11:$AU$188,15,FALSE)</f>
        <v>#N/A</v>
      </c>
      <c r="F545" s="145"/>
      <c r="G545" s="145"/>
      <c r="H545" s="145"/>
      <c r="I545" s="222"/>
      <c r="J545" s="195"/>
      <c r="K545" s="220" t="e">
        <f t="shared" si="8"/>
        <v>#N/A</v>
      </c>
      <c r="L545" s="220" t="e">
        <f>+VLOOKUP(A545,'POA 2026'!$A$11:$AU$188,17,FALSE)</f>
        <v>#N/A</v>
      </c>
      <c r="M545" s="220" t="e">
        <f>+VLOOKUP(A545,'POA 2026'!$A$11:$AU$188,19,FALSE)</f>
        <v>#N/A</v>
      </c>
      <c r="N545" s="220" t="e">
        <f>+VLOOKUP(A545,'POA 2026'!$A$11:$AU$188,20,FALSE)</f>
        <v>#N/A</v>
      </c>
      <c r="O545" s="145"/>
      <c r="P545" s="145"/>
      <c r="Q545" s="145"/>
      <c r="R545" s="145"/>
      <c r="S545" s="145"/>
      <c r="T545" s="145"/>
      <c r="U545" s="145"/>
    </row>
    <row r="546" spans="1:21" x14ac:dyDescent="0.25">
      <c r="A546" s="235"/>
      <c r="B546" s="219" t="e">
        <f>+VLOOKUP(A546,'POA 2026'!$A$11:$AU$188,14,FALSE)</f>
        <v>#N/A</v>
      </c>
      <c r="C546" s="219" t="e">
        <f>+VLOOKUP(A546,'POA 2026'!$A$11:$AU$188,8,FALSE)</f>
        <v>#N/A</v>
      </c>
      <c r="D546" s="219" t="e">
        <f>+VLOOKUP(A546,'POA 2026'!$A$11:$AU$188,13,FALSE)</f>
        <v>#N/A</v>
      </c>
      <c r="E546" s="220" t="e">
        <f>+VLOOKUP(A546,'POA 2026'!$A$11:$AU$188,15,FALSE)</f>
        <v>#N/A</v>
      </c>
      <c r="F546" s="145"/>
      <c r="G546" s="145"/>
      <c r="H546" s="145"/>
      <c r="I546" s="222"/>
      <c r="J546" s="195"/>
      <c r="K546" s="220" t="e">
        <f t="shared" si="8"/>
        <v>#N/A</v>
      </c>
      <c r="L546" s="220" t="e">
        <f>+VLOOKUP(A546,'POA 2026'!$A$11:$AU$188,17,FALSE)</f>
        <v>#N/A</v>
      </c>
      <c r="M546" s="220" t="e">
        <f>+VLOOKUP(A546,'POA 2026'!$A$11:$AU$188,19,FALSE)</f>
        <v>#N/A</v>
      </c>
      <c r="N546" s="220" t="e">
        <f>+VLOOKUP(A546,'POA 2026'!$A$11:$AU$188,20,FALSE)</f>
        <v>#N/A</v>
      </c>
      <c r="O546" s="145"/>
      <c r="P546" s="145"/>
      <c r="Q546" s="145"/>
      <c r="R546" s="145"/>
      <c r="S546" s="145"/>
      <c r="T546" s="145"/>
      <c r="U546" s="145"/>
    </row>
    <row r="547" spans="1:21" x14ac:dyDescent="0.25">
      <c r="A547" s="235"/>
      <c r="B547" s="219" t="e">
        <f>+VLOOKUP(A547,'POA 2026'!$A$11:$AU$188,14,FALSE)</f>
        <v>#N/A</v>
      </c>
      <c r="C547" s="219" t="e">
        <f>+VLOOKUP(A547,'POA 2026'!$A$11:$AU$188,8,FALSE)</f>
        <v>#N/A</v>
      </c>
      <c r="D547" s="219" t="e">
        <f>+VLOOKUP(A547,'POA 2026'!$A$11:$AU$188,13,FALSE)</f>
        <v>#N/A</v>
      </c>
      <c r="E547" s="220" t="e">
        <f>+VLOOKUP(A547,'POA 2026'!$A$11:$AU$188,15,FALSE)</f>
        <v>#N/A</v>
      </c>
      <c r="F547" s="145"/>
      <c r="G547" s="145"/>
      <c r="H547" s="145"/>
      <c r="I547" s="222"/>
      <c r="J547" s="195"/>
      <c r="K547" s="220" t="e">
        <f t="shared" si="8"/>
        <v>#N/A</v>
      </c>
      <c r="L547" s="220" t="e">
        <f>+VLOOKUP(A547,'POA 2026'!$A$11:$AU$188,17,FALSE)</f>
        <v>#N/A</v>
      </c>
      <c r="M547" s="220" t="e">
        <f>+VLOOKUP(A547,'POA 2026'!$A$11:$AU$188,19,FALSE)</f>
        <v>#N/A</v>
      </c>
      <c r="N547" s="220" t="e">
        <f>+VLOOKUP(A547,'POA 2026'!$A$11:$AU$188,20,FALSE)</f>
        <v>#N/A</v>
      </c>
      <c r="O547" s="145"/>
      <c r="P547" s="145"/>
      <c r="Q547" s="145"/>
      <c r="R547" s="145"/>
      <c r="S547" s="145"/>
      <c r="T547" s="145"/>
      <c r="U547" s="145"/>
    </row>
    <row r="548" spans="1:21" x14ac:dyDescent="0.25">
      <c r="A548" s="235"/>
      <c r="B548" s="219" t="e">
        <f>+VLOOKUP(A548,'POA 2026'!$A$11:$AU$188,14,FALSE)</f>
        <v>#N/A</v>
      </c>
      <c r="C548" s="219" t="e">
        <f>+VLOOKUP(A548,'POA 2026'!$A$11:$AU$188,8,FALSE)</f>
        <v>#N/A</v>
      </c>
      <c r="D548" s="219" t="e">
        <f>+VLOOKUP(A548,'POA 2026'!$A$11:$AU$188,13,FALSE)</f>
        <v>#N/A</v>
      </c>
      <c r="E548" s="220" t="e">
        <f>+VLOOKUP(A548,'POA 2026'!$A$11:$AU$188,15,FALSE)</f>
        <v>#N/A</v>
      </c>
      <c r="F548" s="145"/>
      <c r="G548" s="145"/>
      <c r="H548" s="145"/>
      <c r="I548" s="222"/>
      <c r="J548" s="195"/>
      <c r="K548" s="220" t="e">
        <f t="shared" si="8"/>
        <v>#N/A</v>
      </c>
      <c r="L548" s="220" t="e">
        <f>+VLOOKUP(A548,'POA 2026'!$A$11:$AU$188,17,FALSE)</f>
        <v>#N/A</v>
      </c>
      <c r="M548" s="220" t="e">
        <f>+VLOOKUP(A548,'POA 2026'!$A$11:$AU$188,19,FALSE)</f>
        <v>#N/A</v>
      </c>
      <c r="N548" s="220" t="e">
        <f>+VLOOKUP(A548,'POA 2026'!$A$11:$AU$188,20,FALSE)</f>
        <v>#N/A</v>
      </c>
      <c r="O548" s="145"/>
      <c r="P548" s="145"/>
      <c r="Q548" s="145"/>
      <c r="R548" s="145"/>
      <c r="S548" s="145"/>
      <c r="T548" s="145"/>
      <c r="U548" s="145"/>
    </row>
    <row r="549" spans="1:21" x14ac:dyDescent="0.25">
      <c r="A549" s="235"/>
      <c r="B549" s="219" t="e">
        <f>+VLOOKUP(A549,'POA 2026'!$A$11:$AU$188,14,FALSE)</f>
        <v>#N/A</v>
      </c>
      <c r="C549" s="219" t="e">
        <f>+VLOOKUP(A549,'POA 2026'!$A$11:$AU$188,8,FALSE)</f>
        <v>#N/A</v>
      </c>
      <c r="D549" s="219" t="e">
        <f>+VLOOKUP(A549,'POA 2026'!$A$11:$AU$188,13,FALSE)</f>
        <v>#N/A</v>
      </c>
      <c r="E549" s="220" t="e">
        <f>+VLOOKUP(A549,'POA 2026'!$A$11:$AU$188,15,FALSE)</f>
        <v>#N/A</v>
      </c>
      <c r="F549" s="145"/>
      <c r="G549" s="145"/>
      <c r="H549" s="145"/>
      <c r="I549" s="222"/>
      <c r="J549" s="195"/>
      <c r="K549" s="220" t="e">
        <f t="shared" si="8"/>
        <v>#N/A</v>
      </c>
      <c r="L549" s="220" t="e">
        <f>+VLOOKUP(A549,'POA 2026'!$A$11:$AU$188,17,FALSE)</f>
        <v>#N/A</v>
      </c>
      <c r="M549" s="220" t="e">
        <f>+VLOOKUP(A549,'POA 2026'!$A$11:$AU$188,19,FALSE)</f>
        <v>#N/A</v>
      </c>
      <c r="N549" s="220" t="e">
        <f>+VLOOKUP(A549,'POA 2026'!$A$11:$AU$188,20,FALSE)</f>
        <v>#N/A</v>
      </c>
      <c r="O549" s="145"/>
      <c r="P549" s="145"/>
      <c r="Q549" s="145"/>
      <c r="R549" s="145"/>
      <c r="S549" s="145"/>
      <c r="T549" s="145"/>
      <c r="U549" s="145"/>
    </row>
    <row r="550" spans="1:21" x14ac:dyDescent="0.25">
      <c r="A550" s="235"/>
      <c r="B550" s="219" t="e">
        <f>+VLOOKUP(A550,'POA 2026'!$A$11:$AU$188,14,FALSE)</f>
        <v>#N/A</v>
      </c>
      <c r="C550" s="219" t="e">
        <f>+VLOOKUP(A550,'POA 2026'!$A$11:$AU$188,8,FALSE)</f>
        <v>#N/A</v>
      </c>
      <c r="D550" s="219" t="e">
        <f>+VLOOKUP(A550,'POA 2026'!$A$11:$AU$188,13,FALSE)</f>
        <v>#N/A</v>
      </c>
      <c r="E550" s="220" t="e">
        <f>+VLOOKUP(A550,'POA 2026'!$A$11:$AU$188,15,FALSE)</f>
        <v>#N/A</v>
      </c>
      <c r="F550" s="145"/>
      <c r="G550" s="145"/>
      <c r="H550" s="145"/>
      <c r="I550" s="222"/>
      <c r="J550" s="195"/>
      <c r="K550" s="220" t="e">
        <f t="shared" si="8"/>
        <v>#N/A</v>
      </c>
      <c r="L550" s="220" t="e">
        <f>+VLOOKUP(A550,'POA 2026'!$A$11:$AU$188,17,FALSE)</f>
        <v>#N/A</v>
      </c>
      <c r="M550" s="220" t="e">
        <f>+VLOOKUP(A550,'POA 2026'!$A$11:$AU$188,19,FALSE)</f>
        <v>#N/A</v>
      </c>
      <c r="N550" s="220" t="e">
        <f>+VLOOKUP(A550,'POA 2026'!$A$11:$AU$188,20,FALSE)</f>
        <v>#N/A</v>
      </c>
      <c r="O550" s="145"/>
      <c r="P550" s="145"/>
      <c r="Q550" s="145"/>
      <c r="R550" s="145"/>
      <c r="S550" s="145"/>
      <c r="T550" s="145"/>
      <c r="U550" s="145"/>
    </row>
    <row r="551" spans="1:21" x14ac:dyDescent="0.25">
      <c r="A551" s="235"/>
      <c r="B551" s="219" t="e">
        <f>+VLOOKUP(A551,'POA 2026'!$A$11:$AU$188,14,FALSE)</f>
        <v>#N/A</v>
      </c>
      <c r="C551" s="219" t="e">
        <f>+VLOOKUP(A551,'POA 2026'!$A$11:$AU$188,8,FALSE)</f>
        <v>#N/A</v>
      </c>
      <c r="D551" s="219" t="e">
        <f>+VLOOKUP(A551,'POA 2026'!$A$11:$AU$188,13,FALSE)</f>
        <v>#N/A</v>
      </c>
      <c r="E551" s="220" t="e">
        <f>+VLOOKUP(A551,'POA 2026'!$A$11:$AU$188,15,FALSE)</f>
        <v>#N/A</v>
      </c>
      <c r="F551" s="145"/>
      <c r="G551" s="145"/>
      <c r="H551" s="145"/>
      <c r="I551" s="222"/>
      <c r="J551" s="195"/>
      <c r="K551" s="220" t="e">
        <f t="shared" si="8"/>
        <v>#N/A</v>
      </c>
      <c r="L551" s="220" t="e">
        <f>+VLOOKUP(A551,'POA 2026'!$A$11:$AU$188,17,FALSE)</f>
        <v>#N/A</v>
      </c>
      <c r="M551" s="220" t="e">
        <f>+VLOOKUP(A551,'POA 2026'!$A$11:$AU$188,19,FALSE)</f>
        <v>#N/A</v>
      </c>
      <c r="N551" s="220" t="e">
        <f>+VLOOKUP(A551,'POA 2026'!$A$11:$AU$188,20,FALSE)</f>
        <v>#N/A</v>
      </c>
      <c r="O551" s="145"/>
      <c r="P551" s="145"/>
      <c r="Q551" s="145"/>
      <c r="R551" s="145"/>
      <c r="S551" s="145"/>
      <c r="T551" s="145"/>
      <c r="U551" s="145"/>
    </row>
    <row r="552" spans="1:21" x14ac:dyDescent="0.25">
      <c r="A552" s="235"/>
      <c r="B552" s="219" t="e">
        <f>+VLOOKUP(A552,'POA 2026'!$A$11:$AU$188,14,FALSE)</f>
        <v>#N/A</v>
      </c>
      <c r="C552" s="219" t="e">
        <f>+VLOOKUP(A552,'POA 2026'!$A$11:$AU$188,8,FALSE)</f>
        <v>#N/A</v>
      </c>
      <c r="D552" s="219" t="e">
        <f>+VLOOKUP(A552,'POA 2026'!$A$11:$AU$188,13,FALSE)</f>
        <v>#N/A</v>
      </c>
      <c r="E552" s="220" t="e">
        <f>+VLOOKUP(A552,'POA 2026'!$A$11:$AU$188,15,FALSE)</f>
        <v>#N/A</v>
      </c>
      <c r="F552" s="145"/>
      <c r="G552" s="145"/>
      <c r="H552" s="145"/>
      <c r="I552" s="222"/>
      <c r="J552" s="195"/>
      <c r="K552" s="220" t="e">
        <f t="shared" si="8"/>
        <v>#N/A</v>
      </c>
      <c r="L552" s="220" t="e">
        <f>+VLOOKUP(A552,'POA 2026'!$A$11:$AU$188,17,FALSE)</f>
        <v>#N/A</v>
      </c>
      <c r="M552" s="220" t="e">
        <f>+VLOOKUP(A552,'POA 2026'!$A$11:$AU$188,19,FALSE)</f>
        <v>#N/A</v>
      </c>
      <c r="N552" s="220" t="e">
        <f>+VLOOKUP(A552,'POA 2026'!$A$11:$AU$188,20,FALSE)</f>
        <v>#N/A</v>
      </c>
      <c r="O552" s="145"/>
      <c r="P552" s="145"/>
      <c r="Q552" s="145"/>
      <c r="R552" s="145"/>
      <c r="S552" s="145"/>
      <c r="T552" s="145"/>
      <c r="U552" s="145"/>
    </row>
    <row r="553" spans="1:21" x14ac:dyDescent="0.25">
      <c r="A553" s="235"/>
      <c r="B553" s="219" t="e">
        <f>+VLOOKUP(A553,'POA 2026'!$A$11:$AU$188,14,FALSE)</f>
        <v>#N/A</v>
      </c>
      <c r="C553" s="219" t="e">
        <f>+VLOOKUP(A553,'POA 2026'!$A$11:$AU$188,8,FALSE)</f>
        <v>#N/A</v>
      </c>
      <c r="D553" s="219" t="e">
        <f>+VLOOKUP(A553,'POA 2026'!$A$11:$AU$188,13,FALSE)</f>
        <v>#N/A</v>
      </c>
      <c r="E553" s="220" t="e">
        <f>+VLOOKUP(A553,'POA 2026'!$A$11:$AU$188,15,FALSE)</f>
        <v>#N/A</v>
      </c>
      <c r="F553" s="145"/>
      <c r="G553" s="145"/>
      <c r="H553" s="145"/>
      <c r="I553" s="222"/>
      <c r="J553" s="195"/>
      <c r="K553" s="220" t="e">
        <f t="shared" si="8"/>
        <v>#N/A</v>
      </c>
      <c r="L553" s="220" t="e">
        <f>+VLOOKUP(A553,'POA 2026'!$A$11:$AU$188,17,FALSE)</f>
        <v>#N/A</v>
      </c>
      <c r="M553" s="220" t="e">
        <f>+VLOOKUP(A553,'POA 2026'!$A$11:$AU$188,19,FALSE)</f>
        <v>#N/A</v>
      </c>
      <c r="N553" s="220" t="e">
        <f>+VLOOKUP(A553,'POA 2026'!$A$11:$AU$188,20,FALSE)</f>
        <v>#N/A</v>
      </c>
      <c r="O553" s="145"/>
      <c r="P553" s="145"/>
      <c r="Q553" s="145"/>
      <c r="R553" s="145"/>
      <c r="S553" s="145"/>
      <c r="T553" s="145"/>
      <c r="U553" s="145"/>
    </row>
    <row r="554" spans="1:21" x14ac:dyDescent="0.25">
      <c r="A554" s="235"/>
      <c r="B554" s="219" t="e">
        <f>+VLOOKUP(A554,'POA 2026'!$A$11:$AU$188,14,FALSE)</f>
        <v>#N/A</v>
      </c>
      <c r="C554" s="219" t="e">
        <f>+VLOOKUP(A554,'POA 2026'!$A$11:$AU$188,8,FALSE)</f>
        <v>#N/A</v>
      </c>
      <c r="D554" s="219" t="e">
        <f>+VLOOKUP(A554,'POA 2026'!$A$11:$AU$188,13,FALSE)</f>
        <v>#N/A</v>
      </c>
      <c r="E554" s="220" t="e">
        <f>+VLOOKUP(A554,'POA 2026'!$A$11:$AU$188,15,FALSE)</f>
        <v>#N/A</v>
      </c>
      <c r="F554" s="145"/>
      <c r="G554" s="145"/>
      <c r="H554" s="145"/>
      <c r="I554" s="222"/>
      <c r="J554" s="195"/>
      <c r="K554" s="220" t="e">
        <f t="shared" si="8"/>
        <v>#N/A</v>
      </c>
      <c r="L554" s="220" t="e">
        <f>+VLOOKUP(A554,'POA 2026'!$A$11:$AU$188,17,FALSE)</f>
        <v>#N/A</v>
      </c>
      <c r="M554" s="220" t="e">
        <f>+VLOOKUP(A554,'POA 2026'!$A$11:$AU$188,19,FALSE)</f>
        <v>#N/A</v>
      </c>
      <c r="N554" s="220" t="e">
        <f>+VLOOKUP(A554,'POA 2026'!$A$11:$AU$188,20,FALSE)</f>
        <v>#N/A</v>
      </c>
      <c r="O554" s="145"/>
      <c r="P554" s="145"/>
      <c r="Q554" s="145"/>
      <c r="R554" s="145"/>
      <c r="S554" s="145"/>
      <c r="T554" s="145"/>
      <c r="U554" s="145"/>
    </row>
    <row r="555" spans="1:21" x14ac:dyDescent="0.25">
      <c r="A555" s="235"/>
      <c r="B555" s="219" t="e">
        <f>+VLOOKUP(A555,'POA 2026'!$A$11:$AU$188,14,FALSE)</f>
        <v>#N/A</v>
      </c>
      <c r="C555" s="219" t="e">
        <f>+VLOOKUP(A555,'POA 2026'!$A$11:$AU$188,8,FALSE)</f>
        <v>#N/A</v>
      </c>
      <c r="D555" s="219" t="e">
        <f>+VLOOKUP(A555,'POA 2026'!$A$11:$AU$188,13,FALSE)</f>
        <v>#N/A</v>
      </c>
      <c r="E555" s="220" t="e">
        <f>+VLOOKUP(A555,'POA 2026'!$A$11:$AU$188,15,FALSE)</f>
        <v>#N/A</v>
      </c>
      <c r="F555" s="145"/>
      <c r="G555" s="145"/>
      <c r="H555" s="145"/>
      <c r="I555" s="222"/>
      <c r="J555" s="195"/>
      <c r="K555" s="220" t="e">
        <f t="shared" si="8"/>
        <v>#N/A</v>
      </c>
      <c r="L555" s="220" t="e">
        <f>+VLOOKUP(A555,'POA 2026'!$A$11:$AU$188,17,FALSE)</f>
        <v>#N/A</v>
      </c>
      <c r="M555" s="220" t="e">
        <f>+VLOOKUP(A555,'POA 2026'!$A$11:$AU$188,19,FALSE)</f>
        <v>#N/A</v>
      </c>
      <c r="N555" s="220" t="e">
        <f>+VLOOKUP(A555,'POA 2026'!$A$11:$AU$188,20,FALSE)</f>
        <v>#N/A</v>
      </c>
      <c r="O555" s="145"/>
      <c r="P555" s="145"/>
      <c r="Q555" s="145"/>
      <c r="R555" s="145"/>
      <c r="S555" s="145"/>
      <c r="T555" s="145"/>
      <c r="U555" s="145"/>
    </row>
    <row r="556" spans="1:21" x14ac:dyDescent="0.25">
      <c r="A556" s="235"/>
      <c r="B556" s="219" t="e">
        <f>+VLOOKUP(A556,'POA 2026'!$A$11:$AU$188,14,FALSE)</f>
        <v>#N/A</v>
      </c>
      <c r="C556" s="219" t="e">
        <f>+VLOOKUP(A556,'POA 2026'!$A$11:$AU$188,8,FALSE)</f>
        <v>#N/A</v>
      </c>
      <c r="D556" s="219" t="e">
        <f>+VLOOKUP(A556,'POA 2026'!$A$11:$AU$188,13,FALSE)</f>
        <v>#N/A</v>
      </c>
      <c r="E556" s="220" t="e">
        <f>+VLOOKUP(A556,'POA 2026'!$A$11:$AU$188,15,FALSE)</f>
        <v>#N/A</v>
      </c>
      <c r="F556" s="145"/>
      <c r="G556" s="145"/>
      <c r="H556" s="145"/>
      <c r="I556" s="222"/>
      <c r="J556" s="195"/>
      <c r="K556" s="220" t="e">
        <f t="shared" si="8"/>
        <v>#N/A</v>
      </c>
      <c r="L556" s="220" t="e">
        <f>+VLOOKUP(A556,'POA 2026'!$A$11:$AU$188,17,FALSE)</f>
        <v>#N/A</v>
      </c>
      <c r="M556" s="220" t="e">
        <f>+VLOOKUP(A556,'POA 2026'!$A$11:$AU$188,19,FALSE)</f>
        <v>#N/A</v>
      </c>
      <c r="N556" s="220" t="e">
        <f>+VLOOKUP(A556,'POA 2026'!$A$11:$AU$188,20,FALSE)</f>
        <v>#N/A</v>
      </c>
      <c r="O556" s="145"/>
      <c r="P556" s="145"/>
      <c r="Q556" s="145"/>
      <c r="R556" s="145"/>
      <c r="S556" s="145"/>
      <c r="T556" s="145"/>
      <c r="U556" s="145"/>
    </row>
    <row r="557" spans="1:21" x14ac:dyDescent="0.25">
      <c r="A557" s="235"/>
      <c r="B557" s="219" t="e">
        <f>+VLOOKUP(A557,'POA 2026'!$A$11:$AU$188,14,FALSE)</f>
        <v>#N/A</v>
      </c>
      <c r="C557" s="219" t="e">
        <f>+VLOOKUP(A557,'POA 2026'!$A$11:$AU$188,8,FALSE)</f>
        <v>#N/A</v>
      </c>
      <c r="D557" s="219" t="e">
        <f>+VLOOKUP(A557,'POA 2026'!$A$11:$AU$188,13,FALSE)</f>
        <v>#N/A</v>
      </c>
      <c r="E557" s="220" t="e">
        <f>+VLOOKUP(A557,'POA 2026'!$A$11:$AU$188,15,FALSE)</f>
        <v>#N/A</v>
      </c>
      <c r="F557" s="145"/>
      <c r="G557" s="145"/>
      <c r="H557" s="145"/>
      <c r="I557" s="222"/>
      <c r="J557" s="195"/>
      <c r="K557" s="220" t="e">
        <f t="shared" si="8"/>
        <v>#N/A</v>
      </c>
      <c r="L557" s="220" t="e">
        <f>+VLOOKUP(A557,'POA 2026'!$A$11:$AU$188,17,FALSE)</f>
        <v>#N/A</v>
      </c>
      <c r="M557" s="220" t="e">
        <f>+VLOOKUP(A557,'POA 2026'!$A$11:$AU$188,19,FALSE)</f>
        <v>#N/A</v>
      </c>
      <c r="N557" s="220" t="e">
        <f>+VLOOKUP(A557,'POA 2026'!$A$11:$AU$188,20,FALSE)</f>
        <v>#N/A</v>
      </c>
      <c r="O557" s="145"/>
      <c r="P557" s="145"/>
      <c r="Q557" s="145"/>
      <c r="R557" s="145"/>
      <c r="S557" s="145"/>
      <c r="T557" s="145"/>
      <c r="U557" s="145"/>
    </row>
    <row r="558" spans="1:21" x14ac:dyDescent="0.25">
      <c r="A558" s="235"/>
      <c r="B558" s="219" t="e">
        <f>+VLOOKUP(A558,'POA 2026'!$A$11:$AU$188,14,FALSE)</f>
        <v>#N/A</v>
      </c>
      <c r="C558" s="219" t="e">
        <f>+VLOOKUP(A558,'POA 2026'!$A$11:$AU$188,8,FALSE)</f>
        <v>#N/A</v>
      </c>
      <c r="D558" s="219" t="e">
        <f>+VLOOKUP(A558,'POA 2026'!$A$11:$AU$188,13,FALSE)</f>
        <v>#N/A</v>
      </c>
      <c r="E558" s="220" t="e">
        <f>+VLOOKUP(A558,'POA 2026'!$A$11:$AU$188,15,FALSE)</f>
        <v>#N/A</v>
      </c>
      <c r="F558" s="145"/>
      <c r="G558" s="145"/>
      <c r="H558" s="145"/>
      <c r="I558" s="222"/>
      <c r="J558" s="195"/>
      <c r="K558" s="220" t="e">
        <f t="shared" si="8"/>
        <v>#N/A</v>
      </c>
      <c r="L558" s="220" t="e">
        <f>+VLOOKUP(A558,'POA 2026'!$A$11:$AU$188,17,FALSE)</f>
        <v>#N/A</v>
      </c>
      <c r="M558" s="220" t="e">
        <f>+VLOOKUP(A558,'POA 2026'!$A$11:$AU$188,19,FALSE)</f>
        <v>#N/A</v>
      </c>
      <c r="N558" s="220" t="e">
        <f>+VLOOKUP(A558,'POA 2026'!$A$11:$AU$188,20,FALSE)</f>
        <v>#N/A</v>
      </c>
      <c r="O558" s="145"/>
      <c r="P558" s="145"/>
      <c r="Q558" s="145"/>
      <c r="R558" s="145"/>
      <c r="S558" s="145"/>
      <c r="T558" s="145"/>
      <c r="U558" s="145"/>
    </row>
    <row r="559" spans="1:21" x14ac:dyDescent="0.25">
      <c r="A559" s="235"/>
      <c r="B559" s="219" t="e">
        <f>+VLOOKUP(A559,'POA 2026'!$A$11:$AU$188,14,FALSE)</f>
        <v>#N/A</v>
      </c>
      <c r="C559" s="219" t="e">
        <f>+VLOOKUP(A559,'POA 2026'!$A$11:$AU$188,8,FALSE)</f>
        <v>#N/A</v>
      </c>
      <c r="D559" s="219" t="e">
        <f>+VLOOKUP(A559,'POA 2026'!$A$11:$AU$188,13,FALSE)</f>
        <v>#N/A</v>
      </c>
      <c r="E559" s="220" t="e">
        <f>+VLOOKUP(A559,'POA 2026'!$A$11:$AU$188,15,FALSE)</f>
        <v>#N/A</v>
      </c>
      <c r="F559" s="145"/>
      <c r="G559" s="145"/>
      <c r="H559" s="145"/>
      <c r="I559" s="222"/>
      <c r="J559" s="195"/>
      <c r="K559" s="220" t="e">
        <f t="shared" si="8"/>
        <v>#N/A</v>
      </c>
      <c r="L559" s="220" t="e">
        <f>+VLOOKUP(A559,'POA 2026'!$A$11:$AU$188,17,FALSE)</f>
        <v>#N/A</v>
      </c>
      <c r="M559" s="220" t="e">
        <f>+VLOOKUP(A559,'POA 2026'!$A$11:$AU$188,19,FALSE)</f>
        <v>#N/A</v>
      </c>
      <c r="N559" s="220" t="e">
        <f>+VLOOKUP(A559,'POA 2026'!$A$11:$AU$188,20,FALSE)</f>
        <v>#N/A</v>
      </c>
      <c r="O559" s="145"/>
      <c r="P559" s="145"/>
      <c r="Q559" s="145"/>
      <c r="R559" s="145"/>
      <c r="S559" s="145"/>
      <c r="T559" s="145"/>
      <c r="U559" s="145"/>
    </row>
    <row r="560" spans="1:21" x14ac:dyDescent="0.25">
      <c r="A560" s="235"/>
      <c r="B560" s="219" t="e">
        <f>+VLOOKUP(A560,'POA 2026'!$A$11:$AU$188,14,FALSE)</f>
        <v>#N/A</v>
      </c>
      <c r="C560" s="219" t="e">
        <f>+VLOOKUP(A560,'POA 2026'!$A$11:$AU$188,8,FALSE)</f>
        <v>#N/A</v>
      </c>
      <c r="D560" s="219" t="e">
        <f>+VLOOKUP(A560,'POA 2026'!$A$11:$AU$188,13,FALSE)</f>
        <v>#N/A</v>
      </c>
      <c r="E560" s="220" t="e">
        <f>+VLOOKUP(A560,'POA 2026'!$A$11:$AU$188,15,FALSE)</f>
        <v>#N/A</v>
      </c>
      <c r="F560" s="145"/>
      <c r="G560" s="145"/>
      <c r="H560" s="145"/>
      <c r="I560" s="222"/>
      <c r="J560" s="195"/>
      <c r="K560" s="220" t="e">
        <f t="shared" si="8"/>
        <v>#N/A</v>
      </c>
      <c r="L560" s="220" t="e">
        <f>+VLOOKUP(A560,'POA 2026'!$A$11:$AU$188,17,FALSE)</f>
        <v>#N/A</v>
      </c>
      <c r="M560" s="220" t="e">
        <f>+VLOOKUP(A560,'POA 2026'!$A$11:$AU$188,19,FALSE)</f>
        <v>#N/A</v>
      </c>
      <c r="N560" s="220" t="e">
        <f>+VLOOKUP(A560,'POA 2026'!$A$11:$AU$188,20,FALSE)</f>
        <v>#N/A</v>
      </c>
      <c r="O560" s="145"/>
      <c r="P560" s="145"/>
      <c r="Q560" s="145"/>
      <c r="R560" s="145"/>
      <c r="S560" s="145"/>
      <c r="T560" s="145"/>
      <c r="U560" s="145"/>
    </row>
    <row r="561" spans="1:21" x14ac:dyDescent="0.25">
      <c r="A561" s="235"/>
      <c r="B561" s="219" t="e">
        <f>+VLOOKUP(A561,'POA 2026'!$A$11:$AU$188,14,FALSE)</f>
        <v>#N/A</v>
      </c>
      <c r="C561" s="219" t="e">
        <f>+VLOOKUP(A561,'POA 2026'!$A$11:$AU$188,8,FALSE)</f>
        <v>#N/A</v>
      </c>
      <c r="D561" s="219" t="e">
        <f>+VLOOKUP(A561,'POA 2026'!$A$11:$AU$188,13,FALSE)</f>
        <v>#N/A</v>
      </c>
      <c r="E561" s="220" t="e">
        <f>+VLOOKUP(A561,'POA 2026'!$A$11:$AU$188,15,FALSE)</f>
        <v>#N/A</v>
      </c>
      <c r="F561" s="145"/>
      <c r="G561" s="145"/>
      <c r="H561" s="145"/>
      <c r="I561" s="222"/>
      <c r="J561" s="195"/>
      <c r="K561" s="220" t="e">
        <f t="shared" si="8"/>
        <v>#N/A</v>
      </c>
      <c r="L561" s="220" t="e">
        <f>+VLOOKUP(A561,'POA 2026'!$A$11:$AU$188,17,FALSE)</f>
        <v>#N/A</v>
      </c>
      <c r="M561" s="220" t="e">
        <f>+VLOOKUP(A561,'POA 2026'!$A$11:$AU$188,19,FALSE)</f>
        <v>#N/A</v>
      </c>
      <c r="N561" s="220" t="e">
        <f>+VLOOKUP(A561,'POA 2026'!$A$11:$AU$188,20,FALSE)</f>
        <v>#N/A</v>
      </c>
      <c r="O561" s="145"/>
      <c r="P561" s="145"/>
      <c r="Q561" s="145"/>
      <c r="R561" s="145"/>
      <c r="S561" s="145"/>
      <c r="T561" s="145"/>
      <c r="U561" s="145"/>
    </row>
    <row r="562" spans="1:21" x14ac:dyDescent="0.25">
      <c r="A562" s="220"/>
      <c r="B562" s="219" t="e">
        <f>+VLOOKUP(A562,'POA 2026'!$A$11:$AU$188,14,FALSE)</f>
        <v>#N/A</v>
      </c>
      <c r="C562" s="219" t="e">
        <f>+VLOOKUP(A562,'POA 2026'!$A$11:$AU$188,8,FALSE)</f>
        <v>#N/A</v>
      </c>
      <c r="D562" s="219" t="e">
        <f>+VLOOKUP(A562,'POA 2026'!$A$11:$AU$188,13,FALSE)</f>
        <v>#N/A</v>
      </c>
      <c r="E562" s="220" t="e">
        <f>+VLOOKUP(A562,'POA 2026'!$A$11:$AU$188,15,FALSE)</f>
        <v>#N/A</v>
      </c>
      <c r="F562" s="145"/>
      <c r="G562" s="145"/>
      <c r="H562" s="145"/>
      <c r="I562" s="222"/>
      <c r="J562" s="195"/>
      <c r="K562" s="220" t="e">
        <f t="shared" si="8"/>
        <v>#N/A</v>
      </c>
      <c r="L562" s="220" t="e">
        <f>+VLOOKUP(A562,'POA 2026'!$A$11:$AU$188,17,FALSE)</f>
        <v>#N/A</v>
      </c>
      <c r="M562" s="220" t="e">
        <f>+VLOOKUP(A562,'POA 2026'!$A$11:$AU$188,19,FALSE)</f>
        <v>#N/A</v>
      </c>
      <c r="N562" s="220" t="e">
        <f>+VLOOKUP(A562,'POA 2026'!$A$11:$AU$188,20,FALSE)</f>
        <v>#N/A</v>
      </c>
      <c r="O562" s="145"/>
      <c r="P562" s="145"/>
      <c r="Q562" s="145"/>
      <c r="R562" s="145"/>
      <c r="S562" s="145"/>
      <c r="T562" s="145"/>
      <c r="U562" s="145"/>
    </row>
    <row r="563" spans="1:21" x14ac:dyDescent="0.25">
      <c r="A563" s="220"/>
      <c r="B563" s="219" t="e">
        <f>+VLOOKUP(A563,'POA 2026'!$A$11:$AU$188,14,FALSE)</f>
        <v>#N/A</v>
      </c>
      <c r="C563" s="219" t="e">
        <f>+VLOOKUP(A563,'POA 2026'!$A$11:$AU$188,8,FALSE)</f>
        <v>#N/A</v>
      </c>
      <c r="D563" s="219" t="e">
        <f>+VLOOKUP(A563,'POA 2026'!$A$11:$AU$188,13,FALSE)</f>
        <v>#N/A</v>
      </c>
      <c r="E563" s="220" t="e">
        <f>+VLOOKUP(A563,'POA 2026'!$A$11:$AU$188,15,FALSE)</f>
        <v>#N/A</v>
      </c>
      <c r="F563" s="145"/>
      <c r="G563" s="145"/>
      <c r="H563" s="145"/>
      <c r="I563" s="222"/>
      <c r="J563" s="195"/>
      <c r="K563" s="220" t="e">
        <f t="shared" si="8"/>
        <v>#N/A</v>
      </c>
      <c r="L563" s="220" t="e">
        <f>+VLOOKUP(A563,'POA 2026'!$A$11:$AU$188,17,FALSE)</f>
        <v>#N/A</v>
      </c>
      <c r="M563" s="220" t="e">
        <f>+VLOOKUP(A563,'POA 2026'!$A$11:$AU$188,19,FALSE)</f>
        <v>#N/A</v>
      </c>
      <c r="N563" s="220" t="e">
        <f>+VLOOKUP(A563,'POA 2026'!$A$11:$AU$188,20,FALSE)</f>
        <v>#N/A</v>
      </c>
      <c r="O563" s="145"/>
      <c r="P563" s="145"/>
      <c r="Q563" s="145"/>
      <c r="R563" s="145"/>
      <c r="S563" s="145"/>
      <c r="T563" s="145"/>
      <c r="U563" s="145"/>
    </row>
    <row r="564" spans="1:21" x14ac:dyDescent="0.25">
      <c r="A564" s="220"/>
      <c r="B564" s="219" t="e">
        <f>+VLOOKUP(A564,'POA 2026'!$A$11:$AU$188,14,FALSE)</f>
        <v>#N/A</v>
      </c>
      <c r="C564" s="219" t="e">
        <f>+VLOOKUP(A564,'POA 2026'!$A$11:$AU$188,8,FALSE)</f>
        <v>#N/A</v>
      </c>
      <c r="D564" s="219" t="e">
        <f>+VLOOKUP(A564,'POA 2026'!$A$11:$AU$188,13,FALSE)</f>
        <v>#N/A</v>
      </c>
      <c r="E564" s="220" t="e">
        <f>+VLOOKUP(A564,'POA 2026'!$A$11:$AU$188,15,FALSE)</f>
        <v>#N/A</v>
      </c>
      <c r="F564" s="145"/>
      <c r="G564" s="145"/>
      <c r="H564" s="145"/>
      <c r="I564" s="222"/>
      <c r="J564" s="195"/>
      <c r="K564" s="220" t="e">
        <f t="shared" si="8"/>
        <v>#N/A</v>
      </c>
      <c r="L564" s="220" t="e">
        <f>+VLOOKUP(A564,'POA 2026'!$A$11:$AU$188,17,FALSE)</f>
        <v>#N/A</v>
      </c>
      <c r="M564" s="220" t="e">
        <f>+VLOOKUP(A564,'POA 2026'!$A$11:$AU$188,19,FALSE)</f>
        <v>#N/A</v>
      </c>
      <c r="N564" s="220" t="e">
        <f>+VLOOKUP(A564,'POA 2026'!$A$11:$AU$188,20,FALSE)</f>
        <v>#N/A</v>
      </c>
      <c r="O564" s="145"/>
      <c r="P564" s="145"/>
      <c r="Q564" s="145"/>
      <c r="R564" s="145"/>
      <c r="S564" s="145"/>
      <c r="T564" s="145"/>
      <c r="U564" s="145"/>
    </row>
    <row r="565" spans="1:21" x14ac:dyDescent="0.25">
      <c r="A565" s="220"/>
      <c r="B565" s="219" t="e">
        <f>+VLOOKUP(A565,'POA 2026'!$A$11:$AU$188,14,FALSE)</f>
        <v>#N/A</v>
      </c>
      <c r="C565" s="219" t="e">
        <f>+VLOOKUP(A565,'POA 2026'!$A$11:$AU$188,8,FALSE)</f>
        <v>#N/A</v>
      </c>
      <c r="D565" s="219" t="e">
        <f>+VLOOKUP(A565,'POA 2026'!$A$11:$AU$188,13,FALSE)</f>
        <v>#N/A</v>
      </c>
      <c r="E565" s="220" t="e">
        <f>+VLOOKUP(A565,'POA 2026'!$A$11:$AU$188,15,FALSE)</f>
        <v>#N/A</v>
      </c>
      <c r="F565" s="145"/>
      <c r="G565" s="145"/>
      <c r="H565" s="145"/>
      <c r="I565" s="222"/>
      <c r="J565" s="195"/>
      <c r="K565" s="220" t="e">
        <f t="shared" si="8"/>
        <v>#N/A</v>
      </c>
      <c r="L565" s="220" t="e">
        <f>+VLOOKUP(A565,'POA 2026'!$A$11:$AU$188,17,FALSE)</f>
        <v>#N/A</v>
      </c>
      <c r="M565" s="220" t="e">
        <f>+VLOOKUP(A565,'POA 2026'!$A$11:$AU$188,19,FALSE)</f>
        <v>#N/A</v>
      </c>
      <c r="N565" s="220" t="e">
        <f>+VLOOKUP(A565,'POA 2026'!$A$11:$AU$188,20,FALSE)</f>
        <v>#N/A</v>
      </c>
      <c r="O565" s="145"/>
      <c r="P565" s="145"/>
      <c r="Q565" s="145"/>
      <c r="R565" s="145"/>
      <c r="S565" s="145"/>
      <c r="T565" s="145"/>
      <c r="U565" s="145"/>
    </row>
    <row r="566" spans="1:21" x14ac:dyDescent="0.25">
      <c r="A566" s="220"/>
      <c r="B566" s="219" t="e">
        <f>+VLOOKUP(A566,'POA 2026'!$A$11:$AU$188,14,FALSE)</f>
        <v>#N/A</v>
      </c>
      <c r="C566" s="219" t="e">
        <f>+VLOOKUP(A566,'POA 2026'!$A$11:$AU$188,8,FALSE)</f>
        <v>#N/A</v>
      </c>
      <c r="D566" s="219" t="e">
        <f>+VLOOKUP(A566,'POA 2026'!$A$11:$AU$188,13,FALSE)</f>
        <v>#N/A</v>
      </c>
      <c r="E566" s="220" t="e">
        <f>+VLOOKUP(A566,'POA 2026'!$A$11:$AU$188,15,FALSE)</f>
        <v>#N/A</v>
      </c>
      <c r="F566" s="145"/>
      <c r="G566" s="145"/>
      <c r="H566" s="145"/>
      <c r="I566" s="222"/>
      <c r="J566" s="195"/>
      <c r="K566" s="220" t="e">
        <f t="shared" si="8"/>
        <v>#N/A</v>
      </c>
      <c r="L566" s="220" t="e">
        <f>+VLOOKUP(A566,'POA 2026'!$A$11:$AU$188,17,FALSE)</f>
        <v>#N/A</v>
      </c>
      <c r="M566" s="220" t="e">
        <f>+VLOOKUP(A566,'POA 2026'!$A$11:$AU$188,19,FALSE)</f>
        <v>#N/A</v>
      </c>
      <c r="N566" s="220" t="e">
        <f>+VLOOKUP(A566,'POA 2026'!$A$11:$AU$188,20,FALSE)</f>
        <v>#N/A</v>
      </c>
      <c r="O566" s="145"/>
      <c r="P566" s="145"/>
      <c r="Q566" s="145"/>
      <c r="R566" s="145"/>
      <c r="S566" s="145"/>
      <c r="T566" s="145"/>
      <c r="U566" s="145"/>
    </row>
    <row r="567" spans="1:21" x14ac:dyDescent="0.25">
      <c r="A567" s="220"/>
      <c r="B567" s="219" t="e">
        <f>+VLOOKUP(A567,'POA 2026'!$A$11:$AU$188,14,FALSE)</f>
        <v>#N/A</v>
      </c>
      <c r="C567" s="219" t="e">
        <f>+VLOOKUP(A567,'POA 2026'!$A$11:$AU$188,8,FALSE)</f>
        <v>#N/A</v>
      </c>
      <c r="D567" s="219" t="e">
        <f>+VLOOKUP(A567,'POA 2026'!$A$11:$AU$188,13,FALSE)</f>
        <v>#N/A</v>
      </c>
      <c r="E567" s="220" t="e">
        <f>+VLOOKUP(A567,'POA 2026'!$A$11:$AU$188,15,FALSE)</f>
        <v>#N/A</v>
      </c>
      <c r="F567" s="145"/>
      <c r="G567" s="145"/>
      <c r="H567" s="145"/>
      <c r="I567" s="222"/>
      <c r="J567" s="195"/>
      <c r="K567" s="220" t="e">
        <f t="shared" si="8"/>
        <v>#N/A</v>
      </c>
      <c r="L567" s="220" t="e">
        <f>+VLOOKUP(A567,'POA 2026'!$A$11:$AU$188,17,FALSE)</f>
        <v>#N/A</v>
      </c>
      <c r="M567" s="220" t="e">
        <f>+VLOOKUP(A567,'POA 2026'!$A$11:$AU$188,19,FALSE)</f>
        <v>#N/A</v>
      </c>
      <c r="N567" s="220" t="e">
        <f>+VLOOKUP(A567,'POA 2026'!$A$11:$AU$188,20,FALSE)</f>
        <v>#N/A</v>
      </c>
      <c r="O567" s="145"/>
      <c r="P567" s="145"/>
      <c r="Q567" s="145"/>
      <c r="R567" s="145"/>
      <c r="S567" s="145"/>
      <c r="T567" s="145"/>
      <c r="U567" s="145"/>
    </row>
    <row r="568" spans="1:21" x14ac:dyDescent="0.25">
      <c r="A568" s="220"/>
      <c r="B568" s="219" t="e">
        <f>+VLOOKUP(A568,'POA 2026'!$A$11:$AU$188,14,FALSE)</f>
        <v>#N/A</v>
      </c>
      <c r="C568" s="219" t="e">
        <f>+VLOOKUP(A568,'POA 2026'!$A$11:$AU$188,8,FALSE)</f>
        <v>#N/A</v>
      </c>
      <c r="D568" s="219" t="e">
        <f>+VLOOKUP(A568,'POA 2026'!$A$11:$AU$188,13,FALSE)</f>
        <v>#N/A</v>
      </c>
      <c r="E568" s="220" t="e">
        <f>+VLOOKUP(A568,'POA 2026'!$A$11:$AU$188,15,FALSE)</f>
        <v>#N/A</v>
      </c>
      <c r="F568" s="145"/>
      <c r="G568" s="145"/>
      <c r="H568" s="145"/>
      <c r="I568" s="222"/>
      <c r="J568" s="195"/>
      <c r="K568" s="220" t="e">
        <f t="shared" si="8"/>
        <v>#N/A</v>
      </c>
      <c r="L568" s="220" t="e">
        <f>+VLOOKUP(A568,'POA 2026'!$A$11:$AU$188,17,FALSE)</f>
        <v>#N/A</v>
      </c>
      <c r="M568" s="220" t="e">
        <f>+VLOOKUP(A568,'POA 2026'!$A$11:$AU$188,19,FALSE)</f>
        <v>#N/A</v>
      </c>
      <c r="N568" s="220" t="e">
        <f>+VLOOKUP(A568,'POA 2026'!$A$11:$AU$188,20,FALSE)</f>
        <v>#N/A</v>
      </c>
      <c r="O568" s="145"/>
      <c r="P568" s="145"/>
      <c r="Q568" s="145"/>
      <c r="R568" s="145"/>
      <c r="S568" s="145"/>
      <c r="T568" s="145"/>
      <c r="U568" s="145"/>
    </row>
    <row r="569" spans="1:21" x14ac:dyDescent="0.25">
      <c r="A569" s="220"/>
      <c r="B569" s="219" t="e">
        <f>+VLOOKUP(A569,'POA 2026'!$A$11:$AU$188,14,FALSE)</f>
        <v>#N/A</v>
      </c>
      <c r="C569" s="219" t="e">
        <f>+VLOOKUP(A569,'POA 2026'!$A$11:$AU$188,8,FALSE)</f>
        <v>#N/A</v>
      </c>
      <c r="D569" s="219" t="e">
        <f>+VLOOKUP(A569,'POA 2026'!$A$11:$AU$188,13,FALSE)</f>
        <v>#N/A</v>
      </c>
      <c r="E569" s="220" t="e">
        <f>+VLOOKUP(A569,'POA 2026'!$A$11:$AU$188,15,FALSE)</f>
        <v>#N/A</v>
      </c>
      <c r="F569" s="145"/>
      <c r="G569" s="145"/>
      <c r="H569" s="145"/>
      <c r="I569" s="222"/>
      <c r="J569" s="195"/>
      <c r="K569" s="220" t="e">
        <f t="shared" si="8"/>
        <v>#N/A</v>
      </c>
      <c r="L569" s="220" t="e">
        <f>+VLOOKUP(A569,'POA 2026'!$A$11:$AU$188,17,FALSE)</f>
        <v>#N/A</v>
      </c>
      <c r="M569" s="220" t="e">
        <f>+VLOOKUP(A569,'POA 2026'!$A$11:$AU$188,19,FALSE)</f>
        <v>#N/A</v>
      </c>
      <c r="N569" s="220" t="e">
        <f>+VLOOKUP(A569,'POA 2026'!$A$11:$AU$188,20,FALSE)</f>
        <v>#N/A</v>
      </c>
      <c r="O569" s="145"/>
      <c r="P569" s="145"/>
      <c r="Q569" s="145"/>
      <c r="R569" s="145"/>
      <c r="S569" s="145"/>
      <c r="T569" s="145"/>
      <c r="U569" s="145"/>
    </row>
    <row r="570" spans="1:21" x14ac:dyDescent="0.25">
      <c r="A570" s="220"/>
      <c r="B570" s="219" t="e">
        <f>+VLOOKUP(A570,'POA 2026'!$A$11:$AU$188,14,FALSE)</f>
        <v>#N/A</v>
      </c>
      <c r="C570" s="219" t="e">
        <f>+VLOOKUP(A570,'POA 2026'!$A$11:$AU$188,8,FALSE)</f>
        <v>#N/A</v>
      </c>
      <c r="D570" s="219" t="e">
        <f>+VLOOKUP(A570,'POA 2026'!$A$11:$AU$188,13,FALSE)</f>
        <v>#N/A</v>
      </c>
      <c r="E570" s="220" t="e">
        <f>+VLOOKUP(A570,'POA 2026'!$A$11:$AU$188,15,FALSE)</f>
        <v>#N/A</v>
      </c>
      <c r="F570" s="145"/>
      <c r="G570" s="145"/>
      <c r="H570" s="145"/>
      <c r="I570" s="222"/>
      <c r="J570" s="195"/>
      <c r="K570" s="220" t="e">
        <f t="shared" si="8"/>
        <v>#N/A</v>
      </c>
      <c r="L570" s="220" t="e">
        <f>+VLOOKUP(A570,'POA 2026'!$A$11:$AU$188,17,FALSE)</f>
        <v>#N/A</v>
      </c>
      <c r="M570" s="220" t="e">
        <f>+VLOOKUP(A570,'POA 2026'!$A$11:$AU$188,19,FALSE)</f>
        <v>#N/A</v>
      </c>
      <c r="N570" s="220" t="e">
        <f>+VLOOKUP(A570,'POA 2026'!$A$11:$AU$188,20,FALSE)</f>
        <v>#N/A</v>
      </c>
      <c r="O570" s="145"/>
      <c r="P570" s="145"/>
      <c r="Q570" s="145"/>
      <c r="R570" s="145"/>
      <c r="S570" s="145"/>
      <c r="T570" s="145"/>
      <c r="U570" s="145"/>
    </row>
    <row r="571" spans="1:21" x14ac:dyDescent="0.25">
      <c r="A571" s="220"/>
      <c r="B571" s="219" t="e">
        <f>+VLOOKUP(A571,'POA 2026'!$A$11:$AU$188,14,FALSE)</f>
        <v>#N/A</v>
      </c>
      <c r="C571" s="219" t="e">
        <f>+VLOOKUP(A571,'POA 2026'!$A$11:$AU$188,8,FALSE)</f>
        <v>#N/A</v>
      </c>
      <c r="D571" s="219" t="e">
        <f>+VLOOKUP(A571,'POA 2026'!$A$11:$AU$188,13,FALSE)</f>
        <v>#N/A</v>
      </c>
      <c r="E571" s="220" t="e">
        <f>+VLOOKUP(A571,'POA 2026'!$A$11:$AU$188,15,FALSE)</f>
        <v>#N/A</v>
      </c>
      <c r="F571" s="145"/>
      <c r="G571" s="145"/>
      <c r="H571" s="145"/>
      <c r="I571" s="222"/>
      <c r="J571" s="195"/>
      <c r="K571" s="220" t="e">
        <f t="shared" si="8"/>
        <v>#N/A</v>
      </c>
      <c r="L571" s="220" t="e">
        <f>+VLOOKUP(A571,'POA 2026'!$A$11:$AU$188,17,FALSE)</f>
        <v>#N/A</v>
      </c>
      <c r="M571" s="220" t="e">
        <f>+VLOOKUP(A571,'POA 2026'!$A$11:$AU$188,19,FALSE)</f>
        <v>#N/A</v>
      </c>
      <c r="N571" s="220" t="e">
        <f>+VLOOKUP(A571,'POA 2026'!$A$11:$AU$188,20,FALSE)</f>
        <v>#N/A</v>
      </c>
      <c r="O571" s="145"/>
      <c r="P571" s="145"/>
      <c r="Q571" s="145"/>
      <c r="R571" s="145"/>
      <c r="S571" s="145"/>
      <c r="T571" s="145"/>
      <c r="U571" s="145"/>
    </row>
    <row r="572" spans="1:21" x14ac:dyDescent="0.25">
      <c r="A572" s="220"/>
      <c r="B572" s="219" t="e">
        <f>+VLOOKUP(A572,'POA 2026'!$A$11:$AU$188,14,FALSE)</f>
        <v>#N/A</v>
      </c>
      <c r="C572" s="219" t="e">
        <f>+VLOOKUP(A572,'POA 2026'!$A$11:$AU$188,8,FALSE)</f>
        <v>#N/A</v>
      </c>
      <c r="D572" s="219" t="e">
        <f>+VLOOKUP(A572,'POA 2026'!$A$11:$AU$188,13,FALSE)</f>
        <v>#N/A</v>
      </c>
      <c r="E572" s="220" t="e">
        <f>+VLOOKUP(A572,'POA 2026'!$A$11:$AU$188,15,FALSE)</f>
        <v>#N/A</v>
      </c>
      <c r="F572" s="145"/>
      <c r="G572" s="145"/>
      <c r="H572" s="145"/>
      <c r="I572" s="222"/>
      <c r="J572" s="195"/>
      <c r="K572" s="220" t="e">
        <f t="shared" ref="K572:K635" si="9">+MID(L572,1,2)</f>
        <v>#N/A</v>
      </c>
      <c r="L572" s="220" t="e">
        <f>+VLOOKUP(A572,'POA 2026'!$A$11:$AU$188,17,FALSE)</f>
        <v>#N/A</v>
      </c>
      <c r="M572" s="220" t="e">
        <f>+VLOOKUP(A572,'POA 2026'!$A$11:$AU$188,19,FALSE)</f>
        <v>#N/A</v>
      </c>
      <c r="N572" s="220" t="e">
        <f>+VLOOKUP(A572,'POA 2026'!$A$11:$AU$188,20,FALSE)</f>
        <v>#N/A</v>
      </c>
      <c r="O572" s="145"/>
      <c r="P572" s="145"/>
      <c r="Q572" s="145"/>
      <c r="R572" s="145"/>
      <c r="S572" s="145"/>
      <c r="T572" s="145"/>
      <c r="U572" s="145"/>
    </row>
    <row r="573" spans="1:21" x14ac:dyDescent="0.25">
      <c r="A573" s="220"/>
      <c r="B573" s="219" t="e">
        <f>+VLOOKUP(A573,'POA 2026'!$A$11:$AU$188,14,FALSE)</f>
        <v>#N/A</v>
      </c>
      <c r="C573" s="219" t="e">
        <f>+VLOOKUP(A573,'POA 2026'!$A$11:$AU$188,8,FALSE)</f>
        <v>#N/A</v>
      </c>
      <c r="D573" s="219" t="e">
        <f>+VLOOKUP(A573,'POA 2026'!$A$11:$AU$188,13,FALSE)</f>
        <v>#N/A</v>
      </c>
      <c r="E573" s="220" t="e">
        <f>+VLOOKUP(A573,'POA 2026'!$A$11:$AU$188,15,FALSE)</f>
        <v>#N/A</v>
      </c>
      <c r="F573" s="145"/>
      <c r="G573" s="145"/>
      <c r="H573" s="145"/>
      <c r="I573" s="222"/>
      <c r="J573" s="195"/>
      <c r="K573" s="220" t="e">
        <f t="shared" si="9"/>
        <v>#N/A</v>
      </c>
      <c r="L573" s="220" t="e">
        <f>+VLOOKUP(A573,'POA 2026'!$A$11:$AU$188,17,FALSE)</f>
        <v>#N/A</v>
      </c>
      <c r="M573" s="220" t="e">
        <f>+VLOOKUP(A573,'POA 2026'!$A$11:$AU$188,19,FALSE)</f>
        <v>#N/A</v>
      </c>
      <c r="N573" s="220" t="e">
        <f>+VLOOKUP(A573,'POA 2026'!$A$11:$AU$188,20,FALSE)</f>
        <v>#N/A</v>
      </c>
      <c r="O573" s="145"/>
      <c r="P573" s="145"/>
      <c r="Q573" s="145"/>
      <c r="R573" s="145"/>
      <c r="S573" s="145"/>
      <c r="T573" s="145"/>
      <c r="U573" s="145"/>
    </row>
    <row r="574" spans="1:21" x14ac:dyDescent="0.25">
      <c r="A574" s="220"/>
      <c r="B574" s="219" t="e">
        <f>+VLOOKUP(A574,'POA 2026'!$A$11:$AU$188,14,FALSE)</f>
        <v>#N/A</v>
      </c>
      <c r="C574" s="219" t="e">
        <f>+VLOOKUP(A574,'POA 2026'!$A$11:$AU$188,8,FALSE)</f>
        <v>#N/A</v>
      </c>
      <c r="D574" s="219" t="e">
        <f>+VLOOKUP(A574,'POA 2026'!$A$11:$AU$188,13,FALSE)</f>
        <v>#N/A</v>
      </c>
      <c r="E574" s="220" t="e">
        <f>+VLOOKUP(A574,'POA 2026'!$A$11:$AU$188,15,FALSE)</f>
        <v>#N/A</v>
      </c>
      <c r="F574" s="145"/>
      <c r="G574" s="145"/>
      <c r="H574" s="145"/>
      <c r="I574" s="222"/>
      <c r="J574" s="195"/>
      <c r="K574" s="220" t="e">
        <f t="shared" si="9"/>
        <v>#N/A</v>
      </c>
      <c r="L574" s="220" t="e">
        <f>+VLOOKUP(A574,'POA 2026'!$A$11:$AU$188,17,FALSE)</f>
        <v>#N/A</v>
      </c>
      <c r="M574" s="220" t="e">
        <f>+VLOOKUP(A574,'POA 2026'!$A$11:$AU$188,19,FALSE)</f>
        <v>#N/A</v>
      </c>
      <c r="N574" s="220" t="e">
        <f>+VLOOKUP(A574,'POA 2026'!$A$11:$AU$188,20,FALSE)</f>
        <v>#N/A</v>
      </c>
      <c r="O574" s="145"/>
      <c r="P574" s="145"/>
      <c r="Q574" s="145"/>
      <c r="R574" s="145"/>
      <c r="S574" s="145"/>
      <c r="T574" s="145"/>
      <c r="U574" s="145"/>
    </row>
    <row r="575" spans="1:21" x14ac:dyDescent="0.25">
      <c r="A575" s="220"/>
      <c r="B575" s="219" t="e">
        <f>+VLOOKUP(A575,'POA 2026'!$A$11:$AU$188,14,FALSE)</f>
        <v>#N/A</v>
      </c>
      <c r="C575" s="219" t="e">
        <f>+VLOOKUP(A575,'POA 2026'!$A$11:$AU$188,8,FALSE)</f>
        <v>#N/A</v>
      </c>
      <c r="D575" s="219" t="e">
        <f>+VLOOKUP(A575,'POA 2026'!$A$11:$AU$188,13,FALSE)</f>
        <v>#N/A</v>
      </c>
      <c r="E575" s="220" t="e">
        <f>+VLOOKUP(A575,'POA 2026'!$A$11:$AU$188,15,FALSE)</f>
        <v>#N/A</v>
      </c>
      <c r="F575" s="145"/>
      <c r="G575" s="145"/>
      <c r="H575" s="145"/>
      <c r="I575" s="222"/>
      <c r="J575" s="195"/>
      <c r="K575" s="220" t="e">
        <f t="shared" si="9"/>
        <v>#N/A</v>
      </c>
      <c r="L575" s="220" t="e">
        <f>+VLOOKUP(A575,'POA 2026'!$A$11:$AU$188,17,FALSE)</f>
        <v>#N/A</v>
      </c>
      <c r="M575" s="220" t="e">
        <f>+VLOOKUP(A575,'POA 2026'!$A$11:$AU$188,19,FALSE)</f>
        <v>#N/A</v>
      </c>
      <c r="N575" s="220" t="e">
        <f>+VLOOKUP(A575,'POA 2026'!$A$11:$AU$188,20,FALSE)</f>
        <v>#N/A</v>
      </c>
      <c r="O575" s="145"/>
      <c r="P575" s="145"/>
      <c r="Q575" s="145"/>
      <c r="R575" s="145"/>
      <c r="S575" s="145"/>
      <c r="T575" s="145"/>
      <c r="U575" s="145"/>
    </row>
    <row r="576" spans="1:21" x14ac:dyDescent="0.25">
      <c r="A576" s="220"/>
      <c r="B576" s="219" t="e">
        <f>+VLOOKUP(A576,'POA 2026'!$A$11:$AU$188,14,FALSE)</f>
        <v>#N/A</v>
      </c>
      <c r="C576" s="219" t="e">
        <f>+VLOOKUP(A576,'POA 2026'!$A$11:$AU$188,8,FALSE)</f>
        <v>#N/A</v>
      </c>
      <c r="D576" s="219" t="e">
        <f>+VLOOKUP(A576,'POA 2026'!$A$11:$AU$188,13,FALSE)</f>
        <v>#N/A</v>
      </c>
      <c r="E576" s="220" t="e">
        <f>+VLOOKUP(A576,'POA 2026'!$A$11:$AU$188,15,FALSE)</f>
        <v>#N/A</v>
      </c>
      <c r="F576" s="145"/>
      <c r="G576" s="145"/>
      <c r="H576" s="145"/>
      <c r="I576" s="222"/>
      <c r="J576" s="195"/>
      <c r="K576" s="220" t="e">
        <f t="shared" si="9"/>
        <v>#N/A</v>
      </c>
      <c r="L576" s="220" t="e">
        <f>+VLOOKUP(A576,'POA 2026'!$A$11:$AU$188,17,FALSE)</f>
        <v>#N/A</v>
      </c>
      <c r="M576" s="220" t="e">
        <f>+VLOOKUP(A576,'POA 2026'!$A$11:$AU$188,19,FALSE)</f>
        <v>#N/A</v>
      </c>
      <c r="N576" s="220" t="e">
        <f>+VLOOKUP(A576,'POA 2026'!$A$11:$AU$188,20,FALSE)</f>
        <v>#N/A</v>
      </c>
      <c r="O576" s="145"/>
      <c r="P576" s="145"/>
      <c r="Q576" s="145"/>
      <c r="R576" s="145"/>
      <c r="S576" s="145"/>
      <c r="T576" s="145"/>
      <c r="U576" s="145"/>
    </row>
    <row r="577" spans="1:21" x14ac:dyDescent="0.25">
      <c r="A577" s="220"/>
      <c r="B577" s="219" t="e">
        <f>+VLOOKUP(A577,'POA 2026'!$A$11:$AU$188,14,FALSE)</f>
        <v>#N/A</v>
      </c>
      <c r="C577" s="219" t="e">
        <f>+VLOOKUP(A577,'POA 2026'!$A$11:$AU$188,8,FALSE)</f>
        <v>#N/A</v>
      </c>
      <c r="D577" s="219" t="e">
        <f>+VLOOKUP(A577,'POA 2026'!$A$11:$AU$188,13,FALSE)</f>
        <v>#N/A</v>
      </c>
      <c r="E577" s="220" t="e">
        <f>+VLOOKUP(A577,'POA 2026'!$A$11:$AU$188,15,FALSE)</f>
        <v>#N/A</v>
      </c>
      <c r="F577" s="145"/>
      <c r="G577" s="145"/>
      <c r="H577" s="145"/>
      <c r="I577" s="222"/>
      <c r="J577" s="195"/>
      <c r="K577" s="220" t="e">
        <f t="shared" si="9"/>
        <v>#N/A</v>
      </c>
      <c r="L577" s="220" t="e">
        <f>+VLOOKUP(A577,'POA 2026'!$A$11:$AU$188,17,FALSE)</f>
        <v>#N/A</v>
      </c>
      <c r="M577" s="220" t="e">
        <f>+VLOOKUP(A577,'POA 2026'!$A$11:$AU$188,19,FALSE)</f>
        <v>#N/A</v>
      </c>
      <c r="N577" s="220" t="e">
        <f>+VLOOKUP(A577,'POA 2026'!$A$11:$AU$188,20,FALSE)</f>
        <v>#N/A</v>
      </c>
      <c r="O577" s="145"/>
      <c r="P577" s="145"/>
      <c r="Q577" s="145"/>
      <c r="R577" s="145"/>
      <c r="S577" s="145"/>
      <c r="T577" s="145"/>
      <c r="U577" s="145"/>
    </row>
    <row r="578" spans="1:21" x14ac:dyDescent="0.25">
      <c r="A578" s="220"/>
      <c r="B578" s="219" t="e">
        <f>+VLOOKUP(A578,'POA 2026'!$A$11:$AU$188,14,FALSE)</f>
        <v>#N/A</v>
      </c>
      <c r="C578" s="219" t="e">
        <f>+VLOOKUP(A578,'POA 2026'!$A$11:$AU$188,8,FALSE)</f>
        <v>#N/A</v>
      </c>
      <c r="D578" s="219" t="e">
        <f>+VLOOKUP(A578,'POA 2026'!$A$11:$AU$188,13,FALSE)</f>
        <v>#N/A</v>
      </c>
      <c r="E578" s="220" t="e">
        <f>+VLOOKUP(A578,'POA 2026'!$A$11:$AU$188,15,FALSE)</f>
        <v>#N/A</v>
      </c>
      <c r="F578" s="145"/>
      <c r="G578" s="145"/>
      <c r="H578" s="145"/>
      <c r="I578" s="222"/>
      <c r="J578" s="195"/>
      <c r="K578" s="220" t="e">
        <f t="shared" si="9"/>
        <v>#N/A</v>
      </c>
      <c r="L578" s="220" t="e">
        <f>+VLOOKUP(A578,'POA 2026'!$A$11:$AU$188,17,FALSE)</f>
        <v>#N/A</v>
      </c>
      <c r="M578" s="220" t="e">
        <f>+VLOOKUP(A578,'POA 2026'!$A$11:$AU$188,19,FALSE)</f>
        <v>#N/A</v>
      </c>
      <c r="N578" s="220" t="e">
        <f>+VLOOKUP(A578,'POA 2026'!$A$11:$AU$188,20,FALSE)</f>
        <v>#N/A</v>
      </c>
      <c r="O578" s="145"/>
      <c r="P578" s="145"/>
      <c r="Q578" s="145"/>
      <c r="R578" s="145"/>
      <c r="S578" s="145"/>
      <c r="T578" s="145"/>
      <c r="U578" s="145"/>
    </row>
    <row r="579" spans="1:21" x14ac:dyDescent="0.25">
      <c r="A579" s="220"/>
      <c r="B579" s="219" t="e">
        <f>+VLOOKUP(A579,'POA 2026'!$A$11:$AU$188,14,FALSE)</f>
        <v>#N/A</v>
      </c>
      <c r="C579" s="219" t="e">
        <f>+VLOOKUP(A579,'POA 2026'!$A$11:$AU$188,8,FALSE)</f>
        <v>#N/A</v>
      </c>
      <c r="D579" s="219" t="e">
        <f>+VLOOKUP(A579,'POA 2026'!$A$11:$AU$188,13,FALSE)</f>
        <v>#N/A</v>
      </c>
      <c r="E579" s="220" t="e">
        <f>+VLOOKUP(A579,'POA 2026'!$A$11:$AU$188,15,FALSE)</f>
        <v>#N/A</v>
      </c>
      <c r="F579" s="145"/>
      <c r="G579" s="145"/>
      <c r="H579" s="145"/>
      <c r="I579" s="222"/>
      <c r="J579" s="195"/>
      <c r="K579" s="220" t="e">
        <f t="shared" si="9"/>
        <v>#N/A</v>
      </c>
      <c r="L579" s="220" t="e">
        <f>+VLOOKUP(A579,'POA 2026'!$A$11:$AU$188,17,FALSE)</f>
        <v>#N/A</v>
      </c>
      <c r="M579" s="220" t="e">
        <f>+VLOOKUP(A579,'POA 2026'!$A$11:$AU$188,19,FALSE)</f>
        <v>#N/A</v>
      </c>
      <c r="N579" s="220" t="e">
        <f>+VLOOKUP(A579,'POA 2026'!$A$11:$AU$188,20,FALSE)</f>
        <v>#N/A</v>
      </c>
      <c r="O579" s="145"/>
      <c r="P579" s="145"/>
      <c r="Q579" s="145"/>
      <c r="R579" s="145"/>
      <c r="S579" s="145"/>
      <c r="T579" s="145"/>
      <c r="U579" s="145"/>
    </row>
    <row r="580" spans="1:21" x14ac:dyDescent="0.25">
      <c r="A580" s="220"/>
      <c r="B580" s="219" t="e">
        <f>+VLOOKUP(A580,'POA 2026'!$A$11:$AU$188,14,FALSE)</f>
        <v>#N/A</v>
      </c>
      <c r="C580" s="219" t="e">
        <f>+VLOOKUP(A580,'POA 2026'!$A$11:$AU$188,8,FALSE)</f>
        <v>#N/A</v>
      </c>
      <c r="D580" s="219" t="e">
        <f>+VLOOKUP(A580,'POA 2026'!$A$11:$AU$188,13,FALSE)</f>
        <v>#N/A</v>
      </c>
      <c r="E580" s="220" t="e">
        <f>+VLOOKUP(A580,'POA 2026'!$A$11:$AU$188,15,FALSE)</f>
        <v>#N/A</v>
      </c>
      <c r="F580" s="145"/>
      <c r="G580" s="145"/>
      <c r="H580" s="145"/>
      <c r="I580" s="222"/>
      <c r="J580" s="195"/>
      <c r="K580" s="220" t="e">
        <f t="shared" si="9"/>
        <v>#N/A</v>
      </c>
      <c r="L580" s="220" t="e">
        <f>+VLOOKUP(A580,'POA 2026'!$A$11:$AU$188,17,FALSE)</f>
        <v>#N/A</v>
      </c>
      <c r="M580" s="220" t="e">
        <f>+VLOOKUP(A580,'POA 2026'!$A$11:$AU$188,19,FALSE)</f>
        <v>#N/A</v>
      </c>
      <c r="N580" s="220" t="e">
        <f>+VLOOKUP(A580,'POA 2026'!$A$11:$AU$188,20,FALSE)</f>
        <v>#N/A</v>
      </c>
      <c r="O580" s="145"/>
      <c r="P580" s="145"/>
      <c r="Q580" s="145"/>
      <c r="R580" s="145"/>
      <c r="S580" s="145"/>
      <c r="T580" s="145"/>
      <c r="U580" s="145"/>
    </row>
    <row r="581" spans="1:21" x14ac:dyDescent="0.25">
      <c r="A581" s="220"/>
      <c r="B581" s="219" t="e">
        <f>+VLOOKUP(A581,'POA 2026'!$A$11:$AU$188,14,FALSE)</f>
        <v>#N/A</v>
      </c>
      <c r="C581" s="219" t="e">
        <f>+VLOOKUP(A581,'POA 2026'!$A$11:$AU$188,8,FALSE)</f>
        <v>#N/A</v>
      </c>
      <c r="D581" s="219" t="e">
        <f>+VLOOKUP(A581,'POA 2026'!$A$11:$AU$188,13,FALSE)</f>
        <v>#N/A</v>
      </c>
      <c r="E581" s="220" t="e">
        <f>+VLOOKUP(A581,'POA 2026'!$A$11:$AU$188,15,FALSE)</f>
        <v>#N/A</v>
      </c>
      <c r="F581" s="145"/>
      <c r="G581" s="145"/>
      <c r="H581" s="145"/>
      <c r="I581" s="222"/>
      <c r="J581" s="195"/>
      <c r="K581" s="220" t="e">
        <f t="shared" si="9"/>
        <v>#N/A</v>
      </c>
      <c r="L581" s="220" t="e">
        <f>+VLOOKUP(A581,'POA 2026'!$A$11:$AU$188,17,FALSE)</f>
        <v>#N/A</v>
      </c>
      <c r="M581" s="220" t="e">
        <f>+VLOOKUP(A581,'POA 2026'!$A$11:$AU$188,19,FALSE)</f>
        <v>#N/A</v>
      </c>
      <c r="N581" s="220" t="e">
        <f>+VLOOKUP(A581,'POA 2026'!$A$11:$AU$188,20,FALSE)</f>
        <v>#N/A</v>
      </c>
      <c r="O581" s="145"/>
      <c r="P581" s="145"/>
      <c r="Q581" s="145"/>
      <c r="R581" s="145"/>
      <c r="S581" s="145"/>
      <c r="T581" s="145"/>
      <c r="U581" s="145"/>
    </row>
    <row r="582" spans="1:21" x14ac:dyDescent="0.25">
      <c r="A582" s="220"/>
      <c r="B582" s="219" t="e">
        <f>+VLOOKUP(A582,'POA 2026'!$A$11:$AU$188,14,FALSE)</f>
        <v>#N/A</v>
      </c>
      <c r="C582" s="219" t="e">
        <f>+VLOOKUP(A582,'POA 2026'!$A$11:$AU$188,8,FALSE)</f>
        <v>#N/A</v>
      </c>
      <c r="D582" s="219" t="e">
        <f>+VLOOKUP(A582,'POA 2026'!$A$11:$AU$188,13,FALSE)</f>
        <v>#N/A</v>
      </c>
      <c r="E582" s="220" t="e">
        <f>+VLOOKUP(A582,'POA 2026'!$A$11:$AU$188,15,FALSE)</f>
        <v>#N/A</v>
      </c>
      <c r="F582" s="145"/>
      <c r="G582" s="145"/>
      <c r="H582" s="145"/>
      <c r="I582" s="222"/>
      <c r="J582" s="195"/>
      <c r="K582" s="220" t="e">
        <f t="shared" si="9"/>
        <v>#N/A</v>
      </c>
      <c r="L582" s="220" t="e">
        <f>+VLOOKUP(A582,'POA 2026'!$A$11:$AU$188,17,FALSE)</f>
        <v>#N/A</v>
      </c>
      <c r="M582" s="220" t="e">
        <f>+VLOOKUP(A582,'POA 2026'!$A$11:$AU$188,19,FALSE)</f>
        <v>#N/A</v>
      </c>
      <c r="N582" s="220" t="e">
        <f>+VLOOKUP(A582,'POA 2026'!$A$11:$AU$188,20,FALSE)</f>
        <v>#N/A</v>
      </c>
      <c r="O582" s="145"/>
      <c r="P582" s="145"/>
      <c r="Q582" s="145"/>
      <c r="R582" s="145"/>
      <c r="S582" s="145"/>
      <c r="T582" s="145"/>
      <c r="U582" s="145"/>
    </row>
    <row r="583" spans="1:21" x14ac:dyDescent="0.25">
      <c r="A583" s="220"/>
      <c r="B583" s="219" t="e">
        <f>+VLOOKUP(A583,'POA 2026'!$A$11:$AU$188,14,FALSE)</f>
        <v>#N/A</v>
      </c>
      <c r="C583" s="219" t="e">
        <f>+VLOOKUP(A583,'POA 2026'!$A$11:$AU$188,8,FALSE)</f>
        <v>#N/A</v>
      </c>
      <c r="D583" s="219" t="e">
        <f>+VLOOKUP(A583,'POA 2026'!$A$11:$AU$188,13,FALSE)</f>
        <v>#N/A</v>
      </c>
      <c r="E583" s="220" t="e">
        <f>+VLOOKUP(A583,'POA 2026'!$A$11:$AU$188,15,FALSE)</f>
        <v>#N/A</v>
      </c>
      <c r="F583" s="145"/>
      <c r="G583" s="145"/>
      <c r="H583" s="145"/>
      <c r="I583" s="222"/>
      <c r="J583" s="195"/>
      <c r="K583" s="220" t="e">
        <f t="shared" si="9"/>
        <v>#N/A</v>
      </c>
      <c r="L583" s="220" t="e">
        <f>+VLOOKUP(A583,'POA 2026'!$A$11:$AU$188,17,FALSE)</f>
        <v>#N/A</v>
      </c>
      <c r="M583" s="220" t="e">
        <f>+VLOOKUP(A583,'POA 2026'!$A$11:$AU$188,19,FALSE)</f>
        <v>#N/A</v>
      </c>
      <c r="N583" s="220" t="e">
        <f>+VLOOKUP(A583,'POA 2026'!$A$11:$AU$188,20,FALSE)</f>
        <v>#N/A</v>
      </c>
      <c r="O583" s="145"/>
      <c r="P583" s="145"/>
      <c r="Q583" s="145"/>
      <c r="R583" s="145"/>
      <c r="S583" s="145"/>
      <c r="T583" s="145"/>
      <c r="U583" s="145"/>
    </row>
    <row r="584" spans="1:21" x14ac:dyDescent="0.25">
      <c r="A584" s="220"/>
      <c r="B584" s="219" t="e">
        <f>+VLOOKUP(A584,'POA 2026'!$A$11:$AU$188,14,FALSE)</f>
        <v>#N/A</v>
      </c>
      <c r="C584" s="219" t="e">
        <f>+VLOOKUP(A584,'POA 2026'!$A$11:$AU$188,8,FALSE)</f>
        <v>#N/A</v>
      </c>
      <c r="D584" s="219" t="e">
        <f>+VLOOKUP(A584,'POA 2026'!$A$11:$AU$188,13,FALSE)</f>
        <v>#N/A</v>
      </c>
      <c r="E584" s="220" t="e">
        <f>+VLOOKUP(A584,'POA 2026'!$A$11:$AU$188,15,FALSE)</f>
        <v>#N/A</v>
      </c>
      <c r="F584" s="145"/>
      <c r="G584" s="145"/>
      <c r="H584" s="145"/>
      <c r="I584" s="222"/>
      <c r="J584" s="195"/>
      <c r="K584" s="220" t="e">
        <f t="shared" si="9"/>
        <v>#N/A</v>
      </c>
      <c r="L584" s="220" t="e">
        <f>+VLOOKUP(A584,'POA 2026'!$A$11:$AU$188,17,FALSE)</f>
        <v>#N/A</v>
      </c>
      <c r="M584" s="220" t="e">
        <f>+VLOOKUP(A584,'POA 2026'!$A$11:$AU$188,19,FALSE)</f>
        <v>#N/A</v>
      </c>
      <c r="N584" s="220" t="e">
        <f>+VLOOKUP(A584,'POA 2026'!$A$11:$AU$188,20,FALSE)</f>
        <v>#N/A</v>
      </c>
      <c r="O584" s="145"/>
      <c r="P584" s="145"/>
      <c r="Q584" s="145"/>
      <c r="R584" s="145"/>
      <c r="S584" s="145"/>
      <c r="T584" s="145"/>
      <c r="U584" s="145"/>
    </row>
    <row r="585" spans="1:21" x14ac:dyDescent="0.25">
      <c r="A585" s="220"/>
      <c r="B585" s="219" t="e">
        <f>+VLOOKUP(A585,'POA 2026'!$A$11:$AU$188,14,FALSE)</f>
        <v>#N/A</v>
      </c>
      <c r="C585" s="219" t="e">
        <f>+VLOOKUP(A585,'POA 2026'!$A$11:$AU$188,8,FALSE)</f>
        <v>#N/A</v>
      </c>
      <c r="D585" s="219" t="e">
        <f>+VLOOKUP(A585,'POA 2026'!$A$11:$AU$188,13,FALSE)</f>
        <v>#N/A</v>
      </c>
      <c r="E585" s="220" t="e">
        <f>+VLOOKUP(A585,'POA 2026'!$A$11:$AU$188,15,FALSE)</f>
        <v>#N/A</v>
      </c>
      <c r="F585" s="145"/>
      <c r="G585" s="145"/>
      <c r="H585" s="145"/>
      <c r="I585" s="222"/>
      <c r="J585" s="195"/>
      <c r="K585" s="220" t="e">
        <f t="shared" si="9"/>
        <v>#N/A</v>
      </c>
      <c r="L585" s="220" t="e">
        <f>+VLOOKUP(A585,'POA 2026'!$A$11:$AU$188,17,FALSE)</f>
        <v>#N/A</v>
      </c>
      <c r="M585" s="220" t="e">
        <f>+VLOOKUP(A585,'POA 2026'!$A$11:$AU$188,19,FALSE)</f>
        <v>#N/A</v>
      </c>
      <c r="N585" s="220" t="e">
        <f>+VLOOKUP(A585,'POA 2026'!$A$11:$AU$188,20,FALSE)</f>
        <v>#N/A</v>
      </c>
      <c r="O585" s="145"/>
      <c r="P585" s="145"/>
      <c r="Q585" s="145"/>
      <c r="R585" s="145"/>
      <c r="S585" s="145"/>
      <c r="T585" s="145"/>
      <c r="U585" s="145"/>
    </row>
    <row r="586" spans="1:21" x14ac:dyDescent="0.25">
      <c r="A586" s="220"/>
      <c r="B586" s="219" t="e">
        <f>+VLOOKUP(A586,'POA 2026'!$A$11:$AU$188,14,FALSE)</f>
        <v>#N/A</v>
      </c>
      <c r="C586" s="219" t="e">
        <f>+VLOOKUP(A586,'POA 2026'!$A$11:$AU$188,8,FALSE)</f>
        <v>#N/A</v>
      </c>
      <c r="D586" s="219" t="e">
        <f>+VLOOKUP(A586,'POA 2026'!$A$11:$AU$188,13,FALSE)</f>
        <v>#N/A</v>
      </c>
      <c r="E586" s="220" t="e">
        <f>+VLOOKUP(A586,'POA 2026'!$A$11:$AU$188,15,FALSE)</f>
        <v>#N/A</v>
      </c>
      <c r="F586" s="145"/>
      <c r="G586" s="145"/>
      <c r="H586" s="145"/>
      <c r="I586" s="222"/>
      <c r="J586" s="195"/>
      <c r="K586" s="220" t="e">
        <f t="shared" si="9"/>
        <v>#N/A</v>
      </c>
      <c r="L586" s="220" t="e">
        <f>+VLOOKUP(A586,'POA 2026'!$A$11:$AU$188,17,FALSE)</f>
        <v>#N/A</v>
      </c>
      <c r="M586" s="220" t="e">
        <f>+VLOOKUP(A586,'POA 2026'!$A$11:$AU$188,19,FALSE)</f>
        <v>#N/A</v>
      </c>
      <c r="N586" s="220" t="e">
        <f>+VLOOKUP(A586,'POA 2026'!$A$11:$AU$188,20,FALSE)</f>
        <v>#N/A</v>
      </c>
      <c r="O586" s="145"/>
      <c r="P586" s="145"/>
      <c r="Q586" s="145"/>
      <c r="R586" s="145"/>
      <c r="S586" s="145"/>
      <c r="T586" s="145"/>
      <c r="U586" s="145"/>
    </row>
    <row r="587" spans="1:21" x14ac:dyDescent="0.25">
      <c r="A587" s="220"/>
      <c r="B587" s="219" t="e">
        <f>+VLOOKUP(A587,'POA 2026'!$A$11:$AU$188,14,FALSE)</f>
        <v>#N/A</v>
      </c>
      <c r="C587" s="219" t="e">
        <f>+VLOOKUP(A587,'POA 2026'!$A$11:$AU$188,8,FALSE)</f>
        <v>#N/A</v>
      </c>
      <c r="D587" s="219" t="e">
        <f>+VLOOKUP(A587,'POA 2026'!$A$11:$AU$188,13,FALSE)</f>
        <v>#N/A</v>
      </c>
      <c r="E587" s="220" t="e">
        <f>+VLOOKUP(A587,'POA 2026'!$A$11:$AU$188,15,FALSE)</f>
        <v>#N/A</v>
      </c>
      <c r="F587" s="145"/>
      <c r="G587" s="145"/>
      <c r="H587" s="145"/>
      <c r="I587" s="222"/>
      <c r="J587" s="195"/>
      <c r="K587" s="220" t="e">
        <f t="shared" si="9"/>
        <v>#N/A</v>
      </c>
      <c r="L587" s="220" t="e">
        <f>+VLOOKUP(A587,'POA 2026'!$A$11:$AU$188,17,FALSE)</f>
        <v>#N/A</v>
      </c>
      <c r="M587" s="220" t="e">
        <f>+VLOOKUP(A587,'POA 2026'!$A$11:$AU$188,19,FALSE)</f>
        <v>#N/A</v>
      </c>
      <c r="N587" s="220" t="e">
        <f>+VLOOKUP(A587,'POA 2026'!$A$11:$AU$188,20,FALSE)</f>
        <v>#N/A</v>
      </c>
      <c r="O587" s="145"/>
      <c r="P587" s="145"/>
      <c r="Q587" s="145"/>
      <c r="R587" s="145"/>
      <c r="S587" s="145"/>
      <c r="T587" s="145"/>
      <c r="U587" s="145"/>
    </row>
    <row r="588" spans="1:21" x14ac:dyDescent="0.25">
      <c r="A588" s="220"/>
      <c r="B588" s="219" t="e">
        <f>+VLOOKUP(A588,'POA 2026'!$A$11:$AU$188,14,FALSE)</f>
        <v>#N/A</v>
      </c>
      <c r="C588" s="219" t="e">
        <f>+VLOOKUP(A588,'POA 2026'!$A$11:$AU$188,8,FALSE)</f>
        <v>#N/A</v>
      </c>
      <c r="D588" s="219" t="e">
        <f>+VLOOKUP(A588,'POA 2026'!$A$11:$AU$188,13,FALSE)</f>
        <v>#N/A</v>
      </c>
      <c r="E588" s="220" t="e">
        <f>+VLOOKUP(A588,'POA 2026'!$A$11:$AU$188,15,FALSE)</f>
        <v>#N/A</v>
      </c>
      <c r="F588" s="145"/>
      <c r="G588" s="145"/>
      <c r="H588" s="145"/>
      <c r="I588" s="222"/>
      <c r="J588" s="195"/>
      <c r="K588" s="220" t="e">
        <f t="shared" si="9"/>
        <v>#N/A</v>
      </c>
      <c r="L588" s="220" t="e">
        <f>+VLOOKUP(A588,'POA 2026'!$A$11:$AU$188,17,FALSE)</f>
        <v>#N/A</v>
      </c>
      <c r="M588" s="220" t="e">
        <f>+VLOOKUP(A588,'POA 2026'!$A$11:$AU$188,19,FALSE)</f>
        <v>#N/A</v>
      </c>
      <c r="N588" s="220" t="e">
        <f>+VLOOKUP(A588,'POA 2026'!$A$11:$AU$188,20,FALSE)</f>
        <v>#N/A</v>
      </c>
      <c r="O588" s="145"/>
      <c r="P588" s="145"/>
      <c r="Q588" s="145"/>
      <c r="R588" s="145"/>
      <c r="S588" s="145"/>
      <c r="T588" s="145"/>
      <c r="U588" s="145"/>
    </row>
    <row r="589" spans="1:21" x14ac:dyDescent="0.25">
      <c r="A589" s="220"/>
      <c r="B589" s="219" t="e">
        <f>+VLOOKUP(A589,'POA 2026'!$A$11:$AU$188,14,FALSE)</f>
        <v>#N/A</v>
      </c>
      <c r="C589" s="219" t="e">
        <f>+VLOOKUP(A589,'POA 2026'!$A$11:$AU$188,8,FALSE)</f>
        <v>#N/A</v>
      </c>
      <c r="D589" s="219" t="e">
        <f>+VLOOKUP(A589,'POA 2026'!$A$11:$AU$188,13,FALSE)</f>
        <v>#N/A</v>
      </c>
      <c r="E589" s="220" t="e">
        <f>+VLOOKUP(A589,'POA 2026'!$A$11:$AU$188,15,FALSE)</f>
        <v>#N/A</v>
      </c>
      <c r="F589" s="145"/>
      <c r="G589" s="145"/>
      <c r="H589" s="145"/>
      <c r="I589" s="222"/>
      <c r="J589" s="195"/>
      <c r="K589" s="220" t="e">
        <f t="shared" si="9"/>
        <v>#N/A</v>
      </c>
      <c r="L589" s="220" t="e">
        <f>+VLOOKUP(A589,'POA 2026'!$A$11:$AU$188,17,FALSE)</f>
        <v>#N/A</v>
      </c>
      <c r="M589" s="220" t="e">
        <f>+VLOOKUP(A589,'POA 2026'!$A$11:$AU$188,19,FALSE)</f>
        <v>#N/A</v>
      </c>
      <c r="N589" s="220" t="e">
        <f>+VLOOKUP(A589,'POA 2026'!$A$11:$AU$188,20,FALSE)</f>
        <v>#N/A</v>
      </c>
      <c r="O589" s="145"/>
      <c r="P589" s="145"/>
      <c r="Q589" s="145"/>
      <c r="R589" s="145"/>
      <c r="S589" s="145"/>
      <c r="T589" s="145"/>
      <c r="U589" s="145"/>
    </row>
    <row r="590" spans="1:21" x14ac:dyDescent="0.25">
      <c r="A590" s="220"/>
      <c r="B590" s="219" t="e">
        <f>+VLOOKUP(A590,'POA 2026'!$A$11:$AU$188,14,FALSE)</f>
        <v>#N/A</v>
      </c>
      <c r="C590" s="219" t="e">
        <f>+VLOOKUP(A590,'POA 2026'!$A$11:$AU$188,8,FALSE)</f>
        <v>#N/A</v>
      </c>
      <c r="D590" s="219" t="e">
        <f>+VLOOKUP(A590,'POA 2026'!$A$11:$AU$188,13,FALSE)</f>
        <v>#N/A</v>
      </c>
      <c r="E590" s="220" t="e">
        <f>+VLOOKUP(A590,'POA 2026'!$A$11:$AU$188,15,FALSE)</f>
        <v>#N/A</v>
      </c>
      <c r="F590" s="145"/>
      <c r="G590" s="145"/>
      <c r="H590" s="145"/>
      <c r="I590" s="222"/>
      <c r="J590" s="195"/>
      <c r="K590" s="220" t="e">
        <f t="shared" si="9"/>
        <v>#N/A</v>
      </c>
      <c r="L590" s="220" t="e">
        <f>+VLOOKUP(A590,'POA 2026'!$A$11:$AU$188,17,FALSE)</f>
        <v>#N/A</v>
      </c>
      <c r="M590" s="220" t="e">
        <f>+VLOOKUP(A590,'POA 2026'!$A$11:$AU$188,19,FALSE)</f>
        <v>#N/A</v>
      </c>
      <c r="N590" s="220" t="e">
        <f>+VLOOKUP(A590,'POA 2026'!$A$11:$AU$188,20,FALSE)</f>
        <v>#N/A</v>
      </c>
      <c r="O590" s="145"/>
      <c r="P590" s="145"/>
      <c r="Q590" s="145"/>
      <c r="R590" s="145"/>
      <c r="S590" s="145"/>
      <c r="T590" s="145"/>
      <c r="U590" s="145"/>
    </row>
    <row r="591" spans="1:21" x14ac:dyDescent="0.25">
      <c r="A591" s="220"/>
      <c r="B591" s="219" t="e">
        <f>+VLOOKUP(A591,'POA 2026'!$A$11:$AU$188,14,FALSE)</f>
        <v>#N/A</v>
      </c>
      <c r="C591" s="219" t="e">
        <f>+VLOOKUP(A591,'POA 2026'!$A$11:$AU$188,8,FALSE)</f>
        <v>#N/A</v>
      </c>
      <c r="D591" s="219" t="e">
        <f>+VLOOKUP(A591,'POA 2026'!$A$11:$AU$188,13,FALSE)</f>
        <v>#N/A</v>
      </c>
      <c r="E591" s="220" t="e">
        <f>+VLOOKUP(A591,'POA 2026'!$A$11:$AU$188,15,FALSE)</f>
        <v>#N/A</v>
      </c>
      <c r="F591" s="145"/>
      <c r="G591" s="145"/>
      <c r="H591" s="145"/>
      <c r="I591" s="222"/>
      <c r="J591" s="195"/>
      <c r="K591" s="220" t="e">
        <f t="shared" si="9"/>
        <v>#N/A</v>
      </c>
      <c r="L591" s="220" t="e">
        <f>+VLOOKUP(A591,'POA 2026'!$A$11:$AU$188,17,FALSE)</f>
        <v>#N/A</v>
      </c>
      <c r="M591" s="220" t="e">
        <f>+VLOOKUP(A591,'POA 2026'!$A$11:$AU$188,19,FALSE)</f>
        <v>#N/A</v>
      </c>
      <c r="N591" s="220" t="e">
        <f>+VLOOKUP(A591,'POA 2026'!$A$11:$AU$188,20,FALSE)</f>
        <v>#N/A</v>
      </c>
      <c r="O591" s="145"/>
      <c r="P591" s="145"/>
      <c r="Q591" s="145"/>
      <c r="R591" s="145"/>
      <c r="S591" s="145"/>
      <c r="T591" s="145"/>
      <c r="U591" s="145"/>
    </row>
    <row r="592" spans="1:21" x14ac:dyDescent="0.25">
      <c r="A592" s="220"/>
      <c r="B592" s="219" t="e">
        <f>+VLOOKUP(A592,'POA 2026'!$A$11:$AU$188,14,FALSE)</f>
        <v>#N/A</v>
      </c>
      <c r="C592" s="219" t="e">
        <f>+VLOOKUP(A592,'POA 2026'!$A$11:$AU$188,8,FALSE)</f>
        <v>#N/A</v>
      </c>
      <c r="D592" s="219" t="e">
        <f>+VLOOKUP(A592,'POA 2026'!$A$11:$AU$188,13,FALSE)</f>
        <v>#N/A</v>
      </c>
      <c r="E592" s="220" t="e">
        <f>+VLOOKUP(A592,'POA 2026'!$A$11:$AU$188,15,FALSE)</f>
        <v>#N/A</v>
      </c>
      <c r="F592" s="145"/>
      <c r="G592" s="145"/>
      <c r="H592" s="145"/>
      <c r="I592" s="222"/>
      <c r="J592" s="195"/>
      <c r="K592" s="220" t="e">
        <f t="shared" si="9"/>
        <v>#N/A</v>
      </c>
      <c r="L592" s="220" t="e">
        <f>+VLOOKUP(A592,'POA 2026'!$A$11:$AU$188,17,FALSE)</f>
        <v>#N/A</v>
      </c>
      <c r="M592" s="220" t="e">
        <f>+VLOOKUP(A592,'POA 2026'!$A$11:$AU$188,19,FALSE)</f>
        <v>#N/A</v>
      </c>
      <c r="N592" s="220" t="e">
        <f>+VLOOKUP(A592,'POA 2026'!$A$11:$AU$188,20,FALSE)</f>
        <v>#N/A</v>
      </c>
      <c r="O592" s="145"/>
      <c r="P592" s="145"/>
      <c r="Q592" s="145"/>
      <c r="R592" s="145"/>
      <c r="S592" s="145"/>
      <c r="T592" s="145"/>
      <c r="U592" s="145"/>
    </row>
    <row r="593" spans="1:21" x14ac:dyDescent="0.25">
      <c r="A593" s="220"/>
      <c r="B593" s="219" t="e">
        <f>+VLOOKUP(A593,'POA 2026'!$A$11:$AU$188,14,FALSE)</f>
        <v>#N/A</v>
      </c>
      <c r="C593" s="219" t="e">
        <f>+VLOOKUP(A593,'POA 2026'!$A$11:$AU$188,8,FALSE)</f>
        <v>#N/A</v>
      </c>
      <c r="D593" s="219" t="e">
        <f>+VLOOKUP(A593,'POA 2026'!$A$11:$AU$188,13,FALSE)</f>
        <v>#N/A</v>
      </c>
      <c r="E593" s="220" t="e">
        <f>+VLOOKUP(A593,'POA 2026'!$A$11:$AU$188,15,FALSE)</f>
        <v>#N/A</v>
      </c>
      <c r="F593" s="145"/>
      <c r="G593" s="145"/>
      <c r="H593" s="145"/>
      <c r="I593" s="222"/>
      <c r="J593" s="195"/>
      <c r="K593" s="220" t="e">
        <f t="shared" si="9"/>
        <v>#N/A</v>
      </c>
      <c r="L593" s="220" t="e">
        <f>+VLOOKUP(A593,'POA 2026'!$A$11:$AU$188,17,FALSE)</f>
        <v>#N/A</v>
      </c>
      <c r="M593" s="220" t="e">
        <f>+VLOOKUP(A593,'POA 2026'!$A$11:$AU$188,19,FALSE)</f>
        <v>#N/A</v>
      </c>
      <c r="N593" s="220" t="e">
        <f>+VLOOKUP(A593,'POA 2026'!$A$11:$AU$188,20,FALSE)</f>
        <v>#N/A</v>
      </c>
      <c r="O593" s="145"/>
      <c r="P593" s="145"/>
      <c r="Q593" s="145"/>
      <c r="R593" s="145"/>
      <c r="S593" s="145"/>
      <c r="T593" s="145"/>
      <c r="U593" s="145"/>
    </row>
    <row r="594" spans="1:21" x14ac:dyDescent="0.25">
      <c r="A594" s="220"/>
      <c r="B594" s="219" t="e">
        <f>+VLOOKUP(A594,'POA 2026'!$A$11:$AU$188,14,FALSE)</f>
        <v>#N/A</v>
      </c>
      <c r="C594" s="219" t="e">
        <f>+VLOOKUP(A594,'POA 2026'!$A$11:$AU$188,8,FALSE)</f>
        <v>#N/A</v>
      </c>
      <c r="D594" s="219" t="e">
        <f>+VLOOKUP(A594,'POA 2026'!$A$11:$AU$188,13,FALSE)</f>
        <v>#N/A</v>
      </c>
      <c r="E594" s="220" t="e">
        <f>+VLOOKUP(A594,'POA 2026'!$A$11:$AU$188,15,FALSE)</f>
        <v>#N/A</v>
      </c>
      <c r="F594" s="145"/>
      <c r="G594" s="145"/>
      <c r="H594" s="145"/>
      <c r="I594" s="222"/>
      <c r="J594" s="195"/>
      <c r="K594" s="220" t="e">
        <f t="shared" si="9"/>
        <v>#N/A</v>
      </c>
      <c r="L594" s="220" t="e">
        <f>+VLOOKUP(A594,'POA 2026'!$A$11:$AU$188,17,FALSE)</f>
        <v>#N/A</v>
      </c>
      <c r="M594" s="220" t="e">
        <f>+VLOOKUP(A594,'POA 2026'!$A$11:$AU$188,19,FALSE)</f>
        <v>#N/A</v>
      </c>
      <c r="N594" s="220" t="e">
        <f>+VLOOKUP(A594,'POA 2026'!$A$11:$AU$188,20,FALSE)</f>
        <v>#N/A</v>
      </c>
      <c r="O594" s="145"/>
      <c r="P594" s="145"/>
      <c r="Q594" s="145"/>
      <c r="R594" s="145"/>
      <c r="S594" s="145"/>
      <c r="T594" s="145"/>
      <c r="U594" s="145"/>
    </row>
    <row r="595" spans="1:21" x14ac:dyDescent="0.25">
      <c r="A595" s="220"/>
      <c r="B595" s="219" t="e">
        <f>+VLOOKUP(A595,'POA 2026'!$A$11:$AU$188,14,FALSE)</f>
        <v>#N/A</v>
      </c>
      <c r="C595" s="219" t="e">
        <f>+VLOOKUP(A595,'POA 2026'!$A$11:$AU$188,8,FALSE)</f>
        <v>#N/A</v>
      </c>
      <c r="D595" s="219" t="e">
        <f>+VLOOKUP(A595,'POA 2026'!$A$11:$AU$188,13,FALSE)</f>
        <v>#N/A</v>
      </c>
      <c r="E595" s="220" t="e">
        <f>+VLOOKUP(A595,'POA 2026'!$A$11:$AU$188,15,FALSE)</f>
        <v>#N/A</v>
      </c>
      <c r="F595" s="145"/>
      <c r="G595" s="145"/>
      <c r="H595" s="145"/>
      <c r="I595" s="222"/>
      <c r="J595" s="195"/>
      <c r="K595" s="220" t="e">
        <f t="shared" si="9"/>
        <v>#N/A</v>
      </c>
      <c r="L595" s="220" t="e">
        <f>+VLOOKUP(A595,'POA 2026'!$A$11:$AU$188,17,FALSE)</f>
        <v>#N/A</v>
      </c>
      <c r="M595" s="220" t="e">
        <f>+VLOOKUP(A595,'POA 2026'!$A$11:$AU$188,19,FALSE)</f>
        <v>#N/A</v>
      </c>
      <c r="N595" s="220" t="e">
        <f>+VLOOKUP(A595,'POA 2026'!$A$11:$AU$188,20,FALSE)</f>
        <v>#N/A</v>
      </c>
      <c r="O595" s="145"/>
      <c r="P595" s="145"/>
      <c r="Q595" s="145"/>
      <c r="R595" s="145"/>
      <c r="S595" s="145"/>
      <c r="T595" s="145"/>
      <c r="U595" s="145"/>
    </row>
    <row r="596" spans="1:21" x14ac:dyDescent="0.25">
      <c r="A596" s="220"/>
      <c r="B596" s="219" t="e">
        <f>+VLOOKUP(A596,'POA 2026'!$A$11:$AU$188,14,FALSE)</f>
        <v>#N/A</v>
      </c>
      <c r="C596" s="219" t="e">
        <f>+VLOOKUP(A596,'POA 2026'!$A$11:$AU$188,8,FALSE)</f>
        <v>#N/A</v>
      </c>
      <c r="D596" s="219" t="e">
        <f>+VLOOKUP(A596,'POA 2026'!$A$11:$AU$188,13,FALSE)</f>
        <v>#N/A</v>
      </c>
      <c r="E596" s="220" t="e">
        <f>+VLOOKUP(A596,'POA 2026'!$A$11:$AU$188,15,FALSE)</f>
        <v>#N/A</v>
      </c>
      <c r="F596" s="145"/>
      <c r="G596" s="145"/>
      <c r="H596" s="145"/>
      <c r="I596" s="222"/>
      <c r="J596" s="195"/>
      <c r="K596" s="220" t="e">
        <f t="shared" si="9"/>
        <v>#N/A</v>
      </c>
      <c r="L596" s="220" t="e">
        <f>+VLOOKUP(A596,'POA 2026'!$A$11:$AU$188,17,FALSE)</f>
        <v>#N/A</v>
      </c>
      <c r="M596" s="220" t="e">
        <f>+VLOOKUP(A596,'POA 2026'!$A$11:$AU$188,19,FALSE)</f>
        <v>#N/A</v>
      </c>
      <c r="N596" s="220" t="e">
        <f>+VLOOKUP(A596,'POA 2026'!$A$11:$AU$188,20,FALSE)</f>
        <v>#N/A</v>
      </c>
      <c r="O596" s="145"/>
      <c r="P596" s="145"/>
      <c r="Q596" s="145"/>
      <c r="R596" s="145"/>
      <c r="S596" s="145"/>
      <c r="T596" s="145"/>
      <c r="U596" s="145"/>
    </row>
    <row r="597" spans="1:21" x14ac:dyDescent="0.25">
      <c r="A597" s="220"/>
      <c r="B597" s="219" t="e">
        <f>+VLOOKUP(A597,'POA 2026'!$A$11:$AU$188,14,FALSE)</f>
        <v>#N/A</v>
      </c>
      <c r="C597" s="219" t="e">
        <f>+VLOOKUP(A597,'POA 2026'!$A$11:$AU$188,8,FALSE)</f>
        <v>#N/A</v>
      </c>
      <c r="D597" s="219" t="e">
        <f>+VLOOKUP(A597,'POA 2026'!$A$11:$AU$188,13,FALSE)</f>
        <v>#N/A</v>
      </c>
      <c r="E597" s="220" t="e">
        <f>+VLOOKUP(A597,'POA 2026'!$A$11:$AU$188,15,FALSE)</f>
        <v>#N/A</v>
      </c>
      <c r="F597" s="145"/>
      <c r="G597" s="145"/>
      <c r="H597" s="145"/>
      <c r="I597" s="222"/>
      <c r="J597" s="195"/>
      <c r="K597" s="220" t="e">
        <f t="shared" si="9"/>
        <v>#N/A</v>
      </c>
      <c r="L597" s="220" t="e">
        <f>+VLOOKUP(A597,'POA 2026'!$A$11:$AU$188,17,FALSE)</f>
        <v>#N/A</v>
      </c>
      <c r="M597" s="220" t="e">
        <f>+VLOOKUP(A597,'POA 2026'!$A$11:$AU$188,19,FALSE)</f>
        <v>#N/A</v>
      </c>
      <c r="N597" s="220" t="e">
        <f>+VLOOKUP(A597,'POA 2026'!$A$11:$AU$188,20,FALSE)</f>
        <v>#N/A</v>
      </c>
      <c r="O597" s="145"/>
      <c r="P597" s="145"/>
      <c r="Q597" s="145"/>
      <c r="R597" s="145"/>
      <c r="S597" s="145"/>
      <c r="T597" s="145"/>
      <c r="U597" s="145"/>
    </row>
    <row r="598" spans="1:21" x14ac:dyDescent="0.25">
      <c r="A598" s="220"/>
      <c r="B598" s="219" t="e">
        <f>+VLOOKUP(A598,'POA 2026'!$A$11:$AU$188,14,FALSE)</f>
        <v>#N/A</v>
      </c>
      <c r="C598" s="219" t="e">
        <f>+VLOOKUP(A598,'POA 2026'!$A$11:$AU$188,8,FALSE)</f>
        <v>#N/A</v>
      </c>
      <c r="D598" s="219" t="e">
        <f>+VLOOKUP(A598,'POA 2026'!$A$11:$AU$188,13,FALSE)</f>
        <v>#N/A</v>
      </c>
      <c r="E598" s="220" t="e">
        <f>+VLOOKUP(A598,'POA 2026'!$A$11:$AU$188,15,FALSE)</f>
        <v>#N/A</v>
      </c>
      <c r="F598" s="145"/>
      <c r="G598" s="145"/>
      <c r="H598" s="145"/>
      <c r="I598" s="222"/>
      <c r="J598" s="195"/>
      <c r="K598" s="220" t="e">
        <f t="shared" si="9"/>
        <v>#N/A</v>
      </c>
      <c r="L598" s="220" t="e">
        <f>+VLOOKUP(A598,'POA 2026'!$A$11:$AU$188,17,FALSE)</f>
        <v>#N/A</v>
      </c>
      <c r="M598" s="220" t="e">
        <f>+VLOOKUP(A598,'POA 2026'!$A$11:$AU$188,19,FALSE)</f>
        <v>#N/A</v>
      </c>
      <c r="N598" s="220" t="e">
        <f>+VLOOKUP(A598,'POA 2026'!$A$11:$AU$188,20,FALSE)</f>
        <v>#N/A</v>
      </c>
      <c r="O598" s="145"/>
      <c r="P598" s="145"/>
      <c r="Q598" s="145"/>
      <c r="R598" s="145"/>
      <c r="S598" s="145"/>
      <c r="T598" s="145"/>
      <c r="U598" s="145"/>
    </row>
    <row r="599" spans="1:21" x14ac:dyDescent="0.25">
      <c r="A599" s="220"/>
      <c r="B599" s="219" t="e">
        <f>+VLOOKUP(A599,'POA 2026'!$A$11:$AU$188,14,FALSE)</f>
        <v>#N/A</v>
      </c>
      <c r="C599" s="219" t="e">
        <f>+VLOOKUP(A599,'POA 2026'!$A$11:$AU$188,8,FALSE)</f>
        <v>#N/A</v>
      </c>
      <c r="D599" s="219" t="e">
        <f>+VLOOKUP(A599,'POA 2026'!$A$11:$AU$188,13,FALSE)</f>
        <v>#N/A</v>
      </c>
      <c r="E599" s="220" t="e">
        <f>+VLOOKUP(A599,'POA 2026'!$A$11:$AU$188,15,FALSE)</f>
        <v>#N/A</v>
      </c>
      <c r="F599" s="145"/>
      <c r="G599" s="145"/>
      <c r="H599" s="145"/>
      <c r="I599" s="222"/>
      <c r="J599" s="195"/>
      <c r="K599" s="220" t="e">
        <f t="shared" si="9"/>
        <v>#N/A</v>
      </c>
      <c r="L599" s="220" t="e">
        <f>+VLOOKUP(A599,'POA 2026'!$A$11:$AU$188,17,FALSE)</f>
        <v>#N/A</v>
      </c>
      <c r="M599" s="220" t="e">
        <f>+VLOOKUP(A599,'POA 2026'!$A$11:$AU$188,19,FALSE)</f>
        <v>#N/A</v>
      </c>
      <c r="N599" s="220" t="e">
        <f>+VLOOKUP(A599,'POA 2026'!$A$11:$AU$188,20,FALSE)</f>
        <v>#N/A</v>
      </c>
      <c r="O599" s="145"/>
      <c r="P599" s="145"/>
      <c r="Q599" s="145"/>
      <c r="R599" s="145"/>
      <c r="S599" s="145"/>
      <c r="T599" s="145"/>
      <c r="U599" s="145"/>
    </row>
    <row r="600" spans="1:21" x14ac:dyDescent="0.25">
      <c r="A600" s="220"/>
      <c r="B600" s="219" t="e">
        <f>+VLOOKUP(A600,'POA 2026'!$A$11:$AU$188,14,FALSE)</f>
        <v>#N/A</v>
      </c>
      <c r="C600" s="219" t="e">
        <f>+VLOOKUP(A600,'POA 2026'!$A$11:$AU$188,8,FALSE)</f>
        <v>#N/A</v>
      </c>
      <c r="D600" s="219" t="e">
        <f>+VLOOKUP(A600,'POA 2026'!$A$11:$AU$188,13,FALSE)</f>
        <v>#N/A</v>
      </c>
      <c r="E600" s="220" t="e">
        <f>+VLOOKUP(A600,'POA 2026'!$A$11:$AU$188,15,FALSE)</f>
        <v>#N/A</v>
      </c>
      <c r="F600" s="145"/>
      <c r="G600" s="145"/>
      <c r="H600" s="145"/>
      <c r="I600" s="222"/>
      <c r="J600" s="195"/>
      <c r="K600" s="220" t="e">
        <f t="shared" si="9"/>
        <v>#N/A</v>
      </c>
      <c r="L600" s="220" t="e">
        <f>+VLOOKUP(A600,'POA 2026'!$A$11:$AU$188,17,FALSE)</f>
        <v>#N/A</v>
      </c>
      <c r="M600" s="220" t="e">
        <f>+VLOOKUP(A600,'POA 2026'!$A$11:$AU$188,19,FALSE)</f>
        <v>#N/A</v>
      </c>
      <c r="N600" s="220" t="e">
        <f>+VLOOKUP(A600,'POA 2026'!$A$11:$AU$188,20,FALSE)</f>
        <v>#N/A</v>
      </c>
      <c r="O600" s="145"/>
      <c r="P600" s="145"/>
      <c r="Q600" s="145"/>
      <c r="R600" s="145"/>
      <c r="S600" s="145"/>
      <c r="T600" s="145"/>
      <c r="U600" s="145"/>
    </row>
    <row r="601" spans="1:21" x14ac:dyDescent="0.25">
      <c r="A601" s="220"/>
      <c r="B601" s="219" t="e">
        <f>+VLOOKUP(A601,'POA 2026'!$A$11:$AU$188,14,FALSE)</f>
        <v>#N/A</v>
      </c>
      <c r="C601" s="219" t="e">
        <f>+VLOOKUP(A601,'POA 2026'!$A$11:$AU$188,8,FALSE)</f>
        <v>#N/A</v>
      </c>
      <c r="D601" s="219" t="e">
        <f>+VLOOKUP(A601,'POA 2026'!$A$11:$AU$188,13,FALSE)</f>
        <v>#N/A</v>
      </c>
      <c r="E601" s="220" t="e">
        <f>+VLOOKUP(A601,'POA 2026'!$A$11:$AU$188,15,FALSE)</f>
        <v>#N/A</v>
      </c>
      <c r="F601" s="145"/>
      <c r="G601" s="145"/>
      <c r="H601" s="145"/>
      <c r="I601" s="222"/>
      <c r="J601" s="195"/>
      <c r="K601" s="220" t="e">
        <f t="shared" si="9"/>
        <v>#N/A</v>
      </c>
      <c r="L601" s="220" t="e">
        <f>+VLOOKUP(A601,'POA 2026'!$A$11:$AU$188,17,FALSE)</f>
        <v>#N/A</v>
      </c>
      <c r="M601" s="220" t="e">
        <f>+VLOOKUP(A601,'POA 2026'!$A$11:$AU$188,19,FALSE)</f>
        <v>#N/A</v>
      </c>
      <c r="N601" s="220" t="e">
        <f>+VLOOKUP(A601,'POA 2026'!$A$11:$AU$188,20,FALSE)</f>
        <v>#N/A</v>
      </c>
      <c r="O601" s="145"/>
      <c r="P601" s="145"/>
      <c r="Q601" s="145"/>
      <c r="R601" s="145"/>
      <c r="S601" s="145"/>
      <c r="T601" s="145"/>
      <c r="U601" s="145"/>
    </row>
    <row r="602" spans="1:21" x14ac:dyDescent="0.25">
      <c r="A602" s="220"/>
      <c r="B602" s="219" t="e">
        <f>+VLOOKUP(A602,'POA 2026'!$A$11:$AU$188,14,FALSE)</f>
        <v>#N/A</v>
      </c>
      <c r="C602" s="219" t="e">
        <f>+VLOOKUP(A602,'POA 2026'!$A$11:$AU$188,8,FALSE)</f>
        <v>#N/A</v>
      </c>
      <c r="D602" s="219" t="e">
        <f>+VLOOKUP(A602,'POA 2026'!$A$11:$AU$188,13,FALSE)</f>
        <v>#N/A</v>
      </c>
      <c r="E602" s="220" t="e">
        <f>+VLOOKUP(A602,'POA 2026'!$A$11:$AU$188,15,FALSE)</f>
        <v>#N/A</v>
      </c>
      <c r="F602" s="145"/>
      <c r="G602" s="145"/>
      <c r="H602" s="145"/>
      <c r="I602" s="222"/>
      <c r="J602" s="195"/>
      <c r="K602" s="220" t="e">
        <f t="shared" si="9"/>
        <v>#N/A</v>
      </c>
      <c r="L602" s="220" t="e">
        <f>+VLOOKUP(A602,'POA 2026'!$A$11:$AU$188,17,FALSE)</f>
        <v>#N/A</v>
      </c>
      <c r="M602" s="220" t="e">
        <f>+VLOOKUP(A602,'POA 2026'!$A$11:$AU$188,19,FALSE)</f>
        <v>#N/A</v>
      </c>
      <c r="N602" s="220" t="e">
        <f>+VLOOKUP(A602,'POA 2026'!$A$11:$AU$188,20,FALSE)</f>
        <v>#N/A</v>
      </c>
      <c r="O602" s="145"/>
      <c r="P602" s="145"/>
      <c r="Q602" s="145"/>
      <c r="R602" s="145"/>
      <c r="S602" s="145"/>
      <c r="T602" s="145"/>
      <c r="U602" s="145"/>
    </row>
    <row r="603" spans="1:21" x14ac:dyDescent="0.25">
      <c r="A603" s="220"/>
      <c r="B603" s="219" t="e">
        <f>+VLOOKUP(A603,'POA 2026'!$A$11:$AU$188,14,FALSE)</f>
        <v>#N/A</v>
      </c>
      <c r="C603" s="219" t="e">
        <f>+VLOOKUP(A603,'POA 2026'!$A$11:$AU$188,8,FALSE)</f>
        <v>#N/A</v>
      </c>
      <c r="D603" s="219" t="e">
        <f>+VLOOKUP(A603,'POA 2026'!$A$11:$AU$188,13,FALSE)</f>
        <v>#N/A</v>
      </c>
      <c r="E603" s="220" t="e">
        <f>+VLOOKUP(A603,'POA 2026'!$A$11:$AU$188,15,FALSE)</f>
        <v>#N/A</v>
      </c>
      <c r="F603" s="145"/>
      <c r="G603" s="145"/>
      <c r="H603" s="145"/>
      <c r="I603" s="222"/>
      <c r="J603" s="195"/>
      <c r="K603" s="220" t="e">
        <f t="shared" si="9"/>
        <v>#N/A</v>
      </c>
      <c r="L603" s="220" t="e">
        <f>+VLOOKUP(A603,'POA 2026'!$A$11:$AU$188,17,FALSE)</f>
        <v>#N/A</v>
      </c>
      <c r="M603" s="220" t="e">
        <f>+VLOOKUP(A603,'POA 2026'!$A$11:$AU$188,19,FALSE)</f>
        <v>#N/A</v>
      </c>
      <c r="N603" s="220" t="e">
        <f>+VLOOKUP(A603,'POA 2026'!$A$11:$AU$188,20,FALSE)</f>
        <v>#N/A</v>
      </c>
      <c r="O603" s="145"/>
      <c r="P603" s="145"/>
      <c r="Q603" s="145"/>
      <c r="R603" s="145"/>
      <c r="S603" s="145"/>
      <c r="T603" s="145"/>
      <c r="U603" s="145"/>
    </row>
    <row r="604" spans="1:21" x14ac:dyDescent="0.25">
      <c r="A604" s="220"/>
      <c r="B604" s="219" t="e">
        <f>+VLOOKUP(A604,'POA 2026'!$A$11:$AU$188,14,FALSE)</f>
        <v>#N/A</v>
      </c>
      <c r="C604" s="219" t="e">
        <f>+VLOOKUP(A604,'POA 2026'!$A$11:$AU$188,8,FALSE)</f>
        <v>#N/A</v>
      </c>
      <c r="D604" s="219" t="e">
        <f>+VLOOKUP(A604,'POA 2026'!$A$11:$AU$188,13,FALSE)</f>
        <v>#N/A</v>
      </c>
      <c r="E604" s="220" t="e">
        <f>+VLOOKUP(A604,'POA 2026'!$A$11:$AU$188,15,FALSE)</f>
        <v>#N/A</v>
      </c>
      <c r="F604" s="145"/>
      <c r="G604" s="145"/>
      <c r="H604" s="145"/>
      <c r="I604" s="222"/>
      <c r="J604" s="195"/>
      <c r="K604" s="220" t="e">
        <f t="shared" si="9"/>
        <v>#N/A</v>
      </c>
      <c r="L604" s="220" t="e">
        <f>+VLOOKUP(A604,'POA 2026'!$A$11:$AU$188,17,FALSE)</f>
        <v>#N/A</v>
      </c>
      <c r="M604" s="220" t="e">
        <f>+VLOOKUP(A604,'POA 2026'!$A$11:$AU$188,19,FALSE)</f>
        <v>#N/A</v>
      </c>
      <c r="N604" s="220" t="e">
        <f>+VLOOKUP(A604,'POA 2026'!$A$11:$AU$188,20,FALSE)</f>
        <v>#N/A</v>
      </c>
      <c r="O604" s="145"/>
      <c r="P604" s="145"/>
      <c r="Q604" s="145"/>
      <c r="R604" s="145"/>
      <c r="S604" s="145"/>
      <c r="T604" s="145"/>
      <c r="U604" s="145"/>
    </row>
    <row r="605" spans="1:21" x14ac:dyDescent="0.25">
      <c r="A605" s="220"/>
      <c r="B605" s="219" t="e">
        <f>+VLOOKUP(A605,'POA 2026'!$A$11:$AU$188,14,FALSE)</f>
        <v>#N/A</v>
      </c>
      <c r="C605" s="219" t="e">
        <f>+VLOOKUP(A605,'POA 2026'!$A$11:$AU$188,8,FALSE)</f>
        <v>#N/A</v>
      </c>
      <c r="D605" s="219" t="e">
        <f>+VLOOKUP(A605,'POA 2026'!$A$11:$AU$188,13,FALSE)</f>
        <v>#N/A</v>
      </c>
      <c r="E605" s="220" t="e">
        <f>+VLOOKUP(A605,'POA 2026'!$A$11:$AU$188,15,FALSE)</f>
        <v>#N/A</v>
      </c>
      <c r="F605" s="145"/>
      <c r="G605" s="145"/>
      <c r="H605" s="145"/>
      <c r="I605" s="222"/>
      <c r="J605" s="195"/>
      <c r="K605" s="220" t="e">
        <f t="shared" si="9"/>
        <v>#N/A</v>
      </c>
      <c r="L605" s="220" t="e">
        <f>+VLOOKUP(A605,'POA 2026'!$A$11:$AU$188,17,FALSE)</f>
        <v>#N/A</v>
      </c>
      <c r="M605" s="220" t="e">
        <f>+VLOOKUP(A605,'POA 2026'!$A$11:$AU$188,19,FALSE)</f>
        <v>#N/A</v>
      </c>
      <c r="N605" s="220" t="e">
        <f>+VLOOKUP(A605,'POA 2026'!$A$11:$AU$188,20,FALSE)</f>
        <v>#N/A</v>
      </c>
      <c r="O605" s="145"/>
      <c r="P605" s="145"/>
      <c r="Q605" s="145"/>
      <c r="R605" s="145"/>
      <c r="S605" s="145"/>
      <c r="T605" s="145"/>
      <c r="U605" s="145"/>
    </row>
    <row r="606" spans="1:21" x14ac:dyDescent="0.25">
      <c r="A606" s="220"/>
      <c r="B606" s="219" t="e">
        <f>+VLOOKUP(A606,'POA 2026'!$A$11:$AU$188,14,FALSE)</f>
        <v>#N/A</v>
      </c>
      <c r="C606" s="219" t="e">
        <f>+VLOOKUP(A606,'POA 2026'!$A$11:$AU$188,8,FALSE)</f>
        <v>#N/A</v>
      </c>
      <c r="D606" s="219" t="e">
        <f>+VLOOKUP(A606,'POA 2026'!$A$11:$AU$188,13,FALSE)</f>
        <v>#N/A</v>
      </c>
      <c r="E606" s="220" t="e">
        <f>+VLOOKUP(A606,'POA 2026'!$A$11:$AU$188,15,FALSE)</f>
        <v>#N/A</v>
      </c>
      <c r="F606" s="145"/>
      <c r="G606" s="145"/>
      <c r="H606" s="145"/>
      <c r="I606" s="222"/>
      <c r="J606" s="195"/>
      <c r="K606" s="220" t="e">
        <f t="shared" si="9"/>
        <v>#N/A</v>
      </c>
      <c r="L606" s="220" t="e">
        <f>+VLOOKUP(A606,'POA 2026'!$A$11:$AU$188,17,FALSE)</f>
        <v>#N/A</v>
      </c>
      <c r="M606" s="220" t="e">
        <f>+VLOOKUP(A606,'POA 2026'!$A$11:$AU$188,19,FALSE)</f>
        <v>#N/A</v>
      </c>
      <c r="N606" s="220" t="e">
        <f>+VLOOKUP(A606,'POA 2026'!$A$11:$AU$188,20,FALSE)</f>
        <v>#N/A</v>
      </c>
      <c r="O606" s="145"/>
      <c r="P606" s="145"/>
      <c r="Q606" s="145"/>
      <c r="R606" s="145"/>
      <c r="S606" s="145"/>
      <c r="T606" s="145"/>
      <c r="U606" s="145"/>
    </row>
    <row r="607" spans="1:21" x14ac:dyDescent="0.25">
      <c r="A607" s="220"/>
      <c r="B607" s="219" t="e">
        <f>+VLOOKUP(A607,'POA 2026'!$A$11:$AU$188,14,FALSE)</f>
        <v>#N/A</v>
      </c>
      <c r="C607" s="219" t="e">
        <f>+VLOOKUP(A607,'POA 2026'!$A$11:$AU$188,8,FALSE)</f>
        <v>#N/A</v>
      </c>
      <c r="D607" s="219" t="e">
        <f>+VLOOKUP(A607,'POA 2026'!$A$11:$AU$188,13,FALSE)</f>
        <v>#N/A</v>
      </c>
      <c r="E607" s="220" t="e">
        <f>+VLOOKUP(A607,'POA 2026'!$A$11:$AU$188,15,FALSE)</f>
        <v>#N/A</v>
      </c>
      <c r="F607" s="145"/>
      <c r="G607" s="145"/>
      <c r="H607" s="145"/>
      <c r="I607" s="222"/>
      <c r="J607" s="195"/>
      <c r="K607" s="220" t="e">
        <f t="shared" si="9"/>
        <v>#N/A</v>
      </c>
      <c r="L607" s="220" t="e">
        <f>+VLOOKUP(A607,'POA 2026'!$A$11:$AU$188,17,FALSE)</f>
        <v>#N/A</v>
      </c>
      <c r="M607" s="220" t="e">
        <f>+VLOOKUP(A607,'POA 2026'!$A$11:$AU$188,19,FALSE)</f>
        <v>#N/A</v>
      </c>
      <c r="N607" s="220" t="e">
        <f>+VLOOKUP(A607,'POA 2026'!$A$11:$AU$188,20,FALSE)</f>
        <v>#N/A</v>
      </c>
      <c r="O607" s="145"/>
      <c r="P607" s="145"/>
      <c r="Q607" s="145"/>
      <c r="R607" s="145"/>
      <c r="S607" s="145"/>
      <c r="T607" s="145"/>
      <c r="U607" s="145"/>
    </row>
    <row r="608" spans="1:21" x14ac:dyDescent="0.25">
      <c r="A608" s="220"/>
      <c r="B608" s="219" t="e">
        <f>+VLOOKUP(A608,'POA 2026'!$A$11:$AU$188,14,FALSE)</f>
        <v>#N/A</v>
      </c>
      <c r="C608" s="219" t="e">
        <f>+VLOOKUP(A608,'POA 2026'!$A$11:$AU$188,8,FALSE)</f>
        <v>#N/A</v>
      </c>
      <c r="D608" s="219" t="e">
        <f>+VLOOKUP(A608,'POA 2026'!$A$11:$AU$188,13,FALSE)</f>
        <v>#N/A</v>
      </c>
      <c r="E608" s="220" t="e">
        <f>+VLOOKUP(A608,'POA 2026'!$A$11:$AU$188,15,FALSE)</f>
        <v>#N/A</v>
      </c>
      <c r="F608" s="145"/>
      <c r="G608" s="145"/>
      <c r="H608" s="145"/>
      <c r="I608" s="222"/>
      <c r="J608" s="195"/>
      <c r="K608" s="220" t="e">
        <f t="shared" si="9"/>
        <v>#N/A</v>
      </c>
      <c r="L608" s="220" t="e">
        <f>+VLOOKUP(A608,'POA 2026'!$A$11:$AU$188,17,FALSE)</f>
        <v>#N/A</v>
      </c>
      <c r="M608" s="220" t="e">
        <f>+VLOOKUP(A608,'POA 2026'!$A$11:$AU$188,19,FALSE)</f>
        <v>#N/A</v>
      </c>
      <c r="N608" s="220" t="e">
        <f>+VLOOKUP(A608,'POA 2026'!$A$11:$AU$188,20,FALSE)</f>
        <v>#N/A</v>
      </c>
      <c r="O608" s="145"/>
      <c r="P608" s="145"/>
      <c r="Q608" s="145"/>
      <c r="R608" s="145"/>
      <c r="S608" s="145"/>
      <c r="T608" s="145"/>
      <c r="U608" s="145"/>
    </row>
    <row r="609" spans="1:21" x14ac:dyDescent="0.25">
      <c r="A609" s="220"/>
      <c r="B609" s="219" t="e">
        <f>+VLOOKUP(A609,'POA 2026'!$A$11:$AU$188,14,FALSE)</f>
        <v>#N/A</v>
      </c>
      <c r="C609" s="219" t="e">
        <f>+VLOOKUP(A609,'POA 2026'!$A$11:$AU$188,8,FALSE)</f>
        <v>#N/A</v>
      </c>
      <c r="D609" s="219" t="e">
        <f>+VLOOKUP(A609,'POA 2026'!$A$11:$AU$188,13,FALSE)</f>
        <v>#N/A</v>
      </c>
      <c r="E609" s="220" t="e">
        <f>+VLOOKUP(A609,'POA 2026'!$A$11:$AU$188,15,FALSE)</f>
        <v>#N/A</v>
      </c>
      <c r="F609" s="145"/>
      <c r="G609" s="145"/>
      <c r="H609" s="145"/>
      <c r="I609" s="222"/>
      <c r="J609" s="195"/>
      <c r="K609" s="220" t="e">
        <f t="shared" si="9"/>
        <v>#N/A</v>
      </c>
      <c r="L609" s="220" t="e">
        <f>+VLOOKUP(A609,'POA 2026'!$A$11:$AU$188,17,FALSE)</f>
        <v>#N/A</v>
      </c>
      <c r="M609" s="220" t="e">
        <f>+VLOOKUP(A609,'POA 2026'!$A$11:$AU$188,19,FALSE)</f>
        <v>#N/A</v>
      </c>
      <c r="N609" s="220" t="e">
        <f>+VLOOKUP(A609,'POA 2026'!$A$11:$AU$188,20,FALSE)</f>
        <v>#N/A</v>
      </c>
      <c r="O609" s="145"/>
      <c r="P609" s="145"/>
      <c r="Q609" s="145"/>
      <c r="R609" s="145"/>
      <c r="S609" s="145"/>
      <c r="T609" s="145"/>
      <c r="U609" s="145"/>
    </row>
    <row r="610" spans="1:21" x14ac:dyDescent="0.25">
      <c r="A610" s="220"/>
      <c r="B610" s="219" t="e">
        <f>+VLOOKUP(A610,'POA 2026'!$A$11:$AU$188,14,FALSE)</f>
        <v>#N/A</v>
      </c>
      <c r="C610" s="219" t="e">
        <f>+VLOOKUP(A610,'POA 2026'!$A$11:$AU$188,8,FALSE)</f>
        <v>#N/A</v>
      </c>
      <c r="D610" s="219" t="e">
        <f>+VLOOKUP(A610,'POA 2026'!$A$11:$AU$188,13,FALSE)</f>
        <v>#N/A</v>
      </c>
      <c r="E610" s="220" t="e">
        <f>+VLOOKUP(A610,'POA 2026'!$A$11:$AU$188,15,FALSE)</f>
        <v>#N/A</v>
      </c>
      <c r="F610" s="145"/>
      <c r="G610" s="145"/>
      <c r="H610" s="145"/>
      <c r="I610" s="222"/>
      <c r="J610" s="195"/>
      <c r="K610" s="220" t="e">
        <f t="shared" si="9"/>
        <v>#N/A</v>
      </c>
      <c r="L610" s="220" t="e">
        <f>+VLOOKUP(A610,'POA 2026'!$A$11:$AU$188,17,FALSE)</f>
        <v>#N/A</v>
      </c>
      <c r="M610" s="220" t="e">
        <f>+VLOOKUP(A610,'POA 2026'!$A$11:$AU$188,19,FALSE)</f>
        <v>#N/A</v>
      </c>
      <c r="N610" s="220" t="e">
        <f>+VLOOKUP(A610,'POA 2026'!$A$11:$AU$188,20,FALSE)</f>
        <v>#N/A</v>
      </c>
      <c r="O610" s="145"/>
      <c r="P610" s="145"/>
      <c r="Q610" s="145"/>
      <c r="R610" s="145"/>
      <c r="S610" s="145"/>
      <c r="T610" s="145"/>
      <c r="U610" s="145"/>
    </row>
    <row r="611" spans="1:21" x14ac:dyDescent="0.25">
      <c r="A611" s="220"/>
      <c r="B611" s="219" t="e">
        <f>+VLOOKUP(A611,'POA 2026'!$A$11:$AU$188,14,FALSE)</f>
        <v>#N/A</v>
      </c>
      <c r="C611" s="219" t="e">
        <f>+VLOOKUP(A611,'POA 2026'!$A$11:$AU$188,8,FALSE)</f>
        <v>#N/A</v>
      </c>
      <c r="D611" s="219" t="e">
        <f>+VLOOKUP(A611,'POA 2026'!$A$11:$AU$188,13,FALSE)</f>
        <v>#N/A</v>
      </c>
      <c r="E611" s="220" t="e">
        <f>+VLOOKUP(A611,'POA 2026'!$A$11:$AU$188,15,FALSE)</f>
        <v>#N/A</v>
      </c>
      <c r="F611" s="145"/>
      <c r="G611" s="145"/>
      <c r="H611" s="145"/>
      <c r="I611" s="222"/>
      <c r="J611" s="195"/>
      <c r="K611" s="220" t="e">
        <f t="shared" si="9"/>
        <v>#N/A</v>
      </c>
      <c r="L611" s="220" t="e">
        <f>+VLOOKUP(A611,'POA 2026'!$A$11:$AU$188,17,FALSE)</f>
        <v>#N/A</v>
      </c>
      <c r="M611" s="220" t="e">
        <f>+VLOOKUP(A611,'POA 2026'!$A$11:$AU$188,19,FALSE)</f>
        <v>#N/A</v>
      </c>
      <c r="N611" s="220" t="e">
        <f>+VLOOKUP(A611,'POA 2026'!$A$11:$AU$188,20,FALSE)</f>
        <v>#N/A</v>
      </c>
      <c r="O611" s="145"/>
      <c r="P611" s="145"/>
      <c r="Q611" s="145"/>
      <c r="R611" s="145"/>
      <c r="S611" s="145"/>
      <c r="T611" s="145"/>
      <c r="U611" s="145"/>
    </row>
    <row r="612" spans="1:21" x14ac:dyDescent="0.25">
      <c r="A612" s="220"/>
      <c r="B612" s="219" t="e">
        <f>+VLOOKUP(A612,'POA 2026'!$A$11:$AU$188,14,FALSE)</f>
        <v>#N/A</v>
      </c>
      <c r="C612" s="219" t="e">
        <f>+VLOOKUP(A612,'POA 2026'!$A$11:$AU$188,8,FALSE)</f>
        <v>#N/A</v>
      </c>
      <c r="D612" s="219" t="e">
        <f>+VLOOKUP(A612,'POA 2026'!$A$11:$AU$188,13,FALSE)</f>
        <v>#N/A</v>
      </c>
      <c r="E612" s="220" t="e">
        <f>+VLOOKUP(A612,'POA 2026'!$A$11:$AU$188,15,FALSE)</f>
        <v>#N/A</v>
      </c>
      <c r="F612" s="145"/>
      <c r="G612" s="145"/>
      <c r="H612" s="145"/>
      <c r="I612" s="222"/>
      <c r="J612" s="195"/>
      <c r="K612" s="220" t="e">
        <f t="shared" si="9"/>
        <v>#N/A</v>
      </c>
      <c r="L612" s="220" t="e">
        <f>+VLOOKUP(A612,'POA 2026'!$A$11:$AU$188,17,FALSE)</f>
        <v>#N/A</v>
      </c>
      <c r="M612" s="220" t="e">
        <f>+VLOOKUP(A612,'POA 2026'!$A$11:$AU$188,19,FALSE)</f>
        <v>#N/A</v>
      </c>
      <c r="N612" s="220" t="e">
        <f>+VLOOKUP(A612,'POA 2026'!$A$11:$AU$188,20,FALSE)</f>
        <v>#N/A</v>
      </c>
      <c r="O612" s="145"/>
      <c r="P612" s="145"/>
      <c r="Q612" s="145"/>
      <c r="R612" s="145"/>
      <c r="S612" s="145"/>
      <c r="T612" s="145"/>
      <c r="U612" s="145"/>
    </row>
    <row r="613" spans="1:21" x14ac:dyDescent="0.25">
      <c r="A613" s="220"/>
      <c r="B613" s="219" t="e">
        <f>+VLOOKUP(A613,'POA 2026'!$A$11:$AU$188,14,FALSE)</f>
        <v>#N/A</v>
      </c>
      <c r="C613" s="219" t="e">
        <f>+VLOOKUP(A613,'POA 2026'!$A$11:$AU$188,8,FALSE)</f>
        <v>#N/A</v>
      </c>
      <c r="D613" s="219" t="e">
        <f>+VLOOKUP(A613,'POA 2026'!$A$11:$AU$188,13,FALSE)</f>
        <v>#N/A</v>
      </c>
      <c r="E613" s="220" t="e">
        <f>+VLOOKUP(A613,'POA 2026'!$A$11:$AU$188,15,FALSE)</f>
        <v>#N/A</v>
      </c>
      <c r="F613" s="145"/>
      <c r="G613" s="145"/>
      <c r="H613" s="145"/>
      <c r="I613" s="222"/>
      <c r="J613" s="195"/>
      <c r="K613" s="220" t="e">
        <f t="shared" si="9"/>
        <v>#N/A</v>
      </c>
      <c r="L613" s="220" t="e">
        <f>+VLOOKUP(A613,'POA 2026'!$A$11:$AU$188,17,FALSE)</f>
        <v>#N/A</v>
      </c>
      <c r="M613" s="220" t="e">
        <f>+VLOOKUP(A613,'POA 2026'!$A$11:$AU$188,19,FALSE)</f>
        <v>#N/A</v>
      </c>
      <c r="N613" s="220" t="e">
        <f>+VLOOKUP(A613,'POA 2026'!$A$11:$AU$188,20,FALSE)</f>
        <v>#N/A</v>
      </c>
      <c r="O613" s="145"/>
      <c r="P613" s="145"/>
      <c r="Q613" s="145"/>
      <c r="R613" s="145"/>
      <c r="S613" s="145"/>
      <c r="T613" s="145"/>
      <c r="U613" s="145"/>
    </row>
    <row r="614" spans="1:21" x14ac:dyDescent="0.25">
      <c r="A614" s="220"/>
      <c r="B614" s="219" t="e">
        <f>+VLOOKUP(A614,'POA 2026'!$A$11:$AU$188,14,FALSE)</f>
        <v>#N/A</v>
      </c>
      <c r="C614" s="219" t="e">
        <f>+VLOOKUP(A614,'POA 2026'!$A$11:$AU$188,8,FALSE)</f>
        <v>#N/A</v>
      </c>
      <c r="D614" s="219" t="e">
        <f>+VLOOKUP(A614,'POA 2026'!$A$11:$AU$188,13,FALSE)</f>
        <v>#N/A</v>
      </c>
      <c r="E614" s="220" t="e">
        <f>+VLOOKUP(A614,'POA 2026'!$A$11:$AU$188,15,FALSE)</f>
        <v>#N/A</v>
      </c>
      <c r="F614" s="145"/>
      <c r="G614" s="145"/>
      <c r="H614" s="145"/>
      <c r="I614" s="222"/>
      <c r="J614" s="195"/>
      <c r="K614" s="220" t="e">
        <f t="shared" si="9"/>
        <v>#N/A</v>
      </c>
      <c r="L614" s="220" t="e">
        <f>+VLOOKUP(A614,'POA 2026'!$A$11:$AU$188,17,FALSE)</f>
        <v>#N/A</v>
      </c>
      <c r="M614" s="220" t="e">
        <f>+VLOOKUP(A614,'POA 2026'!$A$11:$AU$188,19,FALSE)</f>
        <v>#N/A</v>
      </c>
      <c r="N614" s="220" t="e">
        <f>+VLOOKUP(A614,'POA 2026'!$A$11:$AU$188,20,FALSE)</f>
        <v>#N/A</v>
      </c>
      <c r="O614" s="145"/>
      <c r="P614" s="145"/>
      <c r="Q614" s="145"/>
      <c r="R614" s="145"/>
      <c r="S614" s="145"/>
      <c r="T614" s="145"/>
      <c r="U614" s="145"/>
    </row>
    <row r="615" spans="1:21" x14ac:dyDescent="0.25">
      <c r="A615" s="220"/>
      <c r="B615" s="219" t="e">
        <f>+VLOOKUP(A615,'POA 2026'!$A$11:$AU$188,14,FALSE)</f>
        <v>#N/A</v>
      </c>
      <c r="C615" s="219" t="e">
        <f>+VLOOKUP(A615,'POA 2026'!$A$11:$AU$188,8,FALSE)</f>
        <v>#N/A</v>
      </c>
      <c r="D615" s="219" t="e">
        <f>+VLOOKUP(A615,'POA 2026'!$A$11:$AU$188,13,FALSE)</f>
        <v>#N/A</v>
      </c>
      <c r="E615" s="220" t="e">
        <f>+VLOOKUP(A615,'POA 2026'!$A$11:$AU$188,15,FALSE)</f>
        <v>#N/A</v>
      </c>
      <c r="F615" s="145"/>
      <c r="G615" s="145"/>
      <c r="H615" s="145"/>
      <c r="I615" s="222"/>
      <c r="J615" s="195"/>
      <c r="K615" s="220" t="e">
        <f t="shared" si="9"/>
        <v>#N/A</v>
      </c>
      <c r="L615" s="220" t="e">
        <f>+VLOOKUP(A615,'POA 2026'!$A$11:$AU$188,17,FALSE)</f>
        <v>#N/A</v>
      </c>
      <c r="M615" s="220" t="e">
        <f>+VLOOKUP(A615,'POA 2026'!$A$11:$AU$188,19,FALSE)</f>
        <v>#N/A</v>
      </c>
      <c r="N615" s="220" t="e">
        <f>+VLOOKUP(A615,'POA 2026'!$A$11:$AU$188,20,FALSE)</f>
        <v>#N/A</v>
      </c>
      <c r="O615" s="145"/>
      <c r="P615" s="145"/>
      <c r="Q615" s="145"/>
      <c r="R615" s="145"/>
      <c r="S615" s="145"/>
      <c r="T615" s="145"/>
      <c r="U615" s="145"/>
    </row>
    <row r="616" spans="1:21" x14ac:dyDescent="0.25">
      <c r="A616" s="220"/>
      <c r="B616" s="219" t="e">
        <f>+VLOOKUP(A616,'POA 2026'!$A$11:$AU$188,14,FALSE)</f>
        <v>#N/A</v>
      </c>
      <c r="C616" s="219" t="e">
        <f>+VLOOKUP(A616,'POA 2026'!$A$11:$AU$188,8,FALSE)</f>
        <v>#N/A</v>
      </c>
      <c r="D616" s="219" t="e">
        <f>+VLOOKUP(A616,'POA 2026'!$A$11:$AU$188,13,FALSE)</f>
        <v>#N/A</v>
      </c>
      <c r="E616" s="220" t="e">
        <f>+VLOOKUP(A616,'POA 2026'!$A$11:$AU$188,15,FALSE)</f>
        <v>#N/A</v>
      </c>
      <c r="F616" s="145"/>
      <c r="G616" s="145"/>
      <c r="H616" s="145"/>
      <c r="I616" s="222"/>
      <c r="J616" s="195"/>
      <c r="K616" s="220" t="e">
        <f t="shared" si="9"/>
        <v>#N/A</v>
      </c>
      <c r="L616" s="220" t="e">
        <f>+VLOOKUP(A616,'POA 2026'!$A$11:$AU$188,17,FALSE)</f>
        <v>#N/A</v>
      </c>
      <c r="M616" s="220" t="e">
        <f>+VLOOKUP(A616,'POA 2026'!$A$11:$AU$188,19,FALSE)</f>
        <v>#N/A</v>
      </c>
      <c r="N616" s="220" t="e">
        <f>+VLOOKUP(A616,'POA 2026'!$A$11:$AU$188,20,FALSE)</f>
        <v>#N/A</v>
      </c>
      <c r="O616" s="145"/>
      <c r="P616" s="145"/>
      <c r="Q616" s="145"/>
      <c r="R616" s="145"/>
      <c r="S616" s="145"/>
      <c r="T616" s="145"/>
      <c r="U616" s="145"/>
    </row>
    <row r="617" spans="1:21" x14ac:dyDescent="0.25">
      <c r="A617" s="220"/>
      <c r="B617" s="219" t="e">
        <f>+VLOOKUP(A617,'POA 2026'!$A$11:$AU$188,14,FALSE)</f>
        <v>#N/A</v>
      </c>
      <c r="C617" s="219" t="e">
        <f>+VLOOKUP(A617,'POA 2026'!$A$11:$AU$188,8,FALSE)</f>
        <v>#N/A</v>
      </c>
      <c r="D617" s="219" t="e">
        <f>+VLOOKUP(A617,'POA 2026'!$A$11:$AU$188,13,FALSE)</f>
        <v>#N/A</v>
      </c>
      <c r="E617" s="220" t="e">
        <f>+VLOOKUP(A617,'POA 2026'!$A$11:$AU$188,15,FALSE)</f>
        <v>#N/A</v>
      </c>
      <c r="F617" s="145"/>
      <c r="G617" s="145"/>
      <c r="H617" s="145"/>
      <c r="I617" s="222"/>
      <c r="J617" s="195"/>
      <c r="K617" s="220" t="e">
        <f t="shared" si="9"/>
        <v>#N/A</v>
      </c>
      <c r="L617" s="220" t="e">
        <f>+VLOOKUP(A617,'POA 2026'!$A$11:$AU$188,17,FALSE)</f>
        <v>#N/A</v>
      </c>
      <c r="M617" s="220" t="e">
        <f>+VLOOKUP(A617,'POA 2026'!$A$11:$AU$188,19,FALSE)</f>
        <v>#N/A</v>
      </c>
      <c r="N617" s="220" t="e">
        <f>+VLOOKUP(A617,'POA 2026'!$A$11:$AU$188,20,FALSE)</f>
        <v>#N/A</v>
      </c>
      <c r="O617" s="145"/>
      <c r="P617" s="145"/>
      <c r="Q617" s="145"/>
      <c r="R617" s="145"/>
      <c r="S617" s="145"/>
      <c r="T617" s="145"/>
      <c r="U617" s="145"/>
    </row>
    <row r="618" spans="1:21" x14ac:dyDescent="0.25">
      <c r="A618" s="220"/>
      <c r="B618" s="219" t="e">
        <f>+VLOOKUP(A618,'POA 2026'!$A$11:$AU$188,14,FALSE)</f>
        <v>#N/A</v>
      </c>
      <c r="C618" s="219" t="e">
        <f>+VLOOKUP(A618,'POA 2026'!$A$11:$AU$188,8,FALSE)</f>
        <v>#N/A</v>
      </c>
      <c r="D618" s="219" t="e">
        <f>+VLOOKUP(A618,'POA 2026'!$A$11:$AU$188,13,FALSE)</f>
        <v>#N/A</v>
      </c>
      <c r="E618" s="220" t="e">
        <f>+VLOOKUP(A618,'POA 2026'!$A$11:$AU$188,15,FALSE)</f>
        <v>#N/A</v>
      </c>
      <c r="F618" s="145"/>
      <c r="G618" s="145"/>
      <c r="H618" s="145"/>
      <c r="I618" s="222"/>
      <c r="J618" s="195"/>
      <c r="K618" s="220" t="e">
        <f t="shared" si="9"/>
        <v>#N/A</v>
      </c>
      <c r="L618" s="220" t="e">
        <f>+VLOOKUP(A618,'POA 2026'!$A$11:$AU$188,17,FALSE)</f>
        <v>#N/A</v>
      </c>
      <c r="M618" s="220" t="e">
        <f>+VLOOKUP(A618,'POA 2026'!$A$11:$AU$188,19,FALSE)</f>
        <v>#N/A</v>
      </c>
      <c r="N618" s="220" t="e">
        <f>+VLOOKUP(A618,'POA 2026'!$A$11:$AU$188,20,FALSE)</f>
        <v>#N/A</v>
      </c>
      <c r="O618" s="145"/>
      <c r="P618" s="145"/>
      <c r="Q618" s="145"/>
      <c r="R618" s="145"/>
      <c r="S618" s="145"/>
      <c r="T618" s="145"/>
      <c r="U618" s="145"/>
    </row>
    <row r="619" spans="1:21" x14ac:dyDescent="0.25">
      <c r="A619" s="220"/>
      <c r="B619" s="219" t="e">
        <f>+VLOOKUP(A619,'POA 2026'!$A$11:$AU$188,14,FALSE)</f>
        <v>#N/A</v>
      </c>
      <c r="C619" s="219" t="e">
        <f>+VLOOKUP(A619,'POA 2026'!$A$11:$AU$188,8,FALSE)</f>
        <v>#N/A</v>
      </c>
      <c r="D619" s="219" t="e">
        <f>+VLOOKUP(A619,'POA 2026'!$A$11:$AU$188,13,FALSE)</f>
        <v>#N/A</v>
      </c>
      <c r="E619" s="220" t="e">
        <f>+VLOOKUP(A619,'POA 2026'!$A$11:$AU$188,15,FALSE)</f>
        <v>#N/A</v>
      </c>
      <c r="F619" s="145"/>
      <c r="G619" s="145"/>
      <c r="H619" s="145"/>
      <c r="I619" s="222"/>
      <c r="J619" s="195"/>
      <c r="K619" s="220" t="e">
        <f t="shared" si="9"/>
        <v>#N/A</v>
      </c>
      <c r="L619" s="220" t="e">
        <f>+VLOOKUP(A619,'POA 2026'!$A$11:$AU$188,17,FALSE)</f>
        <v>#N/A</v>
      </c>
      <c r="M619" s="220" t="e">
        <f>+VLOOKUP(A619,'POA 2026'!$A$11:$AU$188,19,FALSE)</f>
        <v>#N/A</v>
      </c>
      <c r="N619" s="220" t="e">
        <f>+VLOOKUP(A619,'POA 2026'!$A$11:$AU$188,20,FALSE)</f>
        <v>#N/A</v>
      </c>
      <c r="O619" s="145"/>
      <c r="P619" s="145"/>
      <c r="Q619" s="145"/>
      <c r="R619" s="145"/>
      <c r="S619" s="145"/>
      <c r="T619" s="145"/>
      <c r="U619" s="145"/>
    </row>
    <row r="620" spans="1:21" x14ac:dyDescent="0.25">
      <c r="A620" s="220"/>
      <c r="B620" s="219" t="e">
        <f>+VLOOKUP(A620,'POA 2026'!$A$11:$AU$188,14,FALSE)</f>
        <v>#N/A</v>
      </c>
      <c r="C620" s="219" t="e">
        <f>+VLOOKUP(A620,'POA 2026'!$A$11:$AU$188,8,FALSE)</f>
        <v>#N/A</v>
      </c>
      <c r="D620" s="219" t="e">
        <f>+VLOOKUP(A620,'POA 2026'!$A$11:$AU$188,13,FALSE)</f>
        <v>#N/A</v>
      </c>
      <c r="E620" s="220" t="e">
        <f>+VLOOKUP(A620,'POA 2026'!$A$11:$AU$188,15,FALSE)</f>
        <v>#N/A</v>
      </c>
      <c r="F620" s="145"/>
      <c r="G620" s="145"/>
      <c r="H620" s="145"/>
      <c r="I620" s="222"/>
      <c r="J620" s="195"/>
      <c r="K620" s="220" t="e">
        <f t="shared" si="9"/>
        <v>#N/A</v>
      </c>
      <c r="L620" s="220" t="e">
        <f>+VLOOKUP(A620,'POA 2026'!$A$11:$AU$188,17,FALSE)</f>
        <v>#N/A</v>
      </c>
      <c r="M620" s="220" t="e">
        <f>+VLOOKUP(A620,'POA 2026'!$A$11:$AU$188,19,FALSE)</f>
        <v>#N/A</v>
      </c>
      <c r="N620" s="220" t="e">
        <f>+VLOOKUP(A620,'POA 2026'!$A$11:$AU$188,20,FALSE)</f>
        <v>#N/A</v>
      </c>
      <c r="O620" s="145"/>
      <c r="P620" s="145"/>
      <c r="Q620" s="145"/>
      <c r="R620" s="145"/>
      <c r="S620" s="145"/>
      <c r="T620" s="145"/>
      <c r="U620" s="145"/>
    </row>
    <row r="621" spans="1:21" x14ac:dyDescent="0.25">
      <c r="A621" s="220"/>
      <c r="B621" s="219" t="e">
        <f>+VLOOKUP(A621,'POA 2026'!$A$11:$AU$188,14,FALSE)</f>
        <v>#N/A</v>
      </c>
      <c r="C621" s="219" t="e">
        <f>+VLOOKUP(A621,'POA 2026'!$A$11:$AU$188,8,FALSE)</f>
        <v>#N/A</v>
      </c>
      <c r="D621" s="219" t="e">
        <f>+VLOOKUP(A621,'POA 2026'!$A$11:$AU$188,13,FALSE)</f>
        <v>#N/A</v>
      </c>
      <c r="E621" s="220" t="e">
        <f>+VLOOKUP(A621,'POA 2026'!$A$11:$AU$188,15,FALSE)</f>
        <v>#N/A</v>
      </c>
      <c r="F621" s="145"/>
      <c r="G621" s="145"/>
      <c r="H621" s="145"/>
      <c r="I621" s="222"/>
      <c r="J621" s="195"/>
      <c r="K621" s="220" t="e">
        <f t="shared" si="9"/>
        <v>#N/A</v>
      </c>
      <c r="L621" s="220" t="e">
        <f>+VLOOKUP(A621,'POA 2026'!$A$11:$AU$188,17,FALSE)</f>
        <v>#N/A</v>
      </c>
      <c r="M621" s="220" t="e">
        <f>+VLOOKUP(A621,'POA 2026'!$A$11:$AU$188,19,FALSE)</f>
        <v>#N/A</v>
      </c>
      <c r="N621" s="220" t="e">
        <f>+VLOOKUP(A621,'POA 2026'!$A$11:$AU$188,20,FALSE)</f>
        <v>#N/A</v>
      </c>
      <c r="O621" s="145"/>
      <c r="P621" s="145"/>
      <c r="Q621" s="145"/>
      <c r="R621" s="145"/>
      <c r="S621" s="145"/>
      <c r="T621" s="145"/>
      <c r="U621" s="145"/>
    </row>
    <row r="622" spans="1:21" x14ac:dyDescent="0.25">
      <c r="A622" s="220"/>
      <c r="B622" s="219" t="e">
        <f>+VLOOKUP(A622,'POA 2026'!$A$11:$AU$188,14,FALSE)</f>
        <v>#N/A</v>
      </c>
      <c r="C622" s="219" t="e">
        <f>+VLOOKUP(A622,'POA 2026'!$A$11:$AU$188,8,FALSE)</f>
        <v>#N/A</v>
      </c>
      <c r="D622" s="219" t="e">
        <f>+VLOOKUP(A622,'POA 2026'!$A$11:$AU$188,13,FALSE)</f>
        <v>#N/A</v>
      </c>
      <c r="E622" s="220" t="e">
        <f>+VLOOKUP(A622,'POA 2026'!$A$11:$AU$188,15,FALSE)</f>
        <v>#N/A</v>
      </c>
      <c r="F622" s="145"/>
      <c r="G622" s="145"/>
      <c r="H622" s="145"/>
      <c r="I622" s="222"/>
      <c r="J622" s="195"/>
      <c r="K622" s="220" t="e">
        <f t="shared" si="9"/>
        <v>#N/A</v>
      </c>
      <c r="L622" s="220" t="e">
        <f>+VLOOKUP(A622,'POA 2026'!$A$11:$AU$188,17,FALSE)</f>
        <v>#N/A</v>
      </c>
      <c r="M622" s="220" t="e">
        <f>+VLOOKUP(A622,'POA 2026'!$A$11:$AU$188,19,FALSE)</f>
        <v>#N/A</v>
      </c>
      <c r="N622" s="220" t="e">
        <f>+VLOOKUP(A622,'POA 2026'!$A$11:$AU$188,20,FALSE)</f>
        <v>#N/A</v>
      </c>
      <c r="O622" s="145"/>
      <c r="P622" s="145"/>
      <c r="Q622" s="145"/>
      <c r="R622" s="145"/>
      <c r="S622" s="145"/>
      <c r="T622" s="145"/>
      <c r="U622" s="145"/>
    </row>
    <row r="623" spans="1:21" x14ac:dyDescent="0.25">
      <c r="A623" s="220"/>
      <c r="B623" s="219" t="e">
        <f>+VLOOKUP(A623,'POA 2026'!$A$11:$AU$188,14,FALSE)</f>
        <v>#N/A</v>
      </c>
      <c r="C623" s="219" t="e">
        <f>+VLOOKUP(A623,'POA 2026'!$A$11:$AU$188,8,FALSE)</f>
        <v>#N/A</v>
      </c>
      <c r="D623" s="219" t="e">
        <f>+VLOOKUP(A623,'POA 2026'!$A$11:$AU$188,13,FALSE)</f>
        <v>#N/A</v>
      </c>
      <c r="E623" s="220" t="e">
        <f>+VLOOKUP(A623,'POA 2026'!$A$11:$AU$188,15,FALSE)</f>
        <v>#N/A</v>
      </c>
      <c r="F623" s="145"/>
      <c r="G623" s="145"/>
      <c r="H623" s="145"/>
      <c r="I623" s="222"/>
      <c r="J623" s="195"/>
      <c r="K623" s="220" t="e">
        <f t="shared" si="9"/>
        <v>#N/A</v>
      </c>
      <c r="L623" s="220" t="e">
        <f>+VLOOKUP(A623,'POA 2026'!$A$11:$AU$188,17,FALSE)</f>
        <v>#N/A</v>
      </c>
      <c r="M623" s="220" t="e">
        <f>+VLOOKUP(A623,'POA 2026'!$A$11:$AU$188,19,FALSE)</f>
        <v>#N/A</v>
      </c>
      <c r="N623" s="220" t="e">
        <f>+VLOOKUP(A623,'POA 2026'!$A$11:$AU$188,20,FALSE)</f>
        <v>#N/A</v>
      </c>
      <c r="O623" s="145"/>
      <c r="P623" s="145"/>
      <c r="Q623" s="145"/>
      <c r="R623" s="145"/>
      <c r="S623" s="145"/>
      <c r="T623" s="145"/>
      <c r="U623" s="145"/>
    </row>
    <row r="624" spans="1:21" x14ac:dyDescent="0.25">
      <c r="A624" s="220"/>
      <c r="B624" s="219" t="e">
        <f>+VLOOKUP(A624,'POA 2026'!$A$11:$AU$188,14,FALSE)</f>
        <v>#N/A</v>
      </c>
      <c r="C624" s="219" t="e">
        <f>+VLOOKUP(A624,'POA 2026'!$A$11:$AU$188,8,FALSE)</f>
        <v>#N/A</v>
      </c>
      <c r="D624" s="219" t="e">
        <f>+VLOOKUP(A624,'POA 2026'!$A$11:$AU$188,13,FALSE)</f>
        <v>#N/A</v>
      </c>
      <c r="E624" s="220" t="e">
        <f>+VLOOKUP(A624,'POA 2026'!$A$11:$AU$188,15,FALSE)</f>
        <v>#N/A</v>
      </c>
      <c r="F624" s="145"/>
      <c r="G624" s="145"/>
      <c r="H624" s="145"/>
      <c r="I624" s="222"/>
      <c r="J624" s="195"/>
      <c r="K624" s="220" t="e">
        <f t="shared" si="9"/>
        <v>#N/A</v>
      </c>
      <c r="L624" s="220" t="e">
        <f>+VLOOKUP(A624,'POA 2026'!$A$11:$AU$188,17,FALSE)</f>
        <v>#N/A</v>
      </c>
      <c r="M624" s="220" t="e">
        <f>+VLOOKUP(A624,'POA 2026'!$A$11:$AU$188,19,FALSE)</f>
        <v>#N/A</v>
      </c>
      <c r="N624" s="220" t="e">
        <f>+VLOOKUP(A624,'POA 2026'!$A$11:$AU$188,20,FALSE)</f>
        <v>#N/A</v>
      </c>
      <c r="O624" s="145"/>
      <c r="P624" s="145"/>
      <c r="Q624" s="145"/>
      <c r="R624" s="145"/>
      <c r="S624" s="145"/>
      <c r="T624" s="145"/>
      <c r="U624" s="145"/>
    </row>
    <row r="625" spans="1:21" x14ac:dyDescent="0.25">
      <c r="A625" s="220"/>
      <c r="B625" s="219" t="e">
        <f>+VLOOKUP(A625,'POA 2026'!$A$11:$AU$188,14,FALSE)</f>
        <v>#N/A</v>
      </c>
      <c r="C625" s="219" t="e">
        <f>+VLOOKUP(A625,'POA 2026'!$A$11:$AU$188,8,FALSE)</f>
        <v>#N/A</v>
      </c>
      <c r="D625" s="219" t="e">
        <f>+VLOOKUP(A625,'POA 2026'!$A$11:$AU$188,13,FALSE)</f>
        <v>#N/A</v>
      </c>
      <c r="E625" s="220" t="e">
        <f>+VLOOKUP(A625,'POA 2026'!$A$11:$AU$188,15,FALSE)</f>
        <v>#N/A</v>
      </c>
      <c r="F625" s="145"/>
      <c r="G625" s="145"/>
      <c r="H625" s="145"/>
      <c r="I625" s="222"/>
      <c r="J625" s="195"/>
      <c r="K625" s="220" t="e">
        <f t="shared" si="9"/>
        <v>#N/A</v>
      </c>
      <c r="L625" s="220" t="e">
        <f>+VLOOKUP(A625,'POA 2026'!$A$11:$AU$188,17,FALSE)</f>
        <v>#N/A</v>
      </c>
      <c r="M625" s="220" t="e">
        <f>+VLOOKUP(A625,'POA 2026'!$A$11:$AU$188,19,FALSE)</f>
        <v>#N/A</v>
      </c>
      <c r="N625" s="220" t="e">
        <f>+VLOOKUP(A625,'POA 2026'!$A$11:$AU$188,20,FALSE)</f>
        <v>#N/A</v>
      </c>
      <c r="O625" s="145"/>
      <c r="P625" s="145"/>
      <c r="Q625" s="145"/>
      <c r="R625" s="145"/>
      <c r="S625" s="145"/>
      <c r="T625" s="145"/>
      <c r="U625" s="145"/>
    </row>
    <row r="626" spans="1:21" x14ac:dyDescent="0.25">
      <c r="A626" s="220"/>
      <c r="B626" s="219" t="e">
        <f>+VLOOKUP(A626,'POA 2026'!$A$11:$AU$188,14,FALSE)</f>
        <v>#N/A</v>
      </c>
      <c r="C626" s="219" t="e">
        <f>+VLOOKUP(A626,'POA 2026'!$A$11:$AU$188,8,FALSE)</f>
        <v>#N/A</v>
      </c>
      <c r="D626" s="219" t="e">
        <f>+VLOOKUP(A626,'POA 2026'!$A$11:$AU$188,13,FALSE)</f>
        <v>#N/A</v>
      </c>
      <c r="E626" s="220" t="e">
        <f>+VLOOKUP(A626,'POA 2026'!$A$11:$AU$188,15,FALSE)</f>
        <v>#N/A</v>
      </c>
      <c r="F626" s="145"/>
      <c r="G626" s="145"/>
      <c r="H626" s="145"/>
      <c r="I626" s="222"/>
      <c r="J626" s="195"/>
      <c r="K626" s="220" t="e">
        <f t="shared" si="9"/>
        <v>#N/A</v>
      </c>
      <c r="L626" s="220" t="e">
        <f>+VLOOKUP(A626,'POA 2026'!$A$11:$AU$188,17,FALSE)</f>
        <v>#N/A</v>
      </c>
      <c r="M626" s="220" t="e">
        <f>+VLOOKUP(A626,'POA 2026'!$A$11:$AU$188,19,FALSE)</f>
        <v>#N/A</v>
      </c>
      <c r="N626" s="220" t="e">
        <f>+VLOOKUP(A626,'POA 2026'!$A$11:$AU$188,20,FALSE)</f>
        <v>#N/A</v>
      </c>
      <c r="O626" s="145"/>
      <c r="P626" s="145"/>
      <c r="Q626" s="145"/>
      <c r="R626" s="145"/>
      <c r="S626" s="145"/>
      <c r="T626" s="145"/>
      <c r="U626" s="145"/>
    </row>
    <row r="627" spans="1:21" x14ac:dyDescent="0.25">
      <c r="A627" s="220"/>
      <c r="B627" s="219" t="e">
        <f>+VLOOKUP(A627,'POA 2026'!$A$11:$AU$188,14,FALSE)</f>
        <v>#N/A</v>
      </c>
      <c r="C627" s="219" t="e">
        <f>+VLOOKUP(A627,'POA 2026'!$A$11:$AU$188,8,FALSE)</f>
        <v>#N/A</v>
      </c>
      <c r="D627" s="219" t="e">
        <f>+VLOOKUP(A627,'POA 2026'!$A$11:$AU$188,13,FALSE)</f>
        <v>#N/A</v>
      </c>
      <c r="E627" s="220" t="e">
        <f>+VLOOKUP(A627,'POA 2026'!$A$11:$AU$188,15,FALSE)</f>
        <v>#N/A</v>
      </c>
      <c r="F627" s="145"/>
      <c r="G627" s="145"/>
      <c r="H627" s="145"/>
      <c r="I627" s="222"/>
      <c r="J627" s="195"/>
      <c r="K627" s="220" t="e">
        <f t="shared" si="9"/>
        <v>#N/A</v>
      </c>
      <c r="L627" s="220" t="e">
        <f>+VLOOKUP(A627,'POA 2026'!$A$11:$AU$188,17,FALSE)</f>
        <v>#N/A</v>
      </c>
      <c r="M627" s="220" t="e">
        <f>+VLOOKUP(A627,'POA 2026'!$A$11:$AU$188,19,FALSE)</f>
        <v>#N/A</v>
      </c>
      <c r="N627" s="220" t="e">
        <f>+VLOOKUP(A627,'POA 2026'!$A$11:$AU$188,20,FALSE)</f>
        <v>#N/A</v>
      </c>
      <c r="O627" s="145"/>
      <c r="P627" s="145"/>
      <c r="Q627" s="145"/>
      <c r="R627" s="145"/>
      <c r="S627" s="145"/>
      <c r="T627" s="145"/>
      <c r="U627" s="145"/>
    </row>
    <row r="628" spans="1:21" x14ac:dyDescent="0.25">
      <c r="A628" s="220"/>
      <c r="B628" s="219" t="e">
        <f>+VLOOKUP(A628,'POA 2026'!$A$11:$AU$188,14,FALSE)</f>
        <v>#N/A</v>
      </c>
      <c r="C628" s="219" t="e">
        <f>+VLOOKUP(A628,'POA 2026'!$A$11:$AU$188,8,FALSE)</f>
        <v>#N/A</v>
      </c>
      <c r="D628" s="219" t="e">
        <f>+VLOOKUP(A628,'POA 2026'!$A$11:$AU$188,13,FALSE)</f>
        <v>#N/A</v>
      </c>
      <c r="E628" s="220" t="e">
        <f>+VLOOKUP(A628,'POA 2026'!$A$11:$AU$188,15,FALSE)</f>
        <v>#N/A</v>
      </c>
      <c r="F628" s="145"/>
      <c r="G628" s="145"/>
      <c r="H628" s="145"/>
      <c r="I628" s="222"/>
      <c r="J628" s="195"/>
      <c r="K628" s="220" t="e">
        <f t="shared" si="9"/>
        <v>#N/A</v>
      </c>
      <c r="L628" s="220" t="e">
        <f>+VLOOKUP(A628,'POA 2026'!$A$11:$AU$188,17,FALSE)</f>
        <v>#N/A</v>
      </c>
      <c r="M628" s="220" t="e">
        <f>+VLOOKUP(A628,'POA 2026'!$A$11:$AU$188,19,FALSE)</f>
        <v>#N/A</v>
      </c>
      <c r="N628" s="220" t="e">
        <f>+VLOOKUP(A628,'POA 2026'!$A$11:$AU$188,20,FALSE)</f>
        <v>#N/A</v>
      </c>
      <c r="O628" s="145"/>
      <c r="P628" s="145"/>
      <c r="Q628" s="145"/>
      <c r="R628" s="145"/>
      <c r="S628" s="145"/>
      <c r="T628" s="145"/>
      <c r="U628" s="145"/>
    </row>
    <row r="629" spans="1:21" x14ac:dyDescent="0.25">
      <c r="A629" s="220"/>
      <c r="B629" s="219" t="e">
        <f>+VLOOKUP(A629,'POA 2026'!$A$11:$AU$188,14,FALSE)</f>
        <v>#N/A</v>
      </c>
      <c r="C629" s="219" t="e">
        <f>+VLOOKUP(A629,'POA 2026'!$A$11:$AU$188,8,FALSE)</f>
        <v>#N/A</v>
      </c>
      <c r="D629" s="219" t="e">
        <f>+VLOOKUP(A629,'POA 2026'!$A$11:$AU$188,13,FALSE)</f>
        <v>#N/A</v>
      </c>
      <c r="E629" s="220" t="e">
        <f>+VLOOKUP(A629,'POA 2026'!$A$11:$AU$188,15,FALSE)</f>
        <v>#N/A</v>
      </c>
      <c r="F629" s="145"/>
      <c r="G629" s="145"/>
      <c r="H629" s="145"/>
      <c r="I629" s="222"/>
      <c r="J629" s="195"/>
      <c r="K629" s="220" t="e">
        <f t="shared" si="9"/>
        <v>#N/A</v>
      </c>
      <c r="L629" s="220" t="e">
        <f>+VLOOKUP(A629,'POA 2026'!$A$11:$AU$188,17,FALSE)</f>
        <v>#N/A</v>
      </c>
      <c r="M629" s="220" t="e">
        <f>+VLOOKUP(A629,'POA 2026'!$A$11:$AU$188,19,FALSE)</f>
        <v>#N/A</v>
      </c>
      <c r="N629" s="220" t="e">
        <f>+VLOOKUP(A629,'POA 2026'!$A$11:$AU$188,20,FALSE)</f>
        <v>#N/A</v>
      </c>
      <c r="O629" s="145"/>
      <c r="P629" s="145"/>
      <c r="Q629" s="145"/>
      <c r="R629" s="145"/>
      <c r="S629" s="145"/>
      <c r="T629" s="145"/>
      <c r="U629" s="145"/>
    </row>
    <row r="630" spans="1:21" x14ac:dyDescent="0.25">
      <c r="A630" s="220"/>
      <c r="B630" s="219" t="e">
        <f>+VLOOKUP(A630,'POA 2026'!$A$11:$AU$188,14,FALSE)</f>
        <v>#N/A</v>
      </c>
      <c r="C630" s="219" t="e">
        <f>+VLOOKUP(A630,'POA 2026'!$A$11:$AU$188,8,FALSE)</f>
        <v>#N/A</v>
      </c>
      <c r="D630" s="219" t="e">
        <f>+VLOOKUP(A630,'POA 2026'!$A$11:$AU$188,13,FALSE)</f>
        <v>#N/A</v>
      </c>
      <c r="E630" s="220" t="e">
        <f>+VLOOKUP(A630,'POA 2026'!$A$11:$AU$188,15,FALSE)</f>
        <v>#N/A</v>
      </c>
      <c r="F630" s="145"/>
      <c r="G630" s="145"/>
      <c r="H630" s="145"/>
      <c r="I630" s="222"/>
      <c r="J630" s="195"/>
      <c r="K630" s="220" t="e">
        <f t="shared" si="9"/>
        <v>#N/A</v>
      </c>
      <c r="L630" s="220" t="e">
        <f>+VLOOKUP(A630,'POA 2026'!$A$11:$AU$188,17,FALSE)</f>
        <v>#N/A</v>
      </c>
      <c r="M630" s="220" t="e">
        <f>+VLOOKUP(A630,'POA 2026'!$A$11:$AU$188,19,FALSE)</f>
        <v>#N/A</v>
      </c>
      <c r="N630" s="220" t="e">
        <f>+VLOOKUP(A630,'POA 2026'!$A$11:$AU$188,20,FALSE)</f>
        <v>#N/A</v>
      </c>
      <c r="O630" s="145"/>
      <c r="P630" s="145"/>
      <c r="Q630" s="145"/>
      <c r="R630" s="145"/>
      <c r="S630" s="145"/>
      <c r="T630" s="145"/>
      <c r="U630" s="145"/>
    </row>
    <row r="631" spans="1:21" x14ac:dyDescent="0.25">
      <c r="A631" s="220"/>
      <c r="B631" s="219" t="e">
        <f>+VLOOKUP(A631,'POA 2026'!$A$11:$AU$188,14,FALSE)</f>
        <v>#N/A</v>
      </c>
      <c r="C631" s="219" t="e">
        <f>+VLOOKUP(A631,'POA 2026'!$A$11:$AU$188,8,FALSE)</f>
        <v>#N/A</v>
      </c>
      <c r="D631" s="219" t="e">
        <f>+VLOOKUP(A631,'POA 2026'!$A$11:$AU$188,13,FALSE)</f>
        <v>#N/A</v>
      </c>
      <c r="E631" s="220" t="e">
        <f>+VLOOKUP(A631,'POA 2026'!$A$11:$AU$188,15,FALSE)</f>
        <v>#N/A</v>
      </c>
      <c r="F631" s="145"/>
      <c r="G631" s="145"/>
      <c r="H631" s="145"/>
      <c r="I631" s="222"/>
      <c r="J631" s="195"/>
      <c r="K631" s="220" t="e">
        <f t="shared" si="9"/>
        <v>#N/A</v>
      </c>
      <c r="L631" s="220" t="e">
        <f>+VLOOKUP(A631,'POA 2026'!$A$11:$AU$188,17,FALSE)</f>
        <v>#N/A</v>
      </c>
      <c r="M631" s="220" t="e">
        <f>+VLOOKUP(A631,'POA 2026'!$A$11:$AU$188,19,FALSE)</f>
        <v>#N/A</v>
      </c>
      <c r="N631" s="220" t="e">
        <f>+VLOOKUP(A631,'POA 2026'!$A$11:$AU$188,20,FALSE)</f>
        <v>#N/A</v>
      </c>
      <c r="O631" s="145"/>
      <c r="P631" s="145"/>
      <c r="Q631" s="145"/>
      <c r="R631" s="145"/>
      <c r="S631" s="145"/>
      <c r="T631" s="145"/>
      <c r="U631" s="145"/>
    </row>
    <row r="632" spans="1:21" x14ac:dyDescent="0.25">
      <c r="A632" s="220"/>
      <c r="B632" s="219" t="e">
        <f>+VLOOKUP(A632,'POA 2026'!$A$11:$AU$188,14,FALSE)</f>
        <v>#N/A</v>
      </c>
      <c r="C632" s="219" t="e">
        <f>+VLOOKUP(A632,'POA 2026'!$A$11:$AU$188,8,FALSE)</f>
        <v>#N/A</v>
      </c>
      <c r="D632" s="219" t="e">
        <f>+VLOOKUP(A632,'POA 2026'!$A$11:$AU$188,13,FALSE)</f>
        <v>#N/A</v>
      </c>
      <c r="E632" s="220" t="e">
        <f>+VLOOKUP(A632,'POA 2026'!$A$11:$AU$188,15,FALSE)</f>
        <v>#N/A</v>
      </c>
      <c r="F632" s="145"/>
      <c r="G632" s="145"/>
      <c r="H632" s="145"/>
      <c r="I632" s="222"/>
      <c r="J632" s="195"/>
      <c r="K632" s="220" t="e">
        <f t="shared" si="9"/>
        <v>#N/A</v>
      </c>
      <c r="L632" s="220" t="e">
        <f>+VLOOKUP(A632,'POA 2026'!$A$11:$AU$188,17,FALSE)</f>
        <v>#N/A</v>
      </c>
      <c r="M632" s="220" t="e">
        <f>+VLOOKUP(A632,'POA 2026'!$A$11:$AU$188,19,FALSE)</f>
        <v>#N/A</v>
      </c>
      <c r="N632" s="220" t="e">
        <f>+VLOOKUP(A632,'POA 2026'!$A$11:$AU$188,20,FALSE)</f>
        <v>#N/A</v>
      </c>
      <c r="O632" s="145"/>
      <c r="P632" s="145"/>
      <c r="Q632" s="145"/>
      <c r="R632" s="145"/>
      <c r="S632" s="145"/>
      <c r="T632" s="145"/>
      <c r="U632" s="145"/>
    </row>
    <row r="633" spans="1:21" x14ac:dyDescent="0.25">
      <c r="A633" s="220"/>
      <c r="B633" s="219" t="e">
        <f>+VLOOKUP(A633,'POA 2026'!$A$11:$AU$188,14,FALSE)</f>
        <v>#N/A</v>
      </c>
      <c r="C633" s="219" t="e">
        <f>+VLOOKUP(A633,'POA 2026'!$A$11:$AU$188,8,FALSE)</f>
        <v>#N/A</v>
      </c>
      <c r="D633" s="219" t="e">
        <f>+VLOOKUP(A633,'POA 2026'!$A$11:$AU$188,13,FALSE)</f>
        <v>#N/A</v>
      </c>
      <c r="E633" s="220" t="e">
        <f>+VLOOKUP(A633,'POA 2026'!$A$11:$AU$188,15,FALSE)</f>
        <v>#N/A</v>
      </c>
      <c r="F633" s="145"/>
      <c r="G633" s="145"/>
      <c r="H633" s="145"/>
      <c r="I633" s="222"/>
      <c r="J633" s="195"/>
      <c r="K633" s="220" t="e">
        <f t="shared" si="9"/>
        <v>#N/A</v>
      </c>
      <c r="L633" s="220" t="e">
        <f>+VLOOKUP(A633,'POA 2026'!$A$11:$AU$188,17,FALSE)</f>
        <v>#N/A</v>
      </c>
      <c r="M633" s="220" t="e">
        <f>+VLOOKUP(A633,'POA 2026'!$A$11:$AU$188,19,FALSE)</f>
        <v>#N/A</v>
      </c>
      <c r="N633" s="220" t="e">
        <f>+VLOOKUP(A633,'POA 2026'!$A$11:$AU$188,20,FALSE)</f>
        <v>#N/A</v>
      </c>
      <c r="O633" s="145"/>
      <c r="P633" s="145"/>
      <c r="Q633" s="145"/>
      <c r="R633" s="145"/>
      <c r="S633" s="145"/>
      <c r="T633" s="145"/>
      <c r="U633" s="145"/>
    </row>
    <row r="634" spans="1:21" x14ac:dyDescent="0.25">
      <c r="A634" s="220"/>
      <c r="B634" s="219" t="e">
        <f>+VLOOKUP(A634,'POA 2026'!$A$11:$AU$188,14,FALSE)</f>
        <v>#N/A</v>
      </c>
      <c r="C634" s="219" t="e">
        <f>+VLOOKUP(A634,'POA 2026'!$A$11:$AU$188,8,FALSE)</f>
        <v>#N/A</v>
      </c>
      <c r="D634" s="219" t="e">
        <f>+VLOOKUP(A634,'POA 2026'!$A$11:$AU$188,13,FALSE)</f>
        <v>#N/A</v>
      </c>
      <c r="E634" s="220" t="e">
        <f>+VLOOKUP(A634,'POA 2026'!$A$11:$AU$188,15,FALSE)</f>
        <v>#N/A</v>
      </c>
      <c r="F634" s="145"/>
      <c r="G634" s="145"/>
      <c r="H634" s="145"/>
      <c r="I634" s="222"/>
      <c r="J634" s="195"/>
      <c r="K634" s="220" t="e">
        <f t="shared" si="9"/>
        <v>#N/A</v>
      </c>
      <c r="L634" s="220" t="e">
        <f>+VLOOKUP(A634,'POA 2026'!$A$11:$AU$188,17,FALSE)</f>
        <v>#N/A</v>
      </c>
      <c r="M634" s="220" t="e">
        <f>+VLOOKUP(A634,'POA 2026'!$A$11:$AU$188,19,FALSE)</f>
        <v>#N/A</v>
      </c>
      <c r="N634" s="220" t="e">
        <f>+VLOOKUP(A634,'POA 2026'!$A$11:$AU$188,20,FALSE)</f>
        <v>#N/A</v>
      </c>
      <c r="O634" s="145"/>
      <c r="P634" s="145"/>
      <c r="Q634" s="145"/>
      <c r="R634" s="145"/>
      <c r="S634" s="145"/>
      <c r="T634" s="145"/>
      <c r="U634" s="145"/>
    </row>
    <row r="635" spans="1:21" x14ac:dyDescent="0.25">
      <c r="A635" s="220"/>
      <c r="B635" s="219" t="e">
        <f>+VLOOKUP(A635,'POA 2026'!$A$11:$AU$188,14,FALSE)</f>
        <v>#N/A</v>
      </c>
      <c r="C635" s="219" t="e">
        <f>+VLOOKUP(A635,'POA 2026'!$A$11:$AU$188,8,FALSE)</f>
        <v>#N/A</v>
      </c>
      <c r="D635" s="219" t="e">
        <f>+VLOOKUP(A635,'POA 2026'!$A$11:$AU$188,13,FALSE)</f>
        <v>#N/A</v>
      </c>
      <c r="E635" s="220" t="e">
        <f>+VLOOKUP(A635,'POA 2026'!$A$11:$AU$188,15,FALSE)</f>
        <v>#N/A</v>
      </c>
      <c r="F635" s="145"/>
      <c r="G635" s="145"/>
      <c r="H635" s="145"/>
      <c r="I635" s="222"/>
      <c r="J635" s="195"/>
      <c r="K635" s="220" t="e">
        <f t="shared" si="9"/>
        <v>#N/A</v>
      </c>
      <c r="L635" s="220" t="e">
        <f>+VLOOKUP(A635,'POA 2026'!$A$11:$AU$188,17,FALSE)</f>
        <v>#N/A</v>
      </c>
      <c r="M635" s="220" t="e">
        <f>+VLOOKUP(A635,'POA 2026'!$A$11:$AU$188,19,FALSE)</f>
        <v>#N/A</v>
      </c>
      <c r="N635" s="220" t="e">
        <f>+VLOOKUP(A635,'POA 2026'!$A$11:$AU$188,20,FALSE)</f>
        <v>#N/A</v>
      </c>
      <c r="O635" s="145"/>
      <c r="P635" s="145"/>
      <c r="Q635" s="145"/>
      <c r="R635" s="145"/>
      <c r="S635" s="145"/>
      <c r="T635" s="145"/>
      <c r="U635" s="145"/>
    </row>
    <row r="636" spans="1:21" x14ac:dyDescent="0.25">
      <c r="A636" s="220"/>
      <c r="B636" s="219" t="e">
        <f>+VLOOKUP(A636,'POA 2026'!$A$11:$AU$188,14,FALSE)</f>
        <v>#N/A</v>
      </c>
      <c r="C636" s="219" t="e">
        <f>+VLOOKUP(A636,'POA 2026'!$A$11:$AU$188,8,FALSE)</f>
        <v>#N/A</v>
      </c>
      <c r="D636" s="219" t="e">
        <f>+VLOOKUP(A636,'POA 2026'!$A$11:$AU$188,13,FALSE)</f>
        <v>#N/A</v>
      </c>
      <c r="E636" s="220" t="e">
        <f>+VLOOKUP(A636,'POA 2026'!$A$11:$AU$188,15,FALSE)</f>
        <v>#N/A</v>
      </c>
      <c r="F636" s="145"/>
      <c r="G636" s="145"/>
      <c r="H636" s="145"/>
      <c r="I636" s="222"/>
      <c r="J636" s="195"/>
      <c r="K636" s="220" t="e">
        <f t="shared" ref="K636:K669" si="10">+MID(L636,1,2)</f>
        <v>#N/A</v>
      </c>
      <c r="L636" s="220" t="e">
        <f>+VLOOKUP(A636,'POA 2026'!$A$11:$AU$188,17,FALSE)</f>
        <v>#N/A</v>
      </c>
      <c r="M636" s="220" t="e">
        <f>+VLOOKUP(A636,'POA 2026'!$A$11:$AU$188,19,FALSE)</f>
        <v>#N/A</v>
      </c>
      <c r="N636" s="220" t="e">
        <f>+VLOOKUP(A636,'POA 2026'!$A$11:$AU$188,20,FALSE)</f>
        <v>#N/A</v>
      </c>
      <c r="O636" s="145"/>
      <c r="P636" s="145"/>
      <c r="Q636" s="145"/>
      <c r="R636" s="145"/>
      <c r="S636" s="145"/>
      <c r="T636" s="145"/>
      <c r="U636" s="145"/>
    </row>
    <row r="637" spans="1:21" x14ac:dyDescent="0.25">
      <c r="A637" s="220"/>
      <c r="B637" s="219" t="e">
        <f>+VLOOKUP(A637,'POA 2026'!$A$11:$AU$188,14,FALSE)</f>
        <v>#N/A</v>
      </c>
      <c r="C637" s="219" t="e">
        <f>+VLOOKUP(A637,'POA 2026'!$A$11:$AU$188,8,FALSE)</f>
        <v>#N/A</v>
      </c>
      <c r="D637" s="219" t="e">
        <f>+VLOOKUP(A637,'POA 2026'!$A$11:$AU$188,13,FALSE)</f>
        <v>#N/A</v>
      </c>
      <c r="E637" s="220" t="e">
        <f>+VLOOKUP(A637,'POA 2026'!$A$11:$AU$188,15,FALSE)</f>
        <v>#N/A</v>
      </c>
      <c r="F637" s="145"/>
      <c r="G637" s="145"/>
      <c r="H637" s="145"/>
      <c r="I637" s="222"/>
      <c r="J637" s="195"/>
      <c r="K637" s="220" t="e">
        <f t="shared" si="10"/>
        <v>#N/A</v>
      </c>
      <c r="L637" s="220" t="e">
        <f>+VLOOKUP(A637,'POA 2026'!$A$11:$AU$188,17,FALSE)</f>
        <v>#N/A</v>
      </c>
      <c r="M637" s="220" t="e">
        <f>+VLOOKUP(A637,'POA 2026'!$A$11:$AU$188,19,FALSE)</f>
        <v>#N/A</v>
      </c>
      <c r="N637" s="220" t="e">
        <f>+VLOOKUP(A637,'POA 2026'!$A$11:$AU$188,20,FALSE)</f>
        <v>#N/A</v>
      </c>
      <c r="O637" s="145"/>
      <c r="P637" s="145"/>
      <c r="Q637" s="145"/>
      <c r="R637" s="145"/>
      <c r="S637" s="145"/>
      <c r="T637" s="145"/>
      <c r="U637" s="145"/>
    </row>
    <row r="638" spans="1:21" x14ac:dyDescent="0.25">
      <c r="A638" s="220"/>
      <c r="B638" s="219" t="e">
        <f>+VLOOKUP(A638,'POA 2026'!$A$11:$AU$188,14,FALSE)</f>
        <v>#N/A</v>
      </c>
      <c r="C638" s="219" t="e">
        <f>+VLOOKUP(A638,'POA 2026'!$A$11:$AU$188,8,FALSE)</f>
        <v>#N/A</v>
      </c>
      <c r="D638" s="219" t="e">
        <f>+VLOOKUP(A638,'POA 2026'!$A$11:$AU$188,13,FALSE)</f>
        <v>#N/A</v>
      </c>
      <c r="E638" s="220" t="e">
        <f>+VLOOKUP(A638,'POA 2026'!$A$11:$AU$188,15,FALSE)</f>
        <v>#N/A</v>
      </c>
      <c r="F638" s="145"/>
      <c r="G638" s="145"/>
      <c r="H638" s="145"/>
      <c r="I638" s="222"/>
      <c r="J638" s="195"/>
      <c r="K638" s="220" t="e">
        <f t="shared" si="10"/>
        <v>#N/A</v>
      </c>
      <c r="L638" s="220" t="e">
        <f>+VLOOKUP(A638,'POA 2026'!$A$11:$AU$188,17,FALSE)</f>
        <v>#N/A</v>
      </c>
      <c r="M638" s="220" t="e">
        <f>+VLOOKUP(A638,'POA 2026'!$A$11:$AU$188,19,FALSE)</f>
        <v>#N/A</v>
      </c>
      <c r="N638" s="220" t="e">
        <f>+VLOOKUP(A638,'POA 2026'!$A$11:$AU$188,20,FALSE)</f>
        <v>#N/A</v>
      </c>
      <c r="O638" s="145"/>
      <c r="P638" s="145"/>
      <c r="Q638" s="145"/>
      <c r="R638" s="145"/>
      <c r="S638" s="145"/>
      <c r="T638" s="145"/>
      <c r="U638" s="145"/>
    </row>
    <row r="639" spans="1:21" x14ac:dyDescent="0.25">
      <c r="A639" s="220"/>
      <c r="B639" s="219" t="e">
        <f>+VLOOKUP(A639,'POA 2026'!$A$11:$AU$188,14,FALSE)</f>
        <v>#N/A</v>
      </c>
      <c r="C639" s="219" t="e">
        <f>+VLOOKUP(A639,'POA 2026'!$A$11:$AU$188,8,FALSE)</f>
        <v>#N/A</v>
      </c>
      <c r="D639" s="219" t="e">
        <f>+VLOOKUP(A639,'POA 2026'!$A$11:$AU$188,13,FALSE)</f>
        <v>#N/A</v>
      </c>
      <c r="E639" s="220" t="e">
        <f>+VLOOKUP(A639,'POA 2026'!$A$11:$AU$188,15,FALSE)</f>
        <v>#N/A</v>
      </c>
      <c r="F639" s="145"/>
      <c r="G639" s="145"/>
      <c r="H639" s="145"/>
      <c r="I639" s="222"/>
      <c r="J639" s="195"/>
      <c r="K639" s="220" t="e">
        <f t="shared" si="10"/>
        <v>#N/A</v>
      </c>
      <c r="L639" s="220" t="e">
        <f>+VLOOKUP(A639,'POA 2026'!$A$11:$AU$188,17,FALSE)</f>
        <v>#N/A</v>
      </c>
      <c r="M639" s="220" t="e">
        <f>+VLOOKUP(A639,'POA 2026'!$A$11:$AU$188,19,FALSE)</f>
        <v>#N/A</v>
      </c>
      <c r="N639" s="220" t="e">
        <f>+VLOOKUP(A639,'POA 2026'!$A$11:$AU$188,20,FALSE)</f>
        <v>#N/A</v>
      </c>
      <c r="O639" s="145"/>
      <c r="P639" s="145"/>
      <c r="Q639" s="145"/>
      <c r="R639" s="145"/>
      <c r="S639" s="145"/>
      <c r="T639" s="145"/>
      <c r="U639" s="145"/>
    </row>
    <row r="640" spans="1:21" x14ac:dyDescent="0.25">
      <c r="A640" s="220"/>
      <c r="B640" s="219" t="e">
        <f>+VLOOKUP(A640,'POA 2026'!$A$11:$AU$188,14,FALSE)</f>
        <v>#N/A</v>
      </c>
      <c r="C640" s="219" t="e">
        <f>+VLOOKUP(A640,'POA 2026'!$A$11:$AU$188,8,FALSE)</f>
        <v>#N/A</v>
      </c>
      <c r="D640" s="219" t="e">
        <f>+VLOOKUP(A640,'POA 2026'!$A$11:$AU$188,13,FALSE)</f>
        <v>#N/A</v>
      </c>
      <c r="E640" s="220" t="e">
        <f>+VLOOKUP(A640,'POA 2026'!$A$11:$AU$188,15,FALSE)</f>
        <v>#N/A</v>
      </c>
      <c r="F640" s="145"/>
      <c r="G640" s="145"/>
      <c r="H640" s="145"/>
      <c r="I640" s="222"/>
      <c r="J640" s="195"/>
      <c r="K640" s="220" t="e">
        <f t="shared" si="10"/>
        <v>#N/A</v>
      </c>
      <c r="L640" s="220" t="e">
        <f>+VLOOKUP(A640,'POA 2026'!$A$11:$AU$188,17,FALSE)</f>
        <v>#N/A</v>
      </c>
      <c r="M640" s="220" t="e">
        <f>+VLOOKUP(A640,'POA 2026'!$A$11:$AU$188,19,FALSE)</f>
        <v>#N/A</v>
      </c>
      <c r="N640" s="220" t="e">
        <f>+VLOOKUP(A640,'POA 2026'!$A$11:$AU$188,20,FALSE)</f>
        <v>#N/A</v>
      </c>
      <c r="O640" s="145"/>
      <c r="P640" s="145"/>
      <c r="Q640" s="145"/>
      <c r="R640" s="145"/>
      <c r="S640" s="145"/>
      <c r="T640" s="145"/>
      <c r="U640" s="145"/>
    </row>
    <row r="641" spans="1:21" x14ac:dyDescent="0.25">
      <c r="A641" s="220"/>
      <c r="B641" s="219" t="e">
        <f>+VLOOKUP(A641,'POA 2026'!$A$11:$AU$188,14,FALSE)</f>
        <v>#N/A</v>
      </c>
      <c r="C641" s="219" t="e">
        <f>+VLOOKUP(A641,'POA 2026'!$A$11:$AU$188,8,FALSE)</f>
        <v>#N/A</v>
      </c>
      <c r="D641" s="219" t="e">
        <f>+VLOOKUP(A641,'POA 2026'!$A$11:$AU$188,13,FALSE)</f>
        <v>#N/A</v>
      </c>
      <c r="E641" s="220" t="e">
        <f>+VLOOKUP(A641,'POA 2026'!$A$11:$AU$188,15,FALSE)</f>
        <v>#N/A</v>
      </c>
      <c r="F641" s="145"/>
      <c r="G641" s="145"/>
      <c r="H641" s="145"/>
      <c r="I641" s="222"/>
      <c r="J641" s="195"/>
      <c r="K641" s="220" t="e">
        <f t="shared" si="10"/>
        <v>#N/A</v>
      </c>
      <c r="L641" s="220" t="e">
        <f>+VLOOKUP(A641,'POA 2026'!$A$11:$AU$188,17,FALSE)</f>
        <v>#N/A</v>
      </c>
      <c r="M641" s="220" t="e">
        <f>+VLOOKUP(A641,'POA 2026'!$A$11:$AU$188,19,FALSE)</f>
        <v>#N/A</v>
      </c>
      <c r="N641" s="220" t="e">
        <f>+VLOOKUP(A641,'POA 2026'!$A$11:$AU$188,20,FALSE)</f>
        <v>#N/A</v>
      </c>
      <c r="O641" s="145"/>
      <c r="P641" s="145"/>
      <c r="Q641" s="145"/>
      <c r="R641" s="145"/>
      <c r="S641" s="145"/>
      <c r="T641" s="145"/>
      <c r="U641" s="145"/>
    </row>
    <row r="642" spans="1:21" x14ac:dyDescent="0.25">
      <c r="A642" s="220"/>
      <c r="B642" s="219" t="e">
        <f>+VLOOKUP(A642,'POA 2026'!$A$11:$AU$188,14,FALSE)</f>
        <v>#N/A</v>
      </c>
      <c r="C642" s="219" t="e">
        <f>+VLOOKUP(A642,'POA 2026'!$A$11:$AU$188,8,FALSE)</f>
        <v>#N/A</v>
      </c>
      <c r="D642" s="219" t="e">
        <f>+VLOOKUP(A642,'POA 2026'!$A$11:$AU$188,13,FALSE)</f>
        <v>#N/A</v>
      </c>
      <c r="E642" s="220" t="e">
        <f>+VLOOKUP(A642,'POA 2026'!$A$11:$AU$188,15,FALSE)</f>
        <v>#N/A</v>
      </c>
      <c r="F642" s="145"/>
      <c r="G642" s="145"/>
      <c r="H642" s="145"/>
      <c r="I642" s="222"/>
      <c r="J642" s="195"/>
      <c r="K642" s="220" t="e">
        <f t="shared" si="10"/>
        <v>#N/A</v>
      </c>
      <c r="L642" s="220" t="e">
        <f>+VLOOKUP(A642,'POA 2026'!$A$11:$AU$188,17,FALSE)</f>
        <v>#N/A</v>
      </c>
      <c r="M642" s="220" t="e">
        <f>+VLOOKUP(A642,'POA 2026'!$A$11:$AU$188,19,FALSE)</f>
        <v>#N/A</v>
      </c>
      <c r="N642" s="220" t="e">
        <f>+VLOOKUP(A642,'POA 2026'!$A$11:$AU$188,20,FALSE)</f>
        <v>#N/A</v>
      </c>
      <c r="O642" s="145"/>
      <c r="P642" s="145"/>
      <c r="Q642" s="145"/>
      <c r="R642" s="145"/>
      <c r="S642" s="145"/>
      <c r="T642" s="145"/>
      <c r="U642" s="145"/>
    </row>
    <row r="643" spans="1:21" x14ac:dyDescent="0.25">
      <c r="A643" s="220"/>
      <c r="B643" s="219" t="e">
        <f>+VLOOKUP(A643,'POA 2026'!$A$11:$AU$188,14,FALSE)</f>
        <v>#N/A</v>
      </c>
      <c r="C643" s="219" t="e">
        <f>+VLOOKUP(A643,'POA 2026'!$A$11:$AU$188,8,FALSE)</f>
        <v>#N/A</v>
      </c>
      <c r="D643" s="219" t="e">
        <f>+VLOOKUP(A643,'POA 2026'!$A$11:$AU$188,13,FALSE)</f>
        <v>#N/A</v>
      </c>
      <c r="E643" s="220" t="e">
        <f>+VLOOKUP(A643,'POA 2026'!$A$11:$AU$188,15,FALSE)</f>
        <v>#N/A</v>
      </c>
      <c r="F643" s="145"/>
      <c r="G643" s="145"/>
      <c r="H643" s="145"/>
      <c r="I643" s="222"/>
      <c r="J643" s="195"/>
      <c r="K643" s="220" t="e">
        <f t="shared" si="10"/>
        <v>#N/A</v>
      </c>
      <c r="L643" s="220" t="e">
        <f>+VLOOKUP(A643,'POA 2026'!$A$11:$AU$188,17,FALSE)</f>
        <v>#N/A</v>
      </c>
      <c r="M643" s="220" t="e">
        <f>+VLOOKUP(A643,'POA 2026'!$A$11:$AU$188,19,FALSE)</f>
        <v>#N/A</v>
      </c>
      <c r="N643" s="220" t="e">
        <f>+VLOOKUP(A643,'POA 2026'!$A$11:$AU$188,20,FALSE)</f>
        <v>#N/A</v>
      </c>
      <c r="O643" s="145"/>
      <c r="P643" s="145"/>
      <c r="Q643" s="145"/>
      <c r="R643" s="145"/>
      <c r="S643" s="145"/>
      <c r="T643" s="145"/>
      <c r="U643" s="145"/>
    </row>
    <row r="644" spans="1:21" x14ac:dyDescent="0.25">
      <c r="A644" s="220"/>
      <c r="B644" s="219" t="e">
        <f>+VLOOKUP(A644,'POA 2026'!$A$11:$AU$188,14,FALSE)</f>
        <v>#N/A</v>
      </c>
      <c r="C644" s="219" t="e">
        <f>+VLOOKUP(A644,'POA 2026'!$A$11:$AU$188,8,FALSE)</f>
        <v>#N/A</v>
      </c>
      <c r="D644" s="219" t="e">
        <f>+VLOOKUP(A644,'POA 2026'!$A$11:$AU$188,13,FALSE)</f>
        <v>#N/A</v>
      </c>
      <c r="E644" s="220" t="e">
        <f>+VLOOKUP(A644,'POA 2026'!$A$11:$AU$188,15,FALSE)</f>
        <v>#N/A</v>
      </c>
      <c r="F644" s="145"/>
      <c r="G644" s="145"/>
      <c r="H644" s="145"/>
      <c r="I644" s="222"/>
      <c r="J644" s="195"/>
      <c r="K644" s="220" t="e">
        <f t="shared" si="10"/>
        <v>#N/A</v>
      </c>
      <c r="L644" s="220" t="e">
        <f>+VLOOKUP(A644,'POA 2026'!$A$11:$AU$188,17,FALSE)</f>
        <v>#N/A</v>
      </c>
      <c r="M644" s="220" t="e">
        <f>+VLOOKUP(A644,'POA 2026'!$A$11:$AU$188,19,FALSE)</f>
        <v>#N/A</v>
      </c>
      <c r="N644" s="220" t="e">
        <f>+VLOOKUP(A644,'POA 2026'!$A$11:$AU$188,20,FALSE)</f>
        <v>#N/A</v>
      </c>
      <c r="O644" s="145"/>
      <c r="P644" s="145"/>
      <c r="Q644" s="145"/>
      <c r="R644" s="145"/>
      <c r="S644" s="145"/>
      <c r="T644" s="145"/>
      <c r="U644" s="145"/>
    </row>
    <row r="645" spans="1:21" x14ac:dyDescent="0.25">
      <c r="A645" s="220"/>
      <c r="B645" s="219" t="e">
        <f>+VLOOKUP(A645,'POA 2026'!$A$11:$AU$188,14,FALSE)</f>
        <v>#N/A</v>
      </c>
      <c r="C645" s="219" t="e">
        <f>+VLOOKUP(A645,'POA 2026'!$A$11:$AU$188,8,FALSE)</f>
        <v>#N/A</v>
      </c>
      <c r="D645" s="219" t="e">
        <f>+VLOOKUP(A645,'POA 2026'!$A$11:$AU$188,13,FALSE)</f>
        <v>#N/A</v>
      </c>
      <c r="E645" s="220" t="e">
        <f>+VLOOKUP(A645,'POA 2026'!$A$11:$AU$188,15,FALSE)</f>
        <v>#N/A</v>
      </c>
      <c r="F645" s="145"/>
      <c r="G645" s="145"/>
      <c r="H645" s="145"/>
      <c r="I645" s="222"/>
      <c r="J645" s="195"/>
      <c r="K645" s="220" t="e">
        <f t="shared" si="10"/>
        <v>#N/A</v>
      </c>
      <c r="L645" s="220" t="e">
        <f>+VLOOKUP(A645,'POA 2026'!$A$11:$AU$188,17,FALSE)</f>
        <v>#N/A</v>
      </c>
      <c r="M645" s="220" t="e">
        <f>+VLOOKUP(A645,'POA 2026'!$A$11:$AU$188,19,FALSE)</f>
        <v>#N/A</v>
      </c>
      <c r="N645" s="220" t="e">
        <f>+VLOOKUP(A645,'POA 2026'!$A$11:$AU$188,20,FALSE)</f>
        <v>#N/A</v>
      </c>
      <c r="O645" s="145"/>
      <c r="P645" s="145"/>
      <c r="Q645" s="145"/>
      <c r="R645" s="145"/>
      <c r="S645" s="145"/>
      <c r="T645" s="145"/>
      <c r="U645" s="145"/>
    </row>
    <row r="646" spans="1:21" x14ac:dyDescent="0.25">
      <c r="A646" s="220"/>
      <c r="B646" s="219" t="e">
        <f>+VLOOKUP(A646,'POA 2026'!$A$11:$AU$188,14,FALSE)</f>
        <v>#N/A</v>
      </c>
      <c r="C646" s="219" t="e">
        <f>+VLOOKUP(A646,'POA 2026'!$A$11:$AU$188,8,FALSE)</f>
        <v>#N/A</v>
      </c>
      <c r="D646" s="219" t="e">
        <f>+VLOOKUP(A646,'POA 2026'!$A$11:$AU$188,13,FALSE)</f>
        <v>#N/A</v>
      </c>
      <c r="E646" s="220" t="e">
        <f>+VLOOKUP(A646,'POA 2026'!$A$11:$AU$188,15,FALSE)</f>
        <v>#N/A</v>
      </c>
      <c r="F646" s="145"/>
      <c r="G646" s="145"/>
      <c r="H646" s="145"/>
      <c r="I646" s="222"/>
      <c r="J646" s="195"/>
      <c r="K646" s="220" t="e">
        <f t="shared" si="10"/>
        <v>#N/A</v>
      </c>
      <c r="L646" s="220" t="e">
        <f>+VLOOKUP(A646,'POA 2026'!$A$11:$AU$188,17,FALSE)</f>
        <v>#N/A</v>
      </c>
      <c r="M646" s="220" t="e">
        <f>+VLOOKUP(A646,'POA 2026'!$A$11:$AU$188,19,FALSE)</f>
        <v>#N/A</v>
      </c>
      <c r="N646" s="220" t="e">
        <f>+VLOOKUP(A646,'POA 2026'!$A$11:$AU$188,20,FALSE)</f>
        <v>#N/A</v>
      </c>
      <c r="O646" s="145"/>
      <c r="P646" s="145"/>
      <c r="Q646" s="145"/>
      <c r="R646" s="145"/>
      <c r="S646" s="145"/>
      <c r="T646" s="145"/>
      <c r="U646" s="145"/>
    </row>
    <row r="647" spans="1:21" x14ac:dyDescent="0.25">
      <c r="A647" s="220"/>
      <c r="B647" s="219" t="e">
        <f>+VLOOKUP(A647,'POA 2026'!$A$11:$AU$188,14,FALSE)</f>
        <v>#N/A</v>
      </c>
      <c r="C647" s="219" t="e">
        <f>+VLOOKUP(A647,'POA 2026'!$A$11:$AU$188,8,FALSE)</f>
        <v>#N/A</v>
      </c>
      <c r="D647" s="219" t="e">
        <f>+VLOOKUP(A647,'POA 2026'!$A$11:$AU$188,13,FALSE)</f>
        <v>#N/A</v>
      </c>
      <c r="E647" s="220" t="e">
        <f>+VLOOKUP(A647,'POA 2026'!$A$11:$AU$188,15,FALSE)</f>
        <v>#N/A</v>
      </c>
      <c r="F647" s="145"/>
      <c r="G647" s="145"/>
      <c r="H647" s="145"/>
      <c r="I647" s="222"/>
      <c r="J647" s="195"/>
      <c r="K647" s="220" t="e">
        <f t="shared" si="10"/>
        <v>#N/A</v>
      </c>
      <c r="L647" s="220" t="e">
        <f>+VLOOKUP(A647,'POA 2026'!$A$11:$AU$188,17,FALSE)</f>
        <v>#N/A</v>
      </c>
      <c r="M647" s="220" t="e">
        <f>+VLOOKUP(A647,'POA 2026'!$A$11:$AU$188,19,FALSE)</f>
        <v>#N/A</v>
      </c>
      <c r="N647" s="220" t="e">
        <f>+VLOOKUP(A647,'POA 2026'!$A$11:$AU$188,20,FALSE)</f>
        <v>#N/A</v>
      </c>
      <c r="O647" s="145"/>
      <c r="P647" s="145"/>
      <c r="Q647" s="145"/>
      <c r="R647" s="145"/>
      <c r="S647" s="145"/>
      <c r="T647" s="145"/>
      <c r="U647" s="145"/>
    </row>
    <row r="648" spans="1:21" x14ac:dyDescent="0.25">
      <c r="A648" s="220"/>
      <c r="B648" s="219" t="e">
        <f>+VLOOKUP(A648,'POA 2026'!$A$11:$AU$188,14,FALSE)</f>
        <v>#N/A</v>
      </c>
      <c r="C648" s="219" t="e">
        <f>+VLOOKUP(A648,'POA 2026'!$A$11:$AU$188,8,FALSE)</f>
        <v>#N/A</v>
      </c>
      <c r="D648" s="219" t="e">
        <f>+VLOOKUP(A648,'POA 2026'!$A$11:$AU$188,13,FALSE)</f>
        <v>#N/A</v>
      </c>
      <c r="E648" s="220" t="e">
        <f>+VLOOKUP(A648,'POA 2026'!$A$11:$AU$188,15,FALSE)</f>
        <v>#N/A</v>
      </c>
      <c r="F648" s="145"/>
      <c r="G648" s="145"/>
      <c r="H648" s="145"/>
      <c r="I648" s="222"/>
      <c r="J648" s="195"/>
      <c r="K648" s="220" t="e">
        <f t="shared" si="10"/>
        <v>#N/A</v>
      </c>
      <c r="L648" s="220" t="e">
        <f>+VLOOKUP(A648,'POA 2026'!$A$11:$AU$188,17,FALSE)</f>
        <v>#N/A</v>
      </c>
      <c r="M648" s="220" t="e">
        <f>+VLOOKUP(A648,'POA 2026'!$A$11:$AU$188,19,FALSE)</f>
        <v>#N/A</v>
      </c>
      <c r="N648" s="220" t="e">
        <f>+VLOOKUP(A648,'POA 2026'!$A$11:$AU$188,20,FALSE)</f>
        <v>#N/A</v>
      </c>
      <c r="O648" s="145"/>
      <c r="P648" s="145"/>
      <c r="Q648" s="145"/>
      <c r="R648" s="145"/>
      <c r="S648" s="145"/>
      <c r="T648" s="145"/>
      <c r="U648" s="145"/>
    </row>
    <row r="649" spans="1:21" x14ac:dyDescent="0.25">
      <c r="A649" s="220"/>
      <c r="B649" s="219" t="e">
        <f>+VLOOKUP(A649,'POA 2026'!$A$11:$AU$188,14,FALSE)</f>
        <v>#N/A</v>
      </c>
      <c r="C649" s="219" t="e">
        <f>+VLOOKUP(A649,'POA 2026'!$A$11:$AU$188,8,FALSE)</f>
        <v>#N/A</v>
      </c>
      <c r="D649" s="219" t="e">
        <f>+VLOOKUP(A649,'POA 2026'!$A$11:$AU$188,13,FALSE)</f>
        <v>#N/A</v>
      </c>
      <c r="E649" s="220" t="e">
        <f>+VLOOKUP(A649,'POA 2026'!$A$11:$AU$188,15,FALSE)</f>
        <v>#N/A</v>
      </c>
      <c r="F649" s="145"/>
      <c r="G649" s="145"/>
      <c r="H649" s="145"/>
      <c r="I649" s="222"/>
      <c r="J649" s="195"/>
      <c r="K649" s="220" t="e">
        <f t="shared" si="10"/>
        <v>#N/A</v>
      </c>
      <c r="L649" s="220" t="e">
        <f>+VLOOKUP(A649,'POA 2026'!$A$11:$AU$188,17,FALSE)</f>
        <v>#N/A</v>
      </c>
      <c r="M649" s="220" t="e">
        <f>+VLOOKUP(A649,'POA 2026'!$A$11:$AU$188,19,FALSE)</f>
        <v>#N/A</v>
      </c>
      <c r="N649" s="220" t="e">
        <f>+VLOOKUP(A649,'POA 2026'!$A$11:$AU$188,20,FALSE)</f>
        <v>#N/A</v>
      </c>
      <c r="O649" s="145"/>
      <c r="P649" s="145"/>
      <c r="Q649" s="145"/>
      <c r="R649" s="145"/>
      <c r="S649" s="145"/>
      <c r="T649" s="145"/>
      <c r="U649" s="145"/>
    </row>
    <row r="650" spans="1:21" x14ac:dyDescent="0.25">
      <c r="A650" s="220"/>
      <c r="B650" s="219" t="e">
        <f>+VLOOKUP(A650,'POA 2026'!$A$11:$AU$188,14,FALSE)</f>
        <v>#N/A</v>
      </c>
      <c r="C650" s="219" t="e">
        <f>+VLOOKUP(A650,'POA 2026'!$A$11:$AU$188,8,FALSE)</f>
        <v>#N/A</v>
      </c>
      <c r="D650" s="219" t="e">
        <f>+VLOOKUP(A650,'POA 2026'!$A$11:$AU$188,13,FALSE)</f>
        <v>#N/A</v>
      </c>
      <c r="E650" s="220" t="e">
        <f>+VLOOKUP(A650,'POA 2026'!$A$11:$AU$188,15,FALSE)</f>
        <v>#N/A</v>
      </c>
      <c r="F650" s="145"/>
      <c r="G650" s="145"/>
      <c r="H650" s="145"/>
      <c r="I650" s="222"/>
      <c r="J650" s="195"/>
      <c r="K650" s="220" t="e">
        <f t="shared" si="10"/>
        <v>#N/A</v>
      </c>
      <c r="L650" s="220" t="e">
        <f>+VLOOKUP(A650,'POA 2026'!$A$11:$AU$188,17,FALSE)</f>
        <v>#N/A</v>
      </c>
      <c r="M650" s="220" t="e">
        <f>+VLOOKUP(A650,'POA 2026'!$A$11:$AU$188,19,FALSE)</f>
        <v>#N/A</v>
      </c>
      <c r="N650" s="220" t="e">
        <f>+VLOOKUP(A650,'POA 2026'!$A$11:$AU$188,20,FALSE)</f>
        <v>#N/A</v>
      </c>
      <c r="O650" s="145"/>
      <c r="P650" s="145"/>
      <c r="Q650" s="145"/>
      <c r="R650" s="145"/>
      <c r="S650" s="145"/>
      <c r="T650" s="145"/>
      <c r="U650" s="145"/>
    </row>
    <row r="651" spans="1:21" x14ac:dyDescent="0.25">
      <c r="A651" s="220"/>
      <c r="B651" s="219" t="e">
        <f>+VLOOKUP(A651,'POA 2026'!$A$11:$AU$188,14,FALSE)</f>
        <v>#N/A</v>
      </c>
      <c r="C651" s="219" t="e">
        <f>+VLOOKUP(A651,'POA 2026'!$A$11:$AU$188,8,FALSE)</f>
        <v>#N/A</v>
      </c>
      <c r="D651" s="219" t="e">
        <f>+VLOOKUP(A651,'POA 2026'!$A$11:$AU$188,13,FALSE)</f>
        <v>#N/A</v>
      </c>
      <c r="E651" s="220" t="e">
        <f>+VLOOKUP(A651,'POA 2026'!$A$11:$AU$188,15,FALSE)</f>
        <v>#N/A</v>
      </c>
      <c r="F651" s="145"/>
      <c r="G651" s="145"/>
      <c r="H651" s="145"/>
      <c r="I651" s="222"/>
      <c r="J651" s="195"/>
      <c r="K651" s="220" t="e">
        <f t="shared" si="10"/>
        <v>#N/A</v>
      </c>
      <c r="L651" s="220" t="e">
        <f>+VLOOKUP(A651,'POA 2026'!$A$11:$AU$188,17,FALSE)</f>
        <v>#N/A</v>
      </c>
      <c r="M651" s="220" t="e">
        <f>+VLOOKUP(A651,'POA 2026'!$A$11:$AU$188,19,FALSE)</f>
        <v>#N/A</v>
      </c>
      <c r="N651" s="220" t="e">
        <f>+VLOOKUP(A651,'POA 2026'!$A$11:$AU$188,20,FALSE)</f>
        <v>#N/A</v>
      </c>
      <c r="O651" s="145"/>
      <c r="P651" s="145"/>
      <c r="Q651" s="145"/>
      <c r="R651" s="145"/>
      <c r="S651" s="145"/>
      <c r="T651" s="145"/>
      <c r="U651" s="145"/>
    </row>
    <row r="652" spans="1:21" x14ac:dyDescent="0.25">
      <c r="A652" s="220"/>
      <c r="B652" s="219" t="e">
        <f>+VLOOKUP(A652,'POA 2026'!$A$11:$AU$188,14,FALSE)</f>
        <v>#N/A</v>
      </c>
      <c r="C652" s="219" t="e">
        <f>+VLOOKUP(A652,'POA 2026'!$A$11:$AU$188,8,FALSE)</f>
        <v>#N/A</v>
      </c>
      <c r="D652" s="219" t="e">
        <f>+VLOOKUP(A652,'POA 2026'!$A$11:$AU$188,13,FALSE)</f>
        <v>#N/A</v>
      </c>
      <c r="E652" s="220" t="e">
        <f>+VLOOKUP(A652,'POA 2026'!$A$11:$AU$188,15,FALSE)</f>
        <v>#N/A</v>
      </c>
      <c r="F652" s="145"/>
      <c r="G652" s="145"/>
      <c r="H652" s="145"/>
      <c r="I652" s="222"/>
      <c r="J652" s="195"/>
      <c r="K652" s="220" t="e">
        <f t="shared" si="10"/>
        <v>#N/A</v>
      </c>
      <c r="L652" s="220" t="e">
        <f>+VLOOKUP(A652,'POA 2026'!$A$11:$AU$188,17,FALSE)</f>
        <v>#N/A</v>
      </c>
      <c r="M652" s="220" t="e">
        <f>+VLOOKUP(A652,'POA 2026'!$A$11:$AU$188,19,FALSE)</f>
        <v>#N/A</v>
      </c>
      <c r="N652" s="220" t="e">
        <f>+VLOOKUP(A652,'POA 2026'!$A$11:$AU$188,20,FALSE)</f>
        <v>#N/A</v>
      </c>
      <c r="O652" s="145"/>
      <c r="P652" s="145"/>
      <c r="Q652" s="145"/>
      <c r="R652" s="145"/>
      <c r="S652" s="145"/>
      <c r="T652" s="145"/>
      <c r="U652" s="145"/>
    </row>
    <row r="653" spans="1:21" x14ac:dyDescent="0.25">
      <c r="A653" s="220"/>
      <c r="B653" s="219" t="e">
        <f>+VLOOKUP(A653,'POA 2026'!$A$11:$AU$188,14,FALSE)</f>
        <v>#N/A</v>
      </c>
      <c r="C653" s="219" t="e">
        <f>+VLOOKUP(A653,'POA 2026'!$A$11:$AU$188,8,FALSE)</f>
        <v>#N/A</v>
      </c>
      <c r="D653" s="219" t="e">
        <f>+VLOOKUP(A653,'POA 2026'!$A$11:$AU$188,13,FALSE)</f>
        <v>#N/A</v>
      </c>
      <c r="E653" s="220" t="e">
        <f>+VLOOKUP(A653,'POA 2026'!$A$11:$AU$188,15,FALSE)</f>
        <v>#N/A</v>
      </c>
      <c r="F653" s="145"/>
      <c r="G653" s="145"/>
      <c r="H653" s="145"/>
      <c r="I653" s="222"/>
      <c r="J653" s="195"/>
      <c r="K653" s="220" t="e">
        <f t="shared" si="10"/>
        <v>#N/A</v>
      </c>
      <c r="L653" s="220" t="e">
        <f>+VLOOKUP(A653,'POA 2026'!$A$11:$AU$188,17,FALSE)</f>
        <v>#N/A</v>
      </c>
      <c r="M653" s="220" t="e">
        <f>+VLOOKUP(A653,'POA 2026'!$A$11:$AU$188,19,FALSE)</f>
        <v>#N/A</v>
      </c>
      <c r="N653" s="220" t="e">
        <f>+VLOOKUP(A653,'POA 2026'!$A$11:$AU$188,20,FALSE)</f>
        <v>#N/A</v>
      </c>
      <c r="O653" s="145"/>
      <c r="P653" s="145"/>
      <c r="Q653" s="145"/>
      <c r="R653" s="145"/>
      <c r="S653" s="145"/>
      <c r="T653" s="145"/>
      <c r="U653" s="145"/>
    </row>
    <row r="654" spans="1:21" x14ac:dyDescent="0.25">
      <c r="A654" s="220"/>
      <c r="B654" s="219" t="e">
        <f>+VLOOKUP(A654,'POA 2026'!$A$11:$AU$188,14,FALSE)</f>
        <v>#N/A</v>
      </c>
      <c r="C654" s="219" t="e">
        <f>+VLOOKUP(A654,'POA 2026'!$A$11:$AU$188,8,FALSE)</f>
        <v>#N/A</v>
      </c>
      <c r="D654" s="219" t="e">
        <f>+VLOOKUP(A654,'POA 2026'!$A$11:$AU$188,13,FALSE)</f>
        <v>#N/A</v>
      </c>
      <c r="E654" s="220" t="e">
        <f>+VLOOKUP(A654,'POA 2026'!$A$11:$AU$188,15,FALSE)</f>
        <v>#N/A</v>
      </c>
      <c r="F654" s="145"/>
      <c r="G654" s="145"/>
      <c r="H654" s="145"/>
      <c r="I654" s="222"/>
      <c r="J654" s="195"/>
      <c r="K654" s="220" t="e">
        <f t="shared" si="10"/>
        <v>#N/A</v>
      </c>
      <c r="L654" s="220" t="e">
        <f>+VLOOKUP(A654,'POA 2026'!$A$11:$AU$188,17,FALSE)</f>
        <v>#N/A</v>
      </c>
      <c r="M654" s="220" t="e">
        <f>+VLOOKUP(A654,'POA 2026'!$A$11:$AU$188,19,FALSE)</f>
        <v>#N/A</v>
      </c>
      <c r="N654" s="220" t="e">
        <f>+VLOOKUP(A654,'POA 2026'!$A$11:$AU$188,20,FALSE)</f>
        <v>#N/A</v>
      </c>
      <c r="O654" s="145"/>
      <c r="P654" s="145"/>
      <c r="Q654" s="145"/>
      <c r="R654" s="145"/>
      <c r="S654" s="145"/>
      <c r="T654" s="145"/>
      <c r="U654" s="145"/>
    </row>
    <row r="655" spans="1:21" x14ac:dyDescent="0.25">
      <c r="A655" s="220"/>
      <c r="B655" s="219" t="e">
        <f>+VLOOKUP(A655,'POA 2026'!$A$11:$AU$188,14,FALSE)</f>
        <v>#N/A</v>
      </c>
      <c r="C655" s="219" t="e">
        <f>+VLOOKUP(A655,'POA 2026'!$A$11:$AU$188,8,FALSE)</f>
        <v>#N/A</v>
      </c>
      <c r="D655" s="219" t="e">
        <f>+VLOOKUP(A655,'POA 2026'!$A$11:$AU$188,13,FALSE)</f>
        <v>#N/A</v>
      </c>
      <c r="E655" s="220" t="e">
        <f>+VLOOKUP(A655,'POA 2026'!$A$11:$AU$188,15,FALSE)</f>
        <v>#N/A</v>
      </c>
      <c r="F655" s="145"/>
      <c r="G655" s="145"/>
      <c r="H655" s="145"/>
      <c r="I655" s="222"/>
      <c r="J655" s="195"/>
      <c r="K655" s="220" t="e">
        <f t="shared" si="10"/>
        <v>#N/A</v>
      </c>
      <c r="L655" s="220" t="e">
        <f>+VLOOKUP(A655,'POA 2026'!$A$11:$AU$188,17,FALSE)</f>
        <v>#N/A</v>
      </c>
      <c r="M655" s="220" t="e">
        <f>+VLOOKUP(A655,'POA 2026'!$A$11:$AU$188,19,FALSE)</f>
        <v>#N/A</v>
      </c>
      <c r="N655" s="220" t="e">
        <f>+VLOOKUP(A655,'POA 2026'!$A$11:$AU$188,20,FALSE)</f>
        <v>#N/A</v>
      </c>
      <c r="O655" s="145"/>
      <c r="P655" s="145"/>
      <c r="Q655" s="145"/>
      <c r="R655" s="145"/>
      <c r="S655" s="145"/>
      <c r="T655" s="145"/>
      <c r="U655" s="145"/>
    </row>
    <row r="656" spans="1:21" x14ac:dyDescent="0.25">
      <c r="A656" s="220"/>
      <c r="B656" s="219" t="e">
        <f>+VLOOKUP(A656,'POA 2026'!$A$11:$AU$188,14,FALSE)</f>
        <v>#N/A</v>
      </c>
      <c r="C656" s="219" t="e">
        <f>+VLOOKUP(A656,'POA 2026'!$A$11:$AU$188,8,FALSE)</f>
        <v>#N/A</v>
      </c>
      <c r="D656" s="219" t="e">
        <f>+VLOOKUP(A656,'POA 2026'!$A$11:$AU$188,13,FALSE)</f>
        <v>#N/A</v>
      </c>
      <c r="E656" s="220" t="e">
        <f>+VLOOKUP(A656,'POA 2026'!$A$11:$AU$188,15,FALSE)</f>
        <v>#N/A</v>
      </c>
      <c r="F656" s="145"/>
      <c r="G656" s="145"/>
      <c r="H656" s="145"/>
      <c r="I656" s="222"/>
      <c r="J656" s="195"/>
      <c r="K656" s="220" t="e">
        <f t="shared" si="10"/>
        <v>#N/A</v>
      </c>
      <c r="L656" s="220" t="e">
        <f>+VLOOKUP(A656,'POA 2026'!$A$11:$AU$188,17,FALSE)</f>
        <v>#N/A</v>
      </c>
      <c r="M656" s="220" t="e">
        <f>+VLOOKUP(A656,'POA 2026'!$A$11:$AU$188,19,FALSE)</f>
        <v>#N/A</v>
      </c>
      <c r="N656" s="220" t="e">
        <f>+VLOOKUP(A656,'POA 2026'!$A$11:$AU$188,20,FALSE)</f>
        <v>#N/A</v>
      </c>
      <c r="O656" s="145"/>
      <c r="P656" s="145"/>
      <c r="Q656" s="145"/>
      <c r="R656" s="145"/>
      <c r="S656" s="145"/>
      <c r="T656" s="145"/>
      <c r="U656" s="145"/>
    </row>
    <row r="657" spans="1:21" x14ac:dyDescent="0.25">
      <c r="A657" s="220"/>
      <c r="B657" s="219" t="e">
        <f>+VLOOKUP(A657,'POA 2026'!$A$11:$AU$188,14,FALSE)</f>
        <v>#N/A</v>
      </c>
      <c r="C657" s="219" t="e">
        <f>+VLOOKUP(A657,'POA 2026'!$A$11:$AU$188,8,FALSE)</f>
        <v>#N/A</v>
      </c>
      <c r="D657" s="219" t="e">
        <f>+VLOOKUP(A657,'POA 2026'!$A$11:$AU$188,13,FALSE)</f>
        <v>#N/A</v>
      </c>
      <c r="E657" s="220" t="e">
        <f>+VLOOKUP(A657,'POA 2026'!$A$11:$AU$188,15,FALSE)</f>
        <v>#N/A</v>
      </c>
      <c r="F657" s="145"/>
      <c r="G657" s="145"/>
      <c r="H657" s="145"/>
      <c r="I657" s="222"/>
      <c r="J657" s="195"/>
      <c r="K657" s="220" t="e">
        <f t="shared" si="10"/>
        <v>#N/A</v>
      </c>
      <c r="L657" s="220" t="e">
        <f>+VLOOKUP(A657,'POA 2026'!$A$11:$AU$188,17,FALSE)</f>
        <v>#N/A</v>
      </c>
      <c r="M657" s="220" t="e">
        <f>+VLOOKUP(A657,'POA 2026'!$A$11:$AU$188,19,FALSE)</f>
        <v>#N/A</v>
      </c>
      <c r="N657" s="220" t="e">
        <f>+VLOOKUP(A657,'POA 2026'!$A$11:$AU$188,20,FALSE)</f>
        <v>#N/A</v>
      </c>
      <c r="O657" s="145"/>
      <c r="P657" s="145"/>
      <c r="Q657" s="145"/>
      <c r="R657" s="145"/>
      <c r="S657" s="145"/>
      <c r="T657" s="145"/>
      <c r="U657" s="145"/>
    </row>
    <row r="658" spans="1:21" x14ac:dyDescent="0.25">
      <c r="A658" s="220"/>
      <c r="B658" s="219" t="e">
        <f>+VLOOKUP(A658,'POA 2026'!$A$11:$AU$188,14,FALSE)</f>
        <v>#N/A</v>
      </c>
      <c r="C658" s="219" t="e">
        <f>+VLOOKUP(A658,'POA 2026'!$A$11:$AU$188,8,FALSE)</f>
        <v>#N/A</v>
      </c>
      <c r="D658" s="219" t="e">
        <f>+VLOOKUP(A658,'POA 2026'!$A$11:$AU$188,13,FALSE)</f>
        <v>#N/A</v>
      </c>
      <c r="E658" s="220" t="e">
        <f>+VLOOKUP(A658,'POA 2026'!$A$11:$AU$188,15,FALSE)</f>
        <v>#N/A</v>
      </c>
      <c r="F658" s="145"/>
      <c r="G658" s="145"/>
      <c r="H658" s="145"/>
      <c r="I658" s="222"/>
      <c r="J658" s="195"/>
      <c r="K658" s="220" t="e">
        <f t="shared" si="10"/>
        <v>#N/A</v>
      </c>
      <c r="L658" s="220" t="e">
        <f>+VLOOKUP(A658,'POA 2026'!$A$11:$AU$188,17,FALSE)</f>
        <v>#N/A</v>
      </c>
      <c r="M658" s="220" t="e">
        <f>+VLOOKUP(A658,'POA 2026'!$A$11:$AU$188,19,FALSE)</f>
        <v>#N/A</v>
      </c>
      <c r="N658" s="220" t="e">
        <f>+VLOOKUP(A658,'POA 2026'!$A$11:$AU$188,20,FALSE)</f>
        <v>#N/A</v>
      </c>
      <c r="O658" s="145"/>
      <c r="P658" s="145"/>
      <c r="Q658" s="145"/>
      <c r="R658" s="145"/>
      <c r="S658" s="145"/>
      <c r="T658" s="145"/>
      <c r="U658" s="145"/>
    </row>
    <row r="659" spans="1:21" x14ac:dyDescent="0.25">
      <c r="A659" s="220"/>
      <c r="B659" s="219" t="e">
        <f>+VLOOKUP(A659,'POA 2026'!$A$11:$AU$188,14,FALSE)</f>
        <v>#N/A</v>
      </c>
      <c r="C659" s="219" t="e">
        <f>+VLOOKUP(A659,'POA 2026'!$A$11:$AU$188,8,FALSE)</f>
        <v>#N/A</v>
      </c>
      <c r="D659" s="219" t="e">
        <f>+VLOOKUP(A659,'POA 2026'!$A$11:$AU$188,13,FALSE)</f>
        <v>#N/A</v>
      </c>
      <c r="E659" s="220" t="e">
        <f>+VLOOKUP(A659,'POA 2026'!$A$11:$AU$188,15,FALSE)</f>
        <v>#N/A</v>
      </c>
      <c r="F659" s="145"/>
      <c r="G659" s="145"/>
      <c r="H659" s="145"/>
      <c r="I659" s="222"/>
      <c r="J659" s="195"/>
      <c r="K659" s="220" t="e">
        <f t="shared" si="10"/>
        <v>#N/A</v>
      </c>
      <c r="L659" s="220" t="e">
        <f>+VLOOKUP(A659,'POA 2026'!$A$11:$AU$188,17,FALSE)</f>
        <v>#N/A</v>
      </c>
      <c r="M659" s="220" t="e">
        <f>+VLOOKUP(A659,'POA 2026'!$A$11:$AU$188,19,FALSE)</f>
        <v>#N/A</v>
      </c>
      <c r="N659" s="220" t="e">
        <f>+VLOOKUP(A659,'POA 2026'!$A$11:$AU$188,20,FALSE)</f>
        <v>#N/A</v>
      </c>
      <c r="O659" s="145"/>
      <c r="P659" s="145"/>
      <c r="Q659" s="145"/>
      <c r="R659" s="145"/>
      <c r="S659" s="145"/>
      <c r="T659" s="145"/>
      <c r="U659" s="145"/>
    </row>
    <row r="660" spans="1:21" x14ac:dyDescent="0.25">
      <c r="A660" s="220"/>
      <c r="B660" s="219" t="e">
        <f>+VLOOKUP(A660,'POA 2026'!$A$11:$AU$188,14,FALSE)</f>
        <v>#N/A</v>
      </c>
      <c r="C660" s="219" t="e">
        <f>+VLOOKUP(A660,'POA 2026'!$A$11:$AU$188,8,FALSE)</f>
        <v>#N/A</v>
      </c>
      <c r="D660" s="219" t="e">
        <f>+VLOOKUP(A660,'POA 2026'!$A$11:$AU$188,13,FALSE)</f>
        <v>#N/A</v>
      </c>
      <c r="E660" s="220" t="e">
        <f>+VLOOKUP(A660,'POA 2026'!$A$11:$AU$188,15,FALSE)</f>
        <v>#N/A</v>
      </c>
      <c r="F660" s="145"/>
      <c r="G660" s="145"/>
      <c r="H660" s="145"/>
      <c r="I660" s="222"/>
      <c r="J660" s="195"/>
      <c r="K660" s="220" t="e">
        <f t="shared" si="10"/>
        <v>#N/A</v>
      </c>
      <c r="L660" s="220" t="e">
        <f>+VLOOKUP(A660,'POA 2026'!$A$11:$AU$188,17,FALSE)</f>
        <v>#N/A</v>
      </c>
      <c r="M660" s="220" t="e">
        <f>+VLOOKUP(A660,'POA 2026'!$A$11:$AU$188,19,FALSE)</f>
        <v>#N/A</v>
      </c>
      <c r="N660" s="220" t="e">
        <f>+VLOOKUP(A660,'POA 2026'!$A$11:$AU$188,20,FALSE)</f>
        <v>#N/A</v>
      </c>
      <c r="O660" s="145"/>
      <c r="P660" s="145"/>
      <c r="Q660" s="145"/>
      <c r="R660" s="145"/>
      <c r="S660" s="145"/>
      <c r="T660" s="145"/>
      <c r="U660" s="145"/>
    </row>
    <row r="661" spans="1:21" x14ac:dyDescent="0.25">
      <c r="A661" s="220"/>
      <c r="B661" s="219" t="e">
        <f>+VLOOKUP(A661,'POA 2026'!$A$11:$AU$188,14,FALSE)</f>
        <v>#N/A</v>
      </c>
      <c r="C661" s="219" t="e">
        <f>+VLOOKUP(A661,'POA 2026'!$A$11:$AU$188,8,FALSE)</f>
        <v>#N/A</v>
      </c>
      <c r="D661" s="219" t="e">
        <f>+VLOOKUP(A661,'POA 2026'!$A$11:$AU$188,13,FALSE)</f>
        <v>#N/A</v>
      </c>
      <c r="E661" s="220" t="e">
        <f>+VLOOKUP(A661,'POA 2026'!$A$11:$AU$188,15,FALSE)</f>
        <v>#N/A</v>
      </c>
      <c r="F661" s="145"/>
      <c r="G661" s="145"/>
      <c r="H661" s="145"/>
      <c r="I661" s="222"/>
      <c r="J661" s="195"/>
      <c r="K661" s="220" t="e">
        <f t="shared" si="10"/>
        <v>#N/A</v>
      </c>
      <c r="L661" s="220" t="e">
        <f>+VLOOKUP(A661,'POA 2026'!$A$11:$AU$188,17,FALSE)</f>
        <v>#N/A</v>
      </c>
      <c r="M661" s="220" t="e">
        <f>+VLOOKUP(A661,'POA 2026'!$A$11:$AU$188,19,FALSE)</f>
        <v>#N/A</v>
      </c>
      <c r="N661" s="220" t="e">
        <f>+VLOOKUP(A661,'POA 2026'!$A$11:$AU$188,20,FALSE)</f>
        <v>#N/A</v>
      </c>
      <c r="O661" s="145"/>
      <c r="P661" s="145"/>
      <c r="Q661" s="145"/>
      <c r="R661" s="145"/>
      <c r="S661" s="145"/>
      <c r="T661" s="145"/>
      <c r="U661" s="145"/>
    </row>
    <row r="662" spans="1:21" x14ac:dyDescent="0.25">
      <c r="A662" s="220"/>
      <c r="B662" s="219" t="e">
        <f>+VLOOKUP(A662,'POA 2026'!$A$11:$AU$188,14,FALSE)</f>
        <v>#N/A</v>
      </c>
      <c r="C662" s="219" t="e">
        <f>+VLOOKUP(A662,'POA 2026'!$A$11:$AU$188,8,FALSE)</f>
        <v>#N/A</v>
      </c>
      <c r="D662" s="219" t="e">
        <f>+VLOOKUP(A662,'POA 2026'!$A$11:$AU$188,13,FALSE)</f>
        <v>#N/A</v>
      </c>
      <c r="E662" s="220" t="e">
        <f>+VLOOKUP(A662,'POA 2026'!$A$11:$AU$188,15,FALSE)</f>
        <v>#N/A</v>
      </c>
      <c r="F662" s="145"/>
      <c r="G662" s="145"/>
      <c r="H662" s="145"/>
      <c r="I662" s="222"/>
      <c r="J662" s="195"/>
      <c r="K662" s="220" t="e">
        <f t="shared" si="10"/>
        <v>#N/A</v>
      </c>
      <c r="L662" s="220" t="e">
        <f>+VLOOKUP(A662,'POA 2026'!$A$11:$AU$188,17,FALSE)</f>
        <v>#N/A</v>
      </c>
      <c r="M662" s="220" t="e">
        <f>+VLOOKUP(A662,'POA 2026'!$A$11:$AU$188,19,FALSE)</f>
        <v>#N/A</v>
      </c>
      <c r="N662" s="220" t="e">
        <f>+VLOOKUP(A662,'POA 2026'!$A$11:$AU$188,20,FALSE)</f>
        <v>#N/A</v>
      </c>
      <c r="O662" s="145"/>
      <c r="P662" s="145"/>
      <c r="Q662" s="145"/>
      <c r="R662" s="145"/>
      <c r="S662" s="145"/>
      <c r="T662" s="145"/>
      <c r="U662" s="145"/>
    </row>
    <row r="663" spans="1:21" x14ac:dyDescent="0.25">
      <c r="A663" s="220"/>
      <c r="B663" s="219" t="e">
        <f>+VLOOKUP(A663,'POA 2026'!$A$11:$AU$188,14,FALSE)</f>
        <v>#N/A</v>
      </c>
      <c r="C663" s="219" t="e">
        <f>+VLOOKUP(A663,'POA 2026'!$A$11:$AU$188,8,FALSE)</f>
        <v>#N/A</v>
      </c>
      <c r="D663" s="219" t="e">
        <f>+VLOOKUP(A663,'POA 2026'!$A$11:$AU$188,13,FALSE)</f>
        <v>#N/A</v>
      </c>
      <c r="E663" s="220" t="e">
        <f>+VLOOKUP(A663,'POA 2026'!$A$11:$AU$188,15,FALSE)</f>
        <v>#N/A</v>
      </c>
      <c r="F663" s="145"/>
      <c r="G663" s="145"/>
      <c r="H663" s="145"/>
      <c r="I663" s="222"/>
      <c r="J663" s="195"/>
      <c r="K663" s="220" t="e">
        <f t="shared" si="10"/>
        <v>#N/A</v>
      </c>
      <c r="L663" s="220" t="e">
        <f>+VLOOKUP(A663,'POA 2026'!$A$11:$AU$188,17,FALSE)</f>
        <v>#N/A</v>
      </c>
      <c r="M663" s="220" t="e">
        <f>+VLOOKUP(A663,'POA 2026'!$A$11:$AU$188,19,FALSE)</f>
        <v>#N/A</v>
      </c>
      <c r="N663" s="220" t="e">
        <f>+VLOOKUP(A663,'POA 2026'!$A$11:$AU$188,20,FALSE)</f>
        <v>#N/A</v>
      </c>
      <c r="O663" s="145"/>
      <c r="P663" s="145"/>
      <c r="Q663" s="145"/>
      <c r="R663" s="145"/>
      <c r="S663" s="145"/>
      <c r="T663" s="145"/>
      <c r="U663" s="145"/>
    </row>
    <row r="664" spans="1:21" x14ac:dyDescent="0.25">
      <c r="A664" s="220"/>
      <c r="B664" s="219" t="e">
        <f>+VLOOKUP(A664,'POA 2026'!$A$11:$AU$188,14,FALSE)</f>
        <v>#N/A</v>
      </c>
      <c r="C664" s="219" t="e">
        <f>+VLOOKUP(A664,'POA 2026'!$A$11:$AU$188,8,FALSE)</f>
        <v>#N/A</v>
      </c>
      <c r="D664" s="219" t="e">
        <f>+VLOOKUP(A664,'POA 2026'!$A$11:$AU$188,13,FALSE)</f>
        <v>#N/A</v>
      </c>
      <c r="E664" s="220" t="e">
        <f>+VLOOKUP(A664,'POA 2026'!$A$11:$AU$188,15,FALSE)</f>
        <v>#N/A</v>
      </c>
      <c r="F664" s="145"/>
      <c r="G664" s="145"/>
      <c r="H664" s="145"/>
      <c r="I664" s="222"/>
      <c r="J664" s="195"/>
      <c r="K664" s="220" t="e">
        <f t="shared" si="10"/>
        <v>#N/A</v>
      </c>
      <c r="L664" s="220" t="e">
        <f>+VLOOKUP(A664,'POA 2026'!$A$11:$AU$188,17,FALSE)</f>
        <v>#N/A</v>
      </c>
      <c r="M664" s="220" t="e">
        <f>+VLOOKUP(A664,'POA 2026'!$A$11:$AU$188,19,FALSE)</f>
        <v>#N/A</v>
      </c>
      <c r="N664" s="220" t="e">
        <f>+VLOOKUP(A664,'POA 2026'!$A$11:$AU$188,20,FALSE)</f>
        <v>#N/A</v>
      </c>
      <c r="O664" s="145"/>
      <c r="P664" s="145"/>
      <c r="Q664" s="145"/>
      <c r="R664" s="145"/>
      <c r="S664" s="145"/>
      <c r="T664" s="145"/>
      <c r="U664" s="145"/>
    </row>
    <row r="665" spans="1:21" x14ac:dyDescent="0.25">
      <c r="A665" s="220"/>
      <c r="B665" s="219" t="e">
        <f>+VLOOKUP(A665,'POA 2026'!$A$11:$AU$188,14,FALSE)</f>
        <v>#N/A</v>
      </c>
      <c r="C665" s="219" t="e">
        <f>+VLOOKUP(A665,'POA 2026'!$A$11:$AU$188,8,FALSE)</f>
        <v>#N/A</v>
      </c>
      <c r="D665" s="219" t="e">
        <f>+VLOOKUP(A665,'POA 2026'!$A$11:$AU$188,13,FALSE)</f>
        <v>#N/A</v>
      </c>
      <c r="E665" s="220" t="e">
        <f>+VLOOKUP(A665,'POA 2026'!$A$11:$AU$188,15,FALSE)</f>
        <v>#N/A</v>
      </c>
      <c r="F665" s="145"/>
      <c r="G665" s="145"/>
      <c r="H665" s="145"/>
      <c r="I665" s="222"/>
      <c r="J665" s="195"/>
      <c r="K665" s="220" t="e">
        <f t="shared" si="10"/>
        <v>#N/A</v>
      </c>
      <c r="L665" s="220" t="e">
        <f>+VLOOKUP(A665,'POA 2026'!$A$11:$AU$188,17,FALSE)</f>
        <v>#N/A</v>
      </c>
      <c r="M665" s="220" t="e">
        <f>+VLOOKUP(A665,'POA 2026'!$A$11:$AU$188,19,FALSE)</f>
        <v>#N/A</v>
      </c>
      <c r="N665" s="220" t="e">
        <f>+VLOOKUP(A665,'POA 2026'!$A$11:$AU$188,20,FALSE)</f>
        <v>#N/A</v>
      </c>
      <c r="O665" s="145"/>
      <c r="P665" s="145"/>
      <c r="Q665" s="145"/>
      <c r="R665" s="145"/>
      <c r="S665" s="145"/>
      <c r="T665" s="145"/>
      <c r="U665" s="145"/>
    </row>
    <row r="666" spans="1:21" x14ac:dyDescent="0.25">
      <c r="A666" s="220"/>
      <c r="B666" s="219" t="e">
        <f>+VLOOKUP(A666,'POA 2026'!$A$11:$AU$188,14,FALSE)</f>
        <v>#N/A</v>
      </c>
      <c r="C666" s="219" t="e">
        <f>+VLOOKUP(A666,'POA 2026'!$A$11:$AU$188,8,FALSE)</f>
        <v>#N/A</v>
      </c>
      <c r="D666" s="219" t="e">
        <f>+VLOOKUP(A666,'POA 2026'!$A$11:$AU$188,13,FALSE)</f>
        <v>#N/A</v>
      </c>
      <c r="E666" s="220" t="e">
        <f>+VLOOKUP(A666,'POA 2026'!$A$11:$AU$188,15,FALSE)</f>
        <v>#N/A</v>
      </c>
      <c r="F666" s="145"/>
      <c r="G666" s="145"/>
      <c r="H666" s="145"/>
      <c r="I666" s="222"/>
      <c r="J666" s="195"/>
      <c r="K666" s="220" t="e">
        <f t="shared" si="10"/>
        <v>#N/A</v>
      </c>
      <c r="L666" s="220" t="e">
        <f>+VLOOKUP(A666,'POA 2026'!$A$11:$AU$188,17,FALSE)</f>
        <v>#N/A</v>
      </c>
      <c r="M666" s="220" t="e">
        <f>+VLOOKUP(A666,'POA 2026'!$A$11:$AU$188,19,FALSE)</f>
        <v>#N/A</v>
      </c>
      <c r="N666" s="220" t="e">
        <f>+VLOOKUP(A666,'POA 2026'!$A$11:$AU$188,20,FALSE)</f>
        <v>#N/A</v>
      </c>
      <c r="O666" s="145"/>
      <c r="P666" s="145"/>
      <c r="Q666" s="145"/>
      <c r="R666" s="145"/>
      <c r="S666" s="145"/>
      <c r="T666" s="145"/>
      <c r="U666" s="145"/>
    </row>
    <row r="667" spans="1:21" x14ac:dyDescent="0.25">
      <c r="A667" s="220"/>
      <c r="B667" s="219" t="e">
        <f>+VLOOKUP(A667,'POA 2026'!$A$11:$AU$188,14,FALSE)</f>
        <v>#N/A</v>
      </c>
      <c r="C667" s="219" t="e">
        <f>+VLOOKUP(A667,'POA 2026'!$A$11:$AU$188,8,FALSE)</f>
        <v>#N/A</v>
      </c>
      <c r="D667" s="219" t="e">
        <f>+VLOOKUP(A667,'POA 2026'!$A$11:$AU$188,13,FALSE)</f>
        <v>#N/A</v>
      </c>
      <c r="E667" s="220" t="e">
        <f>+VLOOKUP(A667,'POA 2026'!$A$11:$AU$188,15,FALSE)</f>
        <v>#N/A</v>
      </c>
      <c r="F667" s="145"/>
      <c r="G667" s="145"/>
      <c r="H667" s="145"/>
      <c r="I667" s="222"/>
      <c r="J667" s="195"/>
      <c r="K667" s="220" t="e">
        <f t="shared" si="10"/>
        <v>#N/A</v>
      </c>
      <c r="L667" s="220" t="e">
        <f>+VLOOKUP(A667,'POA 2026'!$A$11:$AU$188,17,FALSE)</f>
        <v>#N/A</v>
      </c>
      <c r="M667" s="220" t="e">
        <f>+VLOOKUP(A667,'POA 2026'!$A$11:$AU$188,19,FALSE)</f>
        <v>#N/A</v>
      </c>
      <c r="N667" s="220" t="e">
        <f>+VLOOKUP(A667,'POA 2026'!$A$11:$AU$188,20,FALSE)</f>
        <v>#N/A</v>
      </c>
      <c r="O667" s="145"/>
      <c r="P667" s="145"/>
      <c r="Q667" s="145"/>
      <c r="R667" s="145"/>
      <c r="S667" s="145"/>
      <c r="T667" s="145"/>
      <c r="U667" s="145"/>
    </row>
    <row r="668" spans="1:21" x14ac:dyDescent="0.25">
      <c r="A668" s="220"/>
      <c r="B668" s="219" t="e">
        <f>+VLOOKUP(A668,'POA 2026'!$A$11:$AU$188,14,FALSE)</f>
        <v>#N/A</v>
      </c>
      <c r="C668" s="219" t="e">
        <f>+VLOOKUP(A668,'POA 2026'!$A$11:$AU$188,8,FALSE)</f>
        <v>#N/A</v>
      </c>
      <c r="D668" s="219" t="e">
        <f>+VLOOKUP(A668,'POA 2026'!$A$11:$AU$188,13,FALSE)</f>
        <v>#N/A</v>
      </c>
      <c r="E668" s="220" t="e">
        <f>+VLOOKUP(A668,'POA 2026'!$A$11:$AU$188,15,FALSE)</f>
        <v>#N/A</v>
      </c>
      <c r="F668" s="145"/>
      <c r="G668" s="145"/>
      <c r="H668" s="145"/>
      <c r="I668" s="222"/>
      <c r="J668" s="195"/>
      <c r="K668" s="220" t="e">
        <f t="shared" si="10"/>
        <v>#N/A</v>
      </c>
      <c r="L668" s="220" t="e">
        <f>+VLOOKUP(A668,'POA 2026'!$A$11:$AU$188,17,FALSE)</f>
        <v>#N/A</v>
      </c>
      <c r="M668" s="220" t="e">
        <f>+VLOOKUP(A668,'POA 2026'!$A$11:$AU$188,19,FALSE)</f>
        <v>#N/A</v>
      </c>
      <c r="N668" s="220" t="e">
        <f>+VLOOKUP(A668,'POA 2026'!$A$11:$AU$188,20,FALSE)</f>
        <v>#N/A</v>
      </c>
      <c r="O668" s="145"/>
      <c r="P668" s="145"/>
      <c r="Q668" s="145"/>
      <c r="R668" s="145"/>
      <c r="S668" s="145"/>
      <c r="T668" s="145"/>
      <c r="U668" s="145"/>
    </row>
    <row r="669" spans="1:21" x14ac:dyDescent="0.25">
      <c r="A669" s="220"/>
      <c r="B669" s="219" t="e">
        <f>+VLOOKUP(A669,'POA 2026'!$A$11:$AU$188,14,FALSE)</f>
        <v>#N/A</v>
      </c>
      <c r="C669" s="219" t="e">
        <f>+VLOOKUP(A669,'POA 2026'!$A$11:$AU$188,8,FALSE)</f>
        <v>#N/A</v>
      </c>
      <c r="D669" s="219" t="e">
        <f>+VLOOKUP(A669,'POA 2026'!$A$11:$AU$188,13,FALSE)</f>
        <v>#N/A</v>
      </c>
      <c r="E669" s="220" t="e">
        <f>+VLOOKUP(A669,'POA 2026'!$A$11:$AU$188,15,FALSE)</f>
        <v>#N/A</v>
      </c>
      <c r="F669" s="145"/>
      <c r="G669" s="145"/>
      <c r="H669" s="145"/>
      <c r="I669" s="222"/>
      <c r="J669" s="195"/>
      <c r="K669" s="220" t="e">
        <f t="shared" si="10"/>
        <v>#N/A</v>
      </c>
      <c r="L669" s="220" t="e">
        <f>+VLOOKUP(A669,'POA 2026'!$A$11:$AU$188,17,FALSE)</f>
        <v>#N/A</v>
      </c>
      <c r="M669" s="220" t="e">
        <f>+VLOOKUP(A669,'POA 2026'!$A$11:$AU$188,19,FALSE)</f>
        <v>#N/A</v>
      </c>
      <c r="N669" s="220" t="e">
        <f>+VLOOKUP(A669,'POA 2026'!$A$11:$AU$188,20,FALSE)</f>
        <v>#N/A</v>
      </c>
      <c r="O669" s="145"/>
      <c r="P669" s="145"/>
      <c r="Q669" s="145"/>
      <c r="R669" s="145"/>
      <c r="S669" s="145"/>
      <c r="T669" s="145"/>
      <c r="U669" s="145"/>
    </row>
    <row r="670" spans="1:21" x14ac:dyDescent="0.25">
      <c r="A670" s="220"/>
      <c r="B670" s="145"/>
      <c r="C670" s="145"/>
      <c r="D670" s="145"/>
      <c r="E670" s="220"/>
      <c r="F670" s="145"/>
      <c r="G670" s="145"/>
      <c r="H670" s="145"/>
      <c r="I670" s="222"/>
      <c r="J670" s="195"/>
      <c r="K670" s="145"/>
      <c r="L670" s="220"/>
      <c r="M670" s="145"/>
      <c r="N670" s="145"/>
      <c r="O670" s="145"/>
      <c r="P670" s="145"/>
      <c r="Q670" s="145"/>
      <c r="R670" s="145"/>
      <c r="S670" s="145"/>
      <c r="T670" s="145"/>
      <c r="U670" s="145"/>
    </row>
    <row r="671" spans="1:21" x14ac:dyDescent="0.25">
      <c r="A671" s="220"/>
      <c r="B671" s="145"/>
      <c r="C671" s="145"/>
      <c r="D671" s="145"/>
      <c r="E671" s="220"/>
      <c r="F671" s="145"/>
      <c r="G671" s="145"/>
      <c r="H671" s="145"/>
      <c r="I671" s="222"/>
      <c r="J671" s="195"/>
      <c r="K671" s="145"/>
      <c r="L671" s="220"/>
      <c r="M671" s="145"/>
      <c r="N671" s="145"/>
      <c r="O671" s="145"/>
      <c r="P671" s="145"/>
      <c r="Q671" s="145"/>
      <c r="R671" s="145"/>
      <c r="S671" s="145"/>
      <c r="T671" s="145"/>
      <c r="U671" s="145"/>
    </row>
    <row r="672" spans="1:21" x14ac:dyDescent="0.25">
      <c r="A672" s="220"/>
      <c r="B672" s="145"/>
      <c r="C672" s="145"/>
      <c r="D672" s="145"/>
      <c r="E672" s="220"/>
      <c r="F672" s="145"/>
      <c r="G672" s="145"/>
      <c r="H672" s="145"/>
      <c r="I672" s="222"/>
      <c r="J672" s="195"/>
      <c r="K672" s="145"/>
      <c r="L672" s="220"/>
      <c r="M672" s="145"/>
      <c r="N672" s="145"/>
      <c r="O672" s="145"/>
      <c r="P672" s="145"/>
      <c r="Q672" s="145"/>
      <c r="R672" s="145"/>
      <c r="S672" s="145"/>
      <c r="T672" s="145"/>
      <c r="U672" s="145"/>
    </row>
    <row r="673" spans="1:21" x14ac:dyDescent="0.25">
      <c r="A673" s="220"/>
      <c r="B673" s="145"/>
      <c r="C673" s="145"/>
      <c r="D673" s="145"/>
      <c r="E673" s="220"/>
      <c r="F673" s="145"/>
      <c r="G673" s="145"/>
      <c r="H673" s="145"/>
      <c r="I673" s="222"/>
      <c r="J673" s="195"/>
      <c r="K673" s="145"/>
      <c r="L673" s="220"/>
      <c r="M673" s="145"/>
      <c r="N673" s="145"/>
      <c r="O673" s="145"/>
      <c r="P673" s="145"/>
      <c r="Q673" s="145"/>
      <c r="R673" s="145"/>
      <c r="S673" s="145"/>
      <c r="T673" s="145"/>
      <c r="U673" s="145"/>
    </row>
    <row r="674" spans="1:21" x14ac:dyDescent="0.25">
      <c r="A674" s="220"/>
      <c r="B674" s="145"/>
      <c r="C674" s="145"/>
      <c r="D674" s="145"/>
      <c r="E674" s="220"/>
      <c r="F674" s="145"/>
      <c r="G674" s="145"/>
      <c r="H674" s="145"/>
      <c r="I674" s="222"/>
      <c r="J674" s="195"/>
      <c r="K674" s="145"/>
      <c r="L674" s="220"/>
      <c r="M674" s="145"/>
      <c r="N674" s="145"/>
      <c r="O674" s="145"/>
      <c r="P674" s="145"/>
      <c r="Q674" s="145"/>
      <c r="R674" s="145"/>
      <c r="S674" s="145"/>
      <c r="T674" s="145"/>
      <c r="U674" s="145"/>
    </row>
    <row r="675" spans="1:21" x14ac:dyDescent="0.25">
      <c r="A675" s="220"/>
      <c r="B675" s="145"/>
      <c r="C675" s="145"/>
      <c r="D675" s="145"/>
      <c r="E675" s="220"/>
      <c r="F675" s="145"/>
      <c r="G675" s="145"/>
      <c r="H675" s="145"/>
      <c r="I675" s="222"/>
      <c r="J675" s="195"/>
      <c r="K675" s="145"/>
      <c r="L675" s="220"/>
      <c r="M675" s="145"/>
      <c r="N675" s="145"/>
      <c r="O675" s="145"/>
      <c r="P675" s="145"/>
      <c r="Q675" s="145"/>
      <c r="R675" s="145"/>
      <c r="S675" s="145"/>
      <c r="T675" s="145"/>
      <c r="U675" s="145"/>
    </row>
    <row r="676" spans="1:21" x14ac:dyDescent="0.25">
      <c r="A676" s="220"/>
      <c r="B676" s="145"/>
      <c r="C676" s="145"/>
      <c r="D676" s="145"/>
      <c r="E676" s="220"/>
      <c r="F676" s="145"/>
      <c r="G676" s="145"/>
      <c r="H676" s="145"/>
      <c r="I676" s="222"/>
      <c r="J676" s="195"/>
      <c r="K676" s="145"/>
      <c r="L676" s="220"/>
      <c r="M676" s="145"/>
      <c r="N676" s="145"/>
      <c r="O676" s="145"/>
      <c r="P676" s="145"/>
      <c r="Q676" s="145"/>
      <c r="R676" s="145"/>
      <c r="S676" s="145"/>
      <c r="T676" s="145"/>
      <c r="U676" s="145"/>
    </row>
    <row r="677" spans="1:21" x14ac:dyDescent="0.25">
      <c r="A677" s="220"/>
      <c r="B677" s="145"/>
      <c r="C677" s="145"/>
      <c r="D677" s="145"/>
      <c r="E677" s="220"/>
      <c r="F677" s="145"/>
      <c r="G677" s="145"/>
      <c r="H677" s="145"/>
      <c r="I677" s="222"/>
      <c r="J677" s="195"/>
      <c r="K677" s="145"/>
      <c r="L677" s="220"/>
      <c r="M677" s="145"/>
      <c r="N677" s="145"/>
      <c r="O677" s="145"/>
      <c r="P677" s="145"/>
      <c r="Q677" s="145"/>
      <c r="R677" s="145"/>
      <c r="S677" s="145"/>
      <c r="T677" s="145"/>
      <c r="U677" s="145"/>
    </row>
    <row r="678" spans="1:21" x14ac:dyDescent="0.25">
      <c r="A678" s="220"/>
      <c r="B678" s="145"/>
      <c r="C678" s="145"/>
      <c r="D678" s="145"/>
      <c r="E678" s="220"/>
      <c r="F678" s="145"/>
      <c r="G678" s="145"/>
      <c r="H678" s="145"/>
      <c r="I678" s="222"/>
      <c r="J678" s="195"/>
      <c r="K678" s="145"/>
      <c r="L678" s="220"/>
      <c r="M678" s="145"/>
      <c r="N678" s="145"/>
      <c r="O678" s="145"/>
      <c r="P678" s="145"/>
      <c r="Q678" s="145"/>
      <c r="R678" s="145"/>
      <c r="S678" s="145"/>
      <c r="T678" s="145"/>
      <c r="U678" s="145"/>
    </row>
    <row r="679" spans="1:21" x14ac:dyDescent="0.25">
      <c r="A679" s="220"/>
      <c r="B679" s="145"/>
      <c r="C679" s="145"/>
      <c r="D679" s="145"/>
      <c r="E679" s="220"/>
      <c r="F679" s="145"/>
      <c r="G679" s="145"/>
      <c r="H679" s="145"/>
      <c r="I679" s="222"/>
      <c r="J679" s="195"/>
      <c r="K679" s="145"/>
      <c r="L679" s="220"/>
      <c r="M679" s="145"/>
      <c r="N679" s="145"/>
      <c r="O679" s="145"/>
      <c r="P679" s="145"/>
      <c r="Q679" s="145"/>
      <c r="R679" s="145"/>
      <c r="S679" s="145"/>
      <c r="T679" s="145"/>
      <c r="U679" s="145"/>
    </row>
    <row r="680" spans="1:21" x14ac:dyDescent="0.25">
      <c r="A680" s="220"/>
      <c r="B680" s="145"/>
      <c r="C680" s="145"/>
      <c r="D680" s="145"/>
      <c r="E680" s="220"/>
      <c r="F680" s="145"/>
      <c r="G680" s="145"/>
      <c r="H680" s="145"/>
      <c r="I680" s="222"/>
      <c r="J680" s="195"/>
      <c r="K680" s="145"/>
      <c r="L680" s="220"/>
      <c r="M680" s="145"/>
      <c r="N680" s="145"/>
      <c r="O680" s="145"/>
      <c r="P680" s="145"/>
      <c r="Q680" s="145"/>
      <c r="R680" s="145"/>
      <c r="S680" s="145"/>
      <c r="T680" s="145"/>
      <c r="U680" s="145"/>
    </row>
    <row r="681" spans="1:21" x14ac:dyDescent="0.25">
      <c r="A681" s="220"/>
      <c r="B681" s="145"/>
      <c r="C681" s="145"/>
      <c r="D681" s="145"/>
      <c r="E681" s="220"/>
      <c r="F681" s="145"/>
      <c r="G681" s="145"/>
      <c r="H681" s="145"/>
      <c r="I681" s="222"/>
      <c r="J681" s="195"/>
      <c r="K681" s="145"/>
      <c r="L681" s="220"/>
      <c r="M681" s="145"/>
      <c r="N681" s="145"/>
      <c r="O681" s="145"/>
      <c r="P681" s="145"/>
      <c r="Q681" s="145"/>
      <c r="R681" s="145"/>
      <c r="S681" s="145"/>
      <c r="T681" s="145"/>
      <c r="U681" s="145"/>
    </row>
    <row r="682" spans="1:21" x14ac:dyDescent="0.25">
      <c r="A682" s="220"/>
      <c r="B682" s="145"/>
      <c r="C682" s="145"/>
      <c r="D682" s="145"/>
      <c r="E682" s="220"/>
      <c r="F682" s="145"/>
      <c r="G682" s="145"/>
      <c r="H682" s="145"/>
      <c r="I682" s="222"/>
      <c r="J682" s="195"/>
      <c r="K682" s="145"/>
      <c r="L682" s="220"/>
      <c r="M682" s="145"/>
      <c r="N682" s="145"/>
      <c r="O682" s="145"/>
      <c r="P682" s="145"/>
      <c r="Q682" s="145"/>
      <c r="R682" s="145"/>
      <c r="S682" s="145"/>
      <c r="T682" s="145"/>
      <c r="U682" s="145"/>
    </row>
    <row r="683" spans="1:21" x14ac:dyDescent="0.25">
      <c r="A683" s="220"/>
      <c r="B683" s="145"/>
      <c r="C683" s="145"/>
      <c r="D683" s="145"/>
      <c r="E683" s="220"/>
      <c r="F683" s="145"/>
      <c r="G683" s="145"/>
      <c r="H683" s="145"/>
      <c r="I683" s="222"/>
      <c r="J683" s="195"/>
      <c r="K683" s="145"/>
      <c r="L683" s="220"/>
      <c r="M683" s="145"/>
      <c r="N683" s="145"/>
      <c r="O683" s="145"/>
      <c r="P683" s="145"/>
      <c r="Q683" s="145"/>
      <c r="R683" s="145"/>
      <c r="S683" s="145"/>
      <c r="T683" s="145"/>
      <c r="U683" s="145"/>
    </row>
    <row r="684" spans="1:21" x14ac:dyDescent="0.25">
      <c r="A684" s="220"/>
      <c r="B684" s="145"/>
      <c r="C684" s="145"/>
      <c r="D684" s="145"/>
      <c r="E684" s="220"/>
      <c r="F684" s="145"/>
      <c r="G684" s="145"/>
      <c r="H684" s="145"/>
      <c r="I684" s="222"/>
      <c r="J684" s="195"/>
      <c r="K684" s="145"/>
      <c r="L684" s="220"/>
      <c r="M684" s="145"/>
      <c r="N684" s="145"/>
      <c r="O684" s="145"/>
      <c r="P684" s="145"/>
      <c r="Q684" s="145"/>
      <c r="R684" s="145"/>
      <c r="S684" s="145"/>
      <c r="T684" s="145"/>
      <c r="U684" s="145"/>
    </row>
    <row r="685" spans="1:21" x14ac:dyDescent="0.25">
      <c r="A685" s="220"/>
      <c r="B685" s="145"/>
      <c r="C685" s="145"/>
      <c r="D685" s="145"/>
      <c r="E685" s="220"/>
      <c r="F685" s="145"/>
      <c r="G685" s="145"/>
      <c r="H685" s="145"/>
      <c r="I685" s="222"/>
      <c r="J685" s="195"/>
      <c r="K685" s="145"/>
      <c r="L685" s="220"/>
      <c r="M685" s="145"/>
      <c r="N685" s="145"/>
      <c r="O685" s="145"/>
      <c r="P685" s="145"/>
      <c r="Q685" s="145"/>
      <c r="R685" s="145"/>
      <c r="S685" s="145"/>
      <c r="T685" s="145"/>
      <c r="U685" s="145"/>
    </row>
    <row r="686" spans="1:21" x14ac:dyDescent="0.25">
      <c r="A686" s="220"/>
      <c r="B686" s="145"/>
      <c r="C686" s="145"/>
      <c r="D686" s="145"/>
      <c r="E686" s="220"/>
      <c r="F686" s="145"/>
      <c r="G686" s="145"/>
      <c r="H686" s="145"/>
      <c r="I686" s="222"/>
      <c r="J686" s="195"/>
      <c r="K686" s="145"/>
      <c r="L686" s="220"/>
      <c r="M686" s="145"/>
      <c r="N686" s="145"/>
      <c r="O686" s="145"/>
      <c r="P686" s="145"/>
      <c r="Q686" s="145"/>
      <c r="R686" s="145"/>
      <c r="S686" s="145"/>
      <c r="T686" s="145"/>
      <c r="U686" s="145"/>
    </row>
    <row r="687" spans="1:21" x14ac:dyDescent="0.25">
      <c r="A687" s="220"/>
      <c r="B687" s="145"/>
      <c r="C687" s="145"/>
      <c r="D687" s="145"/>
      <c r="E687" s="220"/>
      <c r="F687" s="145"/>
      <c r="G687" s="145"/>
      <c r="H687" s="145"/>
      <c r="I687" s="222"/>
      <c r="J687" s="195"/>
      <c r="K687" s="145"/>
      <c r="L687" s="220"/>
      <c r="M687" s="145"/>
      <c r="N687" s="145"/>
      <c r="O687" s="145"/>
      <c r="P687" s="145"/>
      <c r="Q687" s="145"/>
      <c r="R687" s="145"/>
      <c r="S687" s="145"/>
      <c r="T687" s="145"/>
      <c r="U687" s="145"/>
    </row>
    <row r="688" spans="1:21" x14ac:dyDescent="0.25">
      <c r="A688" s="220"/>
      <c r="B688" s="145"/>
      <c r="C688" s="145"/>
      <c r="D688" s="145"/>
      <c r="E688" s="220"/>
      <c r="F688" s="145"/>
      <c r="G688" s="145"/>
      <c r="H688" s="145"/>
      <c r="I688" s="222"/>
      <c r="J688" s="195"/>
      <c r="K688" s="145"/>
      <c r="L688" s="220"/>
      <c r="M688" s="145"/>
      <c r="N688" s="145"/>
      <c r="O688" s="145"/>
      <c r="P688" s="145"/>
      <c r="Q688" s="145"/>
      <c r="R688" s="145"/>
      <c r="S688" s="145"/>
      <c r="T688" s="145"/>
      <c r="U688" s="145"/>
    </row>
    <row r="689" spans="1:21" x14ac:dyDescent="0.25">
      <c r="A689" s="220"/>
      <c r="B689" s="145"/>
      <c r="C689" s="145"/>
      <c r="D689" s="145"/>
      <c r="E689" s="220"/>
      <c r="F689" s="145"/>
      <c r="G689" s="145"/>
      <c r="H689" s="145"/>
      <c r="I689" s="222"/>
      <c r="J689" s="195"/>
      <c r="K689" s="145"/>
      <c r="L689" s="220"/>
      <c r="M689" s="145"/>
      <c r="N689" s="145"/>
      <c r="O689" s="145"/>
      <c r="P689" s="145"/>
      <c r="Q689" s="145"/>
      <c r="R689" s="145"/>
      <c r="S689" s="145"/>
      <c r="T689" s="145"/>
      <c r="U689" s="145"/>
    </row>
  </sheetData>
  <autoFilter ref="A1:AF669" xr:uid="{462D7FBD-ED90-4D82-99C3-83F2A655D0A1}"/>
  <dataValidations count="1">
    <dataValidation type="list" allowBlank="1" showInputMessage="1" showErrorMessage="1" sqref="J2:J311" xr:uid="{E9DAB823-E15D-4B1D-AB74-B0DCA3815DE7}">
      <formula1>$AF$1:$AF$3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0D29F-DD21-476C-B315-D91518F9B6F6}">
  <sheetPr>
    <tabColor theme="4"/>
  </sheetPr>
  <dimension ref="A1:U1062"/>
  <sheetViews>
    <sheetView topLeftCell="A28" workbookViewId="0">
      <selection activeCell="M60" sqref="M60"/>
    </sheetView>
  </sheetViews>
  <sheetFormatPr baseColWidth="10" defaultRowHeight="15" x14ac:dyDescent="0.25"/>
  <cols>
    <col min="1" max="1" width="12.7109375" customWidth="1"/>
    <col min="2" max="2" width="23.7109375" customWidth="1"/>
    <col min="4" max="4" width="5.5703125" customWidth="1"/>
    <col min="5" max="5" width="23.42578125" customWidth="1"/>
    <col min="6" max="6" width="45" customWidth="1"/>
    <col min="7" max="7" width="31.7109375" customWidth="1"/>
    <col min="8" max="8" width="15.5703125" customWidth="1"/>
    <col min="9" max="9" width="6.85546875" customWidth="1"/>
    <col min="11" max="11" width="11.42578125" customWidth="1"/>
    <col min="12" max="12" width="12.28515625" customWidth="1"/>
    <col min="13" max="13" width="19" customWidth="1"/>
    <col min="14" max="14" width="57.42578125" customWidth="1"/>
    <col min="20" max="21" width="11.42578125" customWidth="1"/>
  </cols>
  <sheetData>
    <row r="1" spans="1:21" ht="36" x14ac:dyDescent="0.25">
      <c r="A1" s="224" t="s">
        <v>507</v>
      </c>
      <c r="B1" s="225" t="s">
        <v>508</v>
      </c>
      <c r="C1" s="226" t="s">
        <v>509</v>
      </c>
      <c r="D1" s="227" t="s">
        <v>32</v>
      </c>
      <c r="E1" s="228" t="str">
        <f>'POA 2026'!M10</f>
        <v>UNIDAD RESPONSABLE N2</v>
      </c>
      <c r="F1" s="229" t="str">
        <f>'POA 2026'!N10</f>
        <v>ACTIVIDAD ESPECIFICA</v>
      </c>
      <c r="G1" s="228" t="s">
        <v>38</v>
      </c>
      <c r="H1" s="250" t="str">
        <f>'POA 2026'!Q10</f>
        <v>ITEM PRESUPUESTARIO</v>
      </c>
      <c r="I1" s="230" t="s">
        <v>49</v>
      </c>
      <c r="J1" s="228" t="s">
        <v>482</v>
      </c>
      <c r="K1" s="231" t="s">
        <v>510</v>
      </c>
      <c r="L1" s="232" t="s">
        <v>511</v>
      </c>
      <c r="M1" s="225" t="s">
        <v>512</v>
      </c>
      <c r="N1" s="225" t="s">
        <v>513</v>
      </c>
      <c r="T1" t="s">
        <v>489</v>
      </c>
      <c r="U1" t="s">
        <v>573</v>
      </c>
    </row>
    <row r="2" spans="1:21" x14ac:dyDescent="0.25">
      <c r="A2" s="265">
        <v>1</v>
      </c>
      <c r="B2" s="80" t="s">
        <v>619</v>
      </c>
      <c r="C2" s="262">
        <v>46042</v>
      </c>
      <c r="D2" s="264">
        <v>32</v>
      </c>
      <c r="E2" s="263" t="str">
        <f>+VLOOKUP(D2,'POA 2026'!$A$11:$AU$188,13,FALSE)</f>
        <v>Dirección Administrativa</v>
      </c>
      <c r="F2" s="263" t="str">
        <f>+VLOOKUP(D2,'POA 2026'!$A$11:$AU$188,14,FALSE)</f>
        <v>Contratación del servicio de mantenimiento del parque automotor de la Universidad Intercultural de las Nacionalidades y Pueblos Indígenas Amawtay Wasi</v>
      </c>
      <c r="G2" s="263" t="str">
        <f>+VLOOKUP(D2,'POA 2026'!$A$11:$AU$188,8,FALSE)</f>
        <v>82-Formación y gestión académica</v>
      </c>
      <c r="H2" s="263">
        <f>+VLOOKUP(D2,'POA 2026'!$A$11:$AU$188,17,FALSE)</f>
        <v>530405</v>
      </c>
      <c r="I2" s="263">
        <f>+VLOOKUP(D2,'POA 2026'!$A$11:$AU$188,20,FALSE)</f>
        <v>1</v>
      </c>
      <c r="J2" s="263">
        <f>+VLOOKUP(D2,'POA 2026'!$A$11:$AU$188,19,FALSE)</f>
        <v>1701</v>
      </c>
      <c r="K2" s="251"/>
      <c r="L2" s="263"/>
      <c r="M2" s="263" t="s">
        <v>573</v>
      </c>
      <c r="N2" s="145" t="s">
        <v>620</v>
      </c>
      <c r="T2" t="s">
        <v>490</v>
      </c>
      <c r="U2" t="s">
        <v>574</v>
      </c>
    </row>
    <row r="3" spans="1:21" x14ac:dyDescent="0.25">
      <c r="A3" s="220">
        <v>1</v>
      </c>
      <c r="B3" s="80" t="s">
        <v>629</v>
      </c>
      <c r="C3" s="262">
        <v>46044</v>
      </c>
      <c r="D3" s="253">
        <v>50</v>
      </c>
      <c r="E3" s="263" t="str">
        <f>+VLOOKUP(D3,'POA 2026'!$A$11:$AU$188,13,FALSE)</f>
        <v>Dirección de Tecnologías de la Información y Comunicación</v>
      </c>
      <c r="F3" s="263" t="str">
        <f>+VLOOKUP(D3,'POA 2026'!$A$11:$AU$188,14,FALSE)</f>
        <v>Contratación del servicio de acceso a la red avanzada de investigación y academia para la Universidad Intercultural de las Nacionalidades y Pueblos Indígenas Amawtay Wasi.</v>
      </c>
      <c r="G3" s="263" t="str">
        <f>+VLOOKUP(D3,'POA 2026'!$A$11:$AU$188,8,FALSE)</f>
        <v>83-Gestión de la Investigación</v>
      </c>
      <c r="H3" s="263">
        <f>+VLOOKUP(D3,'POA 2026'!$A$11:$AU$188,17,FALSE)</f>
        <v>530702</v>
      </c>
      <c r="I3" s="263">
        <f>+VLOOKUP(D3,'POA 2026'!$A$11:$AU$188,20,FALSE)</f>
        <v>1</v>
      </c>
      <c r="J3" s="263">
        <f>+VLOOKUP(D3,'POA 2026'!$A$11:$AU$188,19,FALSE)</f>
        <v>1701</v>
      </c>
      <c r="K3" s="251">
        <v>-1</v>
      </c>
      <c r="L3" s="145" t="s">
        <v>500</v>
      </c>
      <c r="M3" s="145" t="s">
        <v>575</v>
      </c>
      <c r="N3" s="145"/>
      <c r="T3" t="s">
        <v>491</v>
      </c>
      <c r="U3" t="s">
        <v>575</v>
      </c>
    </row>
    <row r="4" spans="1:21" x14ac:dyDescent="0.25">
      <c r="A4" s="265">
        <v>1</v>
      </c>
      <c r="B4" s="80" t="s">
        <v>629</v>
      </c>
      <c r="C4" s="262">
        <v>46044</v>
      </c>
      <c r="D4" s="253">
        <v>54</v>
      </c>
      <c r="E4" s="263" t="str">
        <f>+VLOOKUP(D4,'POA 2026'!$A$11:$AU$188,13,FALSE)</f>
        <v>Dirección de Tecnologías de la Información y Comunicación</v>
      </c>
      <c r="F4" s="263" t="str">
        <f>+VLOOKUP(D4,'POA 2026'!$A$11:$AU$188,14,FALSE)</f>
        <v>Contratación del servicio de acceso a la red avanzada de investigación y academia para la Universidad Intercultural de las Nacionalidades y Pueblos Indígenas Amawtay Wasi.(CONTRATO ADMINISTRATIVO No. UINPIAW-2024-0008)</v>
      </c>
      <c r="G4" s="263" t="str">
        <f>+VLOOKUP(D4,'POA 2026'!$A$11:$AU$188,8,FALSE)</f>
        <v>83-Gestión de la Investigación</v>
      </c>
      <c r="H4" s="263">
        <f>+VLOOKUP(D4,'POA 2026'!$A$11:$AU$188,17,FALSE)</f>
        <v>530702</v>
      </c>
      <c r="I4" s="263">
        <f>+VLOOKUP(D4,'POA 2026'!$A$11:$AU$188,20,FALSE)</f>
        <v>1</v>
      </c>
      <c r="J4" s="263">
        <f>+VLOOKUP(D4,'POA 2026'!$A$11:$AU$188,19,FALSE)</f>
        <v>1701</v>
      </c>
      <c r="K4" s="251">
        <v>-7748.4</v>
      </c>
      <c r="L4" s="145" t="s">
        <v>489</v>
      </c>
      <c r="M4" s="145" t="s">
        <v>575</v>
      </c>
      <c r="N4" s="145"/>
      <c r="T4" t="s">
        <v>492</v>
      </c>
      <c r="U4" t="s">
        <v>576</v>
      </c>
    </row>
    <row r="5" spans="1:21" x14ac:dyDescent="0.25">
      <c r="A5" s="220">
        <v>1</v>
      </c>
      <c r="B5" s="80" t="s">
        <v>629</v>
      </c>
      <c r="C5" s="262">
        <v>46044</v>
      </c>
      <c r="D5" s="253">
        <v>55</v>
      </c>
      <c r="E5" s="263" t="str">
        <f>+VLOOKUP(D5,'POA 2026'!$A$11:$AU$188,13,FALSE)</f>
        <v>Dirección de Tecnologías de la Información y Comunicación</v>
      </c>
      <c r="F5" s="263" t="str">
        <f>+VLOOKUP(D5,'POA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5" s="263" t="str">
        <f>+VLOOKUP(D5,'POA 2026'!$A$11:$AU$188,8,FALSE)</f>
        <v>83-Gestión de la Investigación</v>
      </c>
      <c r="H5" s="263">
        <f>+VLOOKUP(D5,'POA 2026'!$A$11:$AU$188,17,FALSE)</f>
        <v>530702</v>
      </c>
      <c r="I5" s="263">
        <f>+VLOOKUP(D5,'POA 2026'!$A$11:$AU$188,20,FALSE)</f>
        <v>1</v>
      </c>
      <c r="J5" s="263">
        <f>+VLOOKUP(D5,'POA 2026'!$A$11:$AU$188,19,FALSE)</f>
        <v>1701</v>
      </c>
      <c r="K5" s="251">
        <v>-18748.400000000001</v>
      </c>
      <c r="L5" s="145" t="s">
        <v>490</v>
      </c>
      <c r="M5" s="145" t="s">
        <v>575</v>
      </c>
      <c r="N5" s="145"/>
      <c r="T5" t="s">
        <v>493</v>
      </c>
      <c r="U5" t="s">
        <v>577</v>
      </c>
    </row>
    <row r="6" spans="1:21" x14ac:dyDescent="0.25">
      <c r="A6" s="265">
        <v>1</v>
      </c>
      <c r="B6" s="80" t="s">
        <v>629</v>
      </c>
      <c r="C6" s="262">
        <v>46044</v>
      </c>
      <c r="D6" s="253">
        <v>55</v>
      </c>
      <c r="E6" s="263" t="str">
        <f>+VLOOKUP(D6,'POA 2026'!$A$11:$AU$188,13,FALSE)</f>
        <v>Dirección de Tecnologías de la Información y Comunicación</v>
      </c>
      <c r="F6" s="263" t="str">
        <f>+VLOOKUP(D6,'POA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6" s="263" t="str">
        <f>+VLOOKUP(D6,'POA 2026'!$A$11:$AU$188,8,FALSE)</f>
        <v>83-Gestión de la Investigación</v>
      </c>
      <c r="H6" s="263">
        <f>+VLOOKUP(D6,'POA 2026'!$A$11:$AU$188,17,FALSE)</f>
        <v>530702</v>
      </c>
      <c r="I6" s="263">
        <f>+VLOOKUP(D6,'POA 2026'!$A$11:$AU$188,20,FALSE)</f>
        <v>1</v>
      </c>
      <c r="J6" s="263">
        <f>+VLOOKUP(D6,'POA 2026'!$A$11:$AU$188,19,FALSE)</f>
        <v>1701</v>
      </c>
      <c r="K6" s="251">
        <v>-7748.4</v>
      </c>
      <c r="L6" s="145" t="s">
        <v>491</v>
      </c>
      <c r="M6" s="145" t="s">
        <v>575</v>
      </c>
      <c r="N6" s="145"/>
      <c r="T6" t="s">
        <v>494</v>
      </c>
      <c r="U6" t="s">
        <v>578</v>
      </c>
    </row>
    <row r="7" spans="1:21" x14ac:dyDescent="0.25">
      <c r="A7" s="220">
        <v>1</v>
      </c>
      <c r="B7" s="80" t="s">
        <v>629</v>
      </c>
      <c r="C7" s="262">
        <v>46044</v>
      </c>
      <c r="D7" s="253">
        <v>55</v>
      </c>
      <c r="E7" s="263" t="str">
        <f>+VLOOKUP(D7,'POA 2026'!$A$11:$AU$188,13,FALSE)</f>
        <v>Dirección de Tecnologías de la Información y Comunicación</v>
      </c>
      <c r="F7" s="263" t="str">
        <f>+VLOOKUP(D7,'POA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7" s="263" t="str">
        <f>+VLOOKUP(D7,'POA 2026'!$A$11:$AU$188,8,FALSE)</f>
        <v>83-Gestión de la Investigación</v>
      </c>
      <c r="H7" s="263">
        <f>+VLOOKUP(D7,'POA 2026'!$A$11:$AU$188,17,FALSE)</f>
        <v>530702</v>
      </c>
      <c r="I7" s="263">
        <f>+VLOOKUP(D7,'POA 2026'!$A$11:$AU$188,20,FALSE)</f>
        <v>1</v>
      </c>
      <c r="J7" s="263">
        <f>+VLOOKUP(D7,'POA 2026'!$A$11:$AU$188,19,FALSE)</f>
        <v>1701</v>
      </c>
      <c r="K7" s="251">
        <v>-7748.4</v>
      </c>
      <c r="L7" s="145" t="s">
        <v>492</v>
      </c>
      <c r="M7" s="145" t="s">
        <v>575</v>
      </c>
      <c r="N7" s="145"/>
      <c r="T7" t="s">
        <v>495</v>
      </c>
      <c r="U7" t="s">
        <v>579</v>
      </c>
    </row>
    <row r="8" spans="1:21" x14ac:dyDescent="0.25">
      <c r="A8" s="265">
        <v>1</v>
      </c>
      <c r="B8" s="80" t="s">
        <v>629</v>
      </c>
      <c r="C8" s="262">
        <v>46044</v>
      </c>
      <c r="D8" s="253">
        <v>55</v>
      </c>
      <c r="E8" s="263" t="str">
        <f>+VLOOKUP(D8,'POA 2026'!$A$11:$AU$188,13,FALSE)</f>
        <v>Dirección de Tecnologías de la Información y Comunicación</v>
      </c>
      <c r="F8" s="263" t="str">
        <f>+VLOOKUP(D8,'POA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8" s="263" t="str">
        <f>+VLOOKUP(D8,'POA 2026'!$A$11:$AU$188,8,FALSE)</f>
        <v>83-Gestión de la Investigación</v>
      </c>
      <c r="H8" s="263">
        <f>+VLOOKUP(D8,'POA 2026'!$A$11:$AU$188,17,FALSE)</f>
        <v>530702</v>
      </c>
      <c r="I8" s="263">
        <f>+VLOOKUP(D8,'POA 2026'!$A$11:$AU$188,20,FALSE)</f>
        <v>1</v>
      </c>
      <c r="J8" s="263">
        <f>+VLOOKUP(D8,'POA 2026'!$A$11:$AU$188,19,FALSE)</f>
        <v>1701</v>
      </c>
      <c r="K8" s="251">
        <v>-7748.4</v>
      </c>
      <c r="L8" s="145" t="s">
        <v>493</v>
      </c>
      <c r="M8" s="145" t="s">
        <v>575</v>
      </c>
      <c r="N8" s="145"/>
      <c r="T8" t="s">
        <v>496</v>
      </c>
      <c r="U8" t="s">
        <v>622</v>
      </c>
    </row>
    <row r="9" spans="1:21" x14ac:dyDescent="0.25">
      <c r="A9" s="220">
        <v>1</v>
      </c>
      <c r="B9" s="80" t="s">
        <v>629</v>
      </c>
      <c r="C9" s="262">
        <v>46044</v>
      </c>
      <c r="D9" s="253">
        <v>55</v>
      </c>
      <c r="E9" s="263" t="str">
        <f>+VLOOKUP(D9,'POA 2026'!$A$11:$AU$188,13,FALSE)</f>
        <v>Dirección de Tecnologías de la Información y Comunicación</v>
      </c>
      <c r="F9" s="263" t="str">
        <f>+VLOOKUP(D9,'POA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9" s="263" t="str">
        <f>+VLOOKUP(D9,'POA 2026'!$A$11:$AU$188,8,FALSE)</f>
        <v>83-Gestión de la Investigación</v>
      </c>
      <c r="H9" s="263">
        <f>+VLOOKUP(D9,'POA 2026'!$A$11:$AU$188,17,FALSE)</f>
        <v>530702</v>
      </c>
      <c r="I9" s="263">
        <f>+VLOOKUP(D9,'POA 2026'!$A$11:$AU$188,20,FALSE)</f>
        <v>1</v>
      </c>
      <c r="J9" s="263">
        <f>+VLOOKUP(D9,'POA 2026'!$A$11:$AU$188,19,FALSE)</f>
        <v>1701</v>
      </c>
      <c r="K9" s="251">
        <v>-7748.4</v>
      </c>
      <c r="L9" s="145" t="s">
        <v>494</v>
      </c>
      <c r="M9" s="145" t="s">
        <v>575</v>
      </c>
      <c r="N9" s="145"/>
      <c r="T9" t="s">
        <v>497</v>
      </c>
    </row>
    <row r="10" spans="1:21" x14ac:dyDescent="0.25">
      <c r="A10" s="265">
        <v>1</v>
      </c>
      <c r="B10" s="80" t="s">
        <v>629</v>
      </c>
      <c r="C10" s="262">
        <v>46044</v>
      </c>
      <c r="D10" s="253">
        <v>55</v>
      </c>
      <c r="E10" s="263" t="str">
        <f>+VLOOKUP(D10,'POA 2026'!$A$11:$AU$188,13,FALSE)</f>
        <v>Dirección de Tecnologías de la Información y Comunicación</v>
      </c>
      <c r="F10" s="263" t="str">
        <f>+VLOOKUP(D10,'POA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10" s="263" t="str">
        <f>+VLOOKUP(D10,'POA 2026'!$A$11:$AU$188,8,FALSE)</f>
        <v>83-Gestión de la Investigación</v>
      </c>
      <c r="H10" s="263">
        <f>+VLOOKUP(D10,'POA 2026'!$A$11:$AU$188,17,FALSE)</f>
        <v>530702</v>
      </c>
      <c r="I10" s="263">
        <f>+VLOOKUP(D10,'POA 2026'!$A$11:$AU$188,20,FALSE)</f>
        <v>1</v>
      </c>
      <c r="J10" s="263">
        <f>+VLOOKUP(D10,'POA 2026'!$A$11:$AU$188,19,FALSE)</f>
        <v>1701</v>
      </c>
      <c r="K10" s="251">
        <v>-7748.4</v>
      </c>
      <c r="L10" s="145" t="s">
        <v>495</v>
      </c>
      <c r="M10" s="145" t="s">
        <v>575</v>
      </c>
      <c r="N10" s="145"/>
      <c r="T10" t="s">
        <v>498</v>
      </c>
    </row>
    <row r="11" spans="1:21" x14ac:dyDescent="0.25">
      <c r="A11" s="220">
        <v>1</v>
      </c>
      <c r="B11" s="80" t="s">
        <v>629</v>
      </c>
      <c r="C11" s="262">
        <v>46044</v>
      </c>
      <c r="D11" s="253">
        <v>55</v>
      </c>
      <c r="E11" s="263" t="str">
        <f>+VLOOKUP(D11,'POA 2026'!$A$11:$AU$188,13,FALSE)</f>
        <v>Dirección de Tecnologías de la Información y Comunicación</v>
      </c>
      <c r="F11" s="263" t="str">
        <f>+VLOOKUP(D11,'POA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11" s="263" t="str">
        <f>+VLOOKUP(D11,'POA 2026'!$A$11:$AU$188,8,FALSE)</f>
        <v>83-Gestión de la Investigación</v>
      </c>
      <c r="H11" s="263">
        <f>+VLOOKUP(D11,'POA 2026'!$A$11:$AU$188,17,FALSE)</f>
        <v>530702</v>
      </c>
      <c r="I11" s="263">
        <f>+VLOOKUP(D11,'POA 2026'!$A$11:$AU$188,20,FALSE)</f>
        <v>1</v>
      </c>
      <c r="J11" s="263">
        <f>+VLOOKUP(D11,'POA 2026'!$A$11:$AU$188,19,FALSE)</f>
        <v>1701</v>
      </c>
      <c r="K11" s="251">
        <v>-7748.4</v>
      </c>
      <c r="L11" s="145" t="s">
        <v>496</v>
      </c>
      <c r="M11" s="145" t="s">
        <v>575</v>
      </c>
      <c r="N11" s="145"/>
      <c r="T11" t="s">
        <v>499</v>
      </c>
    </row>
    <row r="12" spans="1:21" x14ac:dyDescent="0.25">
      <c r="A12" s="265">
        <v>1</v>
      </c>
      <c r="B12" s="80" t="s">
        <v>629</v>
      </c>
      <c r="C12" s="262">
        <v>46044</v>
      </c>
      <c r="D12" s="253">
        <v>55</v>
      </c>
      <c r="E12" s="263" t="str">
        <f>+VLOOKUP(D12,'POA 2026'!$A$11:$AU$188,13,FALSE)</f>
        <v>Dirección de Tecnologías de la Información y Comunicación</v>
      </c>
      <c r="F12" s="263" t="str">
        <f>+VLOOKUP(D12,'POA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12" s="263" t="str">
        <f>+VLOOKUP(D12,'POA 2026'!$A$11:$AU$188,8,FALSE)</f>
        <v>83-Gestión de la Investigación</v>
      </c>
      <c r="H12" s="263">
        <f>+VLOOKUP(D12,'POA 2026'!$A$11:$AU$188,17,FALSE)</f>
        <v>530702</v>
      </c>
      <c r="I12" s="263">
        <f>+VLOOKUP(D12,'POA 2026'!$A$11:$AU$188,20,FALSE)</f>
        <v>1</v>
      </c>
      <c r="J12" s="263">
        <f>+VLOOKUP(D12,'POA 2026'!$A$11:$AU$188,19,FALSE)</f>
        <v>1701</v>
      </c>
      <c r="K12" s="251">
        <v>-7748.4</v>
      </c>
      <c r="L12" s="145" t="s">
        <v>497</v>
      </c>
      <c r="M12" s="145" t="s">
        <v>575</v>
      </c>
      <c r="N12" s="145"/>
      <c r="T12" t="s">
        <v>500</v>
      </c>
    </row>
    <row r="13" spans="1:21" x14ac:dyDescent="0.25">
      <c r="A13" s="220">
        <v>1</v>
      </c>
      <c r="B13" s="80" t="s">
        <v>629</v>
      </c>
      <c r="C13" s="262">
        <v>46044</v>
      </c>
      <c r="D13" s="253">
        <v>55</v>
      </c>
      <c r="E13" s="263" t="str">
        <f>+VLOOKUP(D13,'POA 2026'!$A$11:$AU$188,13,FALSE)</f>
        <v>Dirección de Tecnologías de la Información y Comunicación</v>
      </c>
      <c r="F13" s="263" t="str">
        <f>+VLOOKUP(D13,'POA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13" s="263" t="str">
        <f>+VLOOKUP(D13,'POA 2026'!$A$11:$AU$188,8,FALSE)</f>
        <v>83-Gestión de la Investigación</v>
      </c>
      <c r="H13" s="263">
        <f>+VLOOKUP(D13,'POA 2026'!$A$11:$AU$188,17,FALSE)</f>
        <v>530702</v>
      </c>
      <c r="I13" s="263">
        <f>+VLOOKUP(D13,'POA 2026'!$A$11:$AU$188,20,FALSE)</f>
        <v>1</v>
      </c>
      <c r="J13" s="263">
        <f>+VLOOKUP(D13,'POA 2026'!$A$11:$AU$188,19,FALSE)</f>
        <v>1701</v>
      </c>
      <c r="K13" s="251">
        <v>-7748.4</v>
      </c>
      <c r="L13" s="145" t="s">
        <v>498</v>
      </c>
      <c r="M13" s="145" t="s">
        <v>575</v>
      </c>
      <c r="N13" s="145"/>
    </row>
    <row r="14" spans="1:21" x14ac:dyDescent="0.25">
      <c r="A14" s="265">
        <v>1</v>
      </c>
      <c r="B14" s="80" t="s">
        <v>629</v>
      </c>
      <c r="C14" s="262">
        <v>46044</v>
      </c>
      <c r="D14" s="253">
        <v>55</v>
      </c>
      <c r="E14" s="263" t="str">
        <f>+VLOOKUP(D14,'POA 2026'!$A$11:$AU$188,13,FALSE)</f>
        <v>Dirección de Tecnologías de la Información y Comunicación</v>
      </c>
      <c r="F14" s="263" t="str">
        <f>+VLOOKUP(D14,'POA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14" s="263" t="str">
        <f>+VLOOKUP(D14,'POA 2026'!$A$11:$AU$188,8,FALSE)</f>
        <v>83-Gestión de la Investigación</v>
      </c>
      <c r="H14" s="263">
        <f>+VLOOKUP(D14,'POA 2026'!$A$11:$AU$188,17,FALSE)</f>
        <v>530702</v>
      </c>
      <c r="I14" s="263">
        <f>+VLOOKUP(D14,'POA 2026'!$A$11:$AU$188,20,FALSE)</f>
        <v>1</v>
      </c>
      <c r="J14" s="263">
        <f>+VLOOKUP(D14,'POA 2026'!$A$11:$AU$188,19,FALSE)</f>
        <v>1701</v>
      </c>
      <c r="K14" s="251">
        <v>-7748.4</v>
      </c>
      <c r="L14" s="145" t="s">
        <v>499</v>
      </c>
      <c r="M14" s="145" t="s">
        <v>575</v>
      </c>
      <c r="N14" s="145"/>
    </row>
    <row r="15" spans="1:21" x14ac:dyDescent="0.25">
      <c r="A15" s="220">
        <v>1</v>
      </c>
      <c r="B15" s="80" t="s">
        <v>629</v>
      </c>
      <c r="C15" s="262">
        <v>46044</v>
      </c>
      <c r="D15" s="253">
        <v>55</v>
      </c>
      <c r="E15" s="263" t="str">
        <f>+VLOOKUP(D15,'POA 2026'!$A$11:$AU$188,13,FALSE)</f>
        <v>Dirección de Tecnologías de la Información y Comunicación</v>
      </c>
      <c r="F15" s="263" t="str">
        <f>+VLOOKUP(D15,'POA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15" s="263" t="str">
        <f>+VLOOKUP(D15,'POA 2026'!$A$11:$AU$188,8,FALSE)</f>
        <v>83-Gestión de la Investigación</v>
      </c>
      <c r="H15" s="263">
        <f>+VLOOKUP(D15,'POA 2026'!$A$11:$AU$188,17,FALSE)</f>
        <v>530702</v>
      </c>
      <c r="I15" s="263">
        <f>+VLOOKUP(D15,'POA 2026'!$A$11:$AU$188,20,FALSE)</f>
        <v>1</v>
      </c>
      <c r="J15" s="263">
        <f>+VLOOKUP(D15,'POA 2026'!$A$11:$AU$188,19,FALSE)</f>
        <v>1701</v>
      </c>
      <c r="K15" s="251">
        <v>-15496.8</v>
      </c>
      <c r="L15" s="145" t="s">
        <v>500</v>
      </c>
      <c r="M15" s="145" t="s">
        <v>575</v>
      </c>
      <c r="N15" s="145"/>
    </row>
    <row r="16" spans="1:21" x14ac:dyDescent="0.25">
      <c r="A16" s="265">
        <v>1</v>
      </c>
      <c r="B16" s="80" t="s">
        <v>629</v>
      </c>
      <c r="C16" s="262">
        <v>46044</v>
      </c>
      <c r="D16" s="253">
        <v>155</v>
      </c>
      <c r="E16" s="263" t="str">
        <f>+VLOOKUP(D16,'POA 2026'!$A$11:$AU$188,13,FALSE)</f>
        <v>Dirección de Tecnologías de la Información y Comunicación</v>
      </c>
      <c r="F16" s="263" t="str">
        <f>+VLOOKUP(D16,'POA 2026'!$A$11:$AU$188,14,FALSE)</f>
        <v>Contratación del servicio de acceso a la red avanzada de investigación y academia para la Universidad Intercultural de las Nacionalidades y Pueblos Indígenas Amawtay Wasi.</v>
      </c>
      <c r="G16" s="263" t="str">
        <f>+VLOOKUP(D16,'POA 2026'!$A$11:$AU$188,8,FALSE)</f>
        <v>83-Gestión de la Investigación</v>
      </c>
      <c r="H16" s="263">
        <f>+VLOOKUP(D16,'POA 2026'!$A$11:$AU$188,17,FALSE)</f>
        <v>530105</v>
      </c>
      <c r="I16" s="263">
        <f>+VLOOKUP(D16,'POA 2026'!$A$11:$AU$188,20,FALSE)</f>
        <v>1</v>
      </c>
      <c r="J16" s="263">
        <f>+VLOOKUP(D16,'POA 2026'!$A$11:$AU$188,19,FALSE)</f>
        <v>1701</v>
      </c>
      <c r="K16" s="251">
        <v>1</v>
      </c>
      <c r="L16" s="145" t="s">
        <v>500</v>
      </c>
      <c r="M16" s="145" t="s">
        <v>578</v>
      </c>
      <c r="N16" s="145"/>
    </row>
    <row r="17" spans="1:14" x14ac:dyDescent="0.25">
      <c r="A17" s="220">
        <v>1</v>
      </c>
      <c r="B17" s="80" t="s">
        <v>629</v>
      </c>
      <c r="C17" s="262">
        <v>46044</v>
      </c>
      <c r="D17" s="253">
        <v>156</v>
      </c>
      <c r="E17" s="263" t="str">
        <f>+VLOOKUP(D17,'POA 2026'!$A$11:$AU$188,13,FALSE)</f>
        <v>Dirección de Tecnologías de la Información y Comunicación</v>
      </c>
      <c r="F17" s="263" t="str">
        <f>+VLOOKUP(D17,'POA 2026'!$A$11:$AU$188,14,FALSE)</f>
        <v>Contratación del servicio de acceso a la red avanzada de investigación y academia para la Universidad Intercultural de las Nacionalidades y Pueblos Indígenas Amawtay Wasi.(CONTRATO ADMINISTRATIVO No. UINPIAW-2024-0008)</v>
      </c>
      <c r="G17" s="263" t="str">
        <f>+VLOOKUP(D17,'POA 2026'!$A$11:$AU$188,8,FALSE)</f>
        <v>83-Gestión de la Investigación</v>
      </c>
      <c r="H17" s="263">
        <f>+VLOOKUP(D17,'POA 2026'!$A$11:$AU$188,17,FALSE)</f>
        <v>530105</v>
      </c>
      <c r="I17" s="263">
        <f>+VLOOKUP(D17,'POA 2026'!$A$11:$AU$188,20,FALSE)</f>
        <v>1</v>
      </c>
      <c r="J17" s="263">
        <f>+VLOOKUP(D17,'POA 2026'!$A$11:$AU$188,19,FALSE)</f>
        <v>1701</v>
      </c>
      <c r="K17" s="251">
        <v>7748.4</v>
      </c>
      <c r="L17" s="145" t="s">
        <v>489</v>
      </c>
      <c r="M17" s="145" t="s">
        <v>578</v>
      </c>
      <c r="N17" s="145"/>
    </row>
    <row r="18" spans="1:14" x14ac:dyDescent="0.25">
      <c r="A18" s="265">
        <v>1</v>
      </c>
      <c r="B18" s="80" t="s">
        <v>629</v>
      </c>
      <c r="C18" s="262">
        <v>46044</v>
      </c>
      <c r="D18" s="253">
        <v>157</v>
      </c>
      <c r="E18" s="263" t="str">
        <f>+VLOOKUP(D18,'POA 2026'!$A$11:$AU$188,13,FALSE)</f>
        <v>Dirección de Tecnologías de la Información y Comunicación</v>
      </c>
      <c r="F18" s="263" t="str">
        <f>+VLOOKUP(D18,'POA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18" s="263" t="str">
        <f>+VLOOKUP(D18,'POA 2026'!$A$11:$AU$188,8,FALSE)</f>
        <v>83-Gestión de la Investigación</v>
      </c>
      <c r="H18" s="263">
        <f>+VLOOKUP(D18,'POA 2026'!$A$11:$AU$188,17,FALSE)</f>
        <v>530105</v>
      </c>
      <c r="I18" s="263">
        <f>+VLOOKUP(D18,'POA 2026'!$A$11:$AU$188,20,FALSE)</f>
        <v>1</v>
      </c>
      <c r="J18" s="263">
        <f>+VLOOKUP(D18,'POA 2026'!$A$11:$AU$188,19,FALSE)</f>
        <v>1701</v>
      </c>
      <c r="K18" s="251">
        <v>18748.400000000001</v>
      </c>
      <c r="L18" s="145" t="s">
        <v>490</v>
      </c>
      <c r="M18" s="145" t="s">
        <v>578</v>
      </c>
      <c r="N18" s="145"/>
    </row>
    <row r="19" spans="1:14" x14ac:dyDescent="0.25">
      <c r="A19" s="220">
        <v>1</v>
      </c>
      <c r="B19" s="80" t="s">
        <v>629</v>
      </c>
      <c r="C19" s="262">
        <v>46044</v>
      </c>
      <c r="D19" s="253">
        <v>157</v>
      </c>
      <c r="E19" s="263" t="str">
        <f>+VLOOKUP(D19,'POA 2026'!$A$11:$AU$188,13,FALSE)</f>
        <v>Dirección de Tecnologías de la Información y Comunicación</v>
      </c>
      <c r="F19" s="263" t="str">
        <f>+VLOOKUP(D19,'POA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19" s="263" t="str">
        <f>+VLOOKUP(D19,'POA 2026'!$A$11:$AU$188,8,FALSE)</f>
        <v>83-Gestión de la Investigación</v>
      </c>
      <c r="H19" s="263">
        <f>+VLOOKUP(D19,'POA 2026'!$A$11:$AU$188,17,FALSE)</f>
        <v>530105</v>
      </c>
      <c r="I19" s="263">
        <f>+VLOOKUP(D19,'POA 2026'!$A$11:$AU$188,20,FALSE)</f>
        <v>1</v>
      </c>
      <c r="J19" s="263">
        <f>+VLOOKUP(D19,'POA 2026'!$A$11:$AU$188,19,FALSE)</f>
        <v>1701</v>
      </c>
      <c r="K19" s="251">
        <v>7748.4</v>
      </c>
      <c r="L19" s="145" t="s">
        <v>491</v>
      </c>
      <c r="M19" s="145" t="s">
        <v>578</v>
      </c>
      <c r="N19" s="145"/>
    </row>
    <row r="20" spans="1:14" x14ac:dyDescent="0.25">
      <c r="A20" s="265">
        <v>1</v>
      </c>
      <c r="B20" s="80" t="s">
        <v>629</v>
      </c>
      <c r="C20" s="262">
        <v>46044</v>
      </c>
      <c r="D20" s="253">
        <v>157</v>
      </c>
      <c r="E20" s="263" t="str">
        <f>+VLOOKUP(D20,'POA 2026'!$A$11:$AU$188,13,FALSE)</f>
        <v>Dirección de Tecnologías de la Información y Comunicación</v>
      </c>
      <c r="F20" s="263" t="str">
        <f>+VLOOKUP(D20,'POA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20" s="263" t="str">
        <f>+VLOOKUP(D20,'POA 2026'!$A$11:$AU$188,8,FALSE)</f>
        <v>83-Gestión de la Investigación</v>
      </c>
      <c r="H20" s="263">
        <f>+VLOOKUP(D20,'POA 2026'!$A$11:$AU$188,17,FALSE)</f>
        <v>530105</v>
      </c>
      <c r="I20" s="263">
        <f>+VLOOKUP(D20,'POA 2026'!$A$11:$AU$188,20,FALSE)</f>
        <v>1</v>
      </c>
      <c r="J20" s="263">
        <f>+VLOOKUP(D20,'POA 2026'!$A$11:$AU$188,19,FALSE)</f>
        <v>1701</v>
      </c>
      <c r="K20" s="251">
        <v>7748.4</v>
      </c>
      <c r="L20" s="145" t="s">
        <v>492</v>
      </c>
      <c r="M20" s="145" t="s">
        <v>578</v>
      </c>
      <c r="N20" s="145"/>
    </row>
    <row r="21" spans="1:14" x14ac:dyDescent="0.25">
      <c r="A21" s="220">
        <v>1</v>
      </c>
      <c r="B21" s="80" t="s">
        <v>629</v>
      </c>
      <c r="C21" s="262">
        <v>46044</v>
      </c>
      <c r="D21" s="253">
        <v>157</v>
      </c>
      <c r="E21" s="263" t="str">
        <f>+VLOOKUP(D21,'POA 2026'!$A$11:$AU$188,13,FALSE)</f>
        <v>Dirección de Tecnologías de la Información y Comunicación</v>
      </c>
      <c r="F21" s="263" t="str">
        <f>+VLOOKUP(D21,'POA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21" s="263" t="str">
        <f>+VLOOKUP(D21,'POA 2026'!$A$11:$AU$188,8,FALSE)</f>
        <v>83-Gestión de la Investigación</v>
      </c>
      <c r="H21" s="263">
        <f>+VLOOKUP(D21,'POA 2026'!$A$11:$AU$188,17,FALSE)</f>
        <v>530105</v>
      </c>
      <c r="I21" s="263">
        <f>+VLOOKUP(D21,'POA 2026'!$A$11:$AU$188,20,FALSE)</f>
        <v>1</v>
      </c>
      <c r="J21" s="263">
        <f>+VLOOKUP(D21,'POA 2026'!$A$11:$AU$188,19,FALSE)</f>
        <v>1701</v>
      </c>
      <c r="K21" s="251">
        <v>7748.4</v>
      </c>
      <c r="L21" s="145" t="s">
        <v>493</v>
      </c>
      <c r="M21" s="145" t="s">
        <v>578</v>
      </c>
      <c r="N21" s="145"/>
    </row>
    <row r="22" spans="1:14" x14ac:dyDescent="0.25">
      <c r="A22" s="265">
        <v>1</v>
      </c>
      <c r="B22" s="80" t="s">
        <v>629</v>
      </c>
      <c r="C22" s="262">
        <v>46044</v>
      </c>
      <c r="D22" s="253">
        <v>157</v>
      </c>
      <c r="E22" s="263" t="str">
        <f>+VLOOKUP(D22,'POA 2026'!$A$11:$AU$188,13,FALSE)</f>
        <v>Dirección de Tecnologías de la Información y Comunicación</v>
      </c>
      <c r="F22" s="263" t="str">
        <f>+VLOOKUP(D22,'POA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22" s="263" t="str">
        <f>+VLOOKUP(D22,'POA 2026'!$A$11:$AU$188,8,FALSE)</f>
        <v>83-Gestión de la Investigación</v>
      </c>
      <c r="H22" s="263">
        <f>+VLOOKUP(D22,'POA 2026'!$A$11:$AU$188,17,FALSE)</f>
        <v>530105</v>
      </c>
      <c r="I22" s="263">
        <f>+VLOOKUP(D22,'POA 2026'!$A$11:$AU$188,20,FALSE)</f>
        <v>1</v>
      </c>
      <c r="J22" s="263">
        <f>+VLOOKUP(D22,'POA 2026'!$A$11:$AU$188,19,FALSE)</f>
        <v>1701</v>
      </c>
      <c r="K22" s="251">
        <v>7748.4</v>
      </c>
      <c r="L22" s="145" t="s">
        <v>494</v>
      </c>
      <c r="M22" s="145" t="s">
        <v>578</v>
      </c>
      <c r="N22" s="145"/>
    </row>
    <row r="23" spans="1:14" x14ac:dyDescent="0.25">
      <c r="A23" s="220">
        <v>1</v>
      </c>
      <c r="B23" s="80" t="s">
        <v>629</v>
      </c>
      <c r="C23" s="262">
        <v>46044</v>
      </c>
      <c r="D23" s="253">
        <v>157</v>
      </c>
      <c r="E23" s="263" t="str">
        <f>+VLOOKUP(D23,'POA 2026'!$A$11:$AU$188,13,FALSE)</f>
        <v>Dirección de Tecnologías de la Información y Comunicación</v>
      </c>
      <c r="F23" s="263" t="str">
        <f>+VLOOKUP(D23,'POA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23" s="263" t="str">
        <f>+VLOOKUP(D23,'POA 2026'!$A$11:$AU$188,8,FALSE)</f>
        <v>83-Gestión de la Investigación</v>
      </c>
      <c r="H23" s="263">
        <f>+VLOOKUP(D23,'POA 2026'!$A$11:$AU$188,17,FALSE)</f>
        <v>530105</v>
      </c>
      <c r="I23" s="263">
        <f>+VLOOKUP(D23,'POA 2026'!$A$11:$AU$188,20,FALSE)</f>
        <v>1</v>
      </c>
      <c r="J23" s="263">
        <f>+VLOOKUP(D23,'POA 2026'!$A$11:$AU$188,19,FALSE)</f>
        <v>1701</v>
      </c>
      <c r="K23" s="251">
        <v>7748.4</v>
      </c>
      <c r="L23" s="145" t="s">
        <v>495</v>
      </c>
      <c r="M23" s="145" t="s">
        <v>578</v>
      </c>
      <c r="N23" s="145"/>
    </row>
    <row r="24" spans="1:14" x14ac:dyDescent="0.25">
      <c r="A24" s="265">
        <v>1</v>
      </c>
      <c r="B24" s="80" t="s">
        <v>629</v>
      </c>
      <c r="C24" s="262">
        <v>46044</v>
      </c>
      <c r="D24" s="253">
        <v>157</v>
      </c>
      <c r="E24" s="263" t="str">
        <f>+VLOOKUP(D24,'POA 2026'!$A$11:$AU$188,13,FALSE)</f>
        <v>Dirección de Tecnologías de la Información y Comunicación</v>
      </c>
      <c r="F24" s="263" t="str">
        <f>+VLOOKUP(D24,'POA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24" s="263" t="str">
        <f>+VLOOKUP(D24,'POA 2026'!$A$11:$AU$188,8,FALSE)</f>
        <v>83-Gestión de la Investigación</v>
      </c>
      <c r="H24" s="263">
        <f>+VLOOKUP(D24,'POA 2026'!$A$11:$AU$188,17,FALSE)</f>
        <v>530105</v>
      </c>
      <c r="I24" s="263">
        <f>+VLOOKUP(D24,'POA 2026'!$A$11:$AU$188,20,FALSE)</f>
        <v>1</v>
      </c>
      <c r="J24" s="263">
        <f>+VLOOKUP(D24,'POA 2026'!$A$11:$AU$188,19,FALSE)</f>
        <v>1701</v>
      </c>
      <c r="K24" s="251">
        <v>7748.4</v>
      </c>
      <c r="L24" s="145" t="s">
        <v>496</v>
      </c>
      <c r="M24" s="145" t="s">
        <v>578</v>
      </c>
      <c r="N24" s="145"/>
    </row>
    <row r="25" spans="1:14" x14ac:dyDescent="0.25">
      <c r="A25" s="220">
        <v>1</v>
      </c>
      <c r="B25" s="80" t="s">
        <v>629</v>
      </c>
      <c r="C25" s="262">
        <v>46044</v>
      </c>
      <c r="D25" s="253">
        <v>157</v>
      </c>
      <c r="E25" s="263" t="str">
        <f>+VLOOKUP(D25,'POA 2026'!$A$11:$AU$188,13,FALSE)</f>
        <v>Dirección de Tecnologías de la Información y Comunicación</v>
      </c>
      <c r="F25" s="263" t="str">
        <f>+VLOOKUP(D25,'POA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25" s="263" t="str">
        <f>+VLOOKUP(D25,'POA 2026'!$A$11:$AU$188,8,FALSE)</f>
        <v>83-Gestión de la Investigación</v>
      </c>
      <c r="H25" s="263">
        <f>+VLOOKUP(D25,'POA 2026'!$A$11:$AU$188,17,FALSE)</f>
        <v>530105</v>
      </c>
      <c r="I25" s="263">
        <f>+VLOOKUP(D25,'POA 2026'!$A$11:$AU$188,20,FALSE)</f>
        <v>1</v>
      </c>
      <c r="J25" s="263">
        <f>+VLOOKUP(D25,'POA 2026'!$A$11:$AU$188,19,FALSE)</f>
        <v>1701</v>
      </c>
      <c r="K25" s="251">
        <v>7748.4</v>
      </c>
      <c r="L25" s="145" t="s">
        <v>497</v>
      </c>
      <c r="M25" s="145" t="s">
        <v>578</v>
      </c>
      <c r="N25" s="145"/>
    </row>
    <row r="26" spans="1:14" x14ac:dyDescent="0.25">
      <c r="A26" s="265">
        <v>1</v>
      </c>
      <c r="B26" s="80" t="s">
        <v>629</v>
      </c>
      <c r="C26" s="262">
        <v>46044</v>
      </c>
      <c r="D26" s="253">
        <v>157</v>
      </c>
      <c r="E26" s="263" t="str">
        <f>+VLOOKUP(D26,'POA 2026'!$A$11:$AU$188,13,FALSE)</f>
        <v>Dirección de Tecnologías de la Información y Comunicación</v>
      </c>
      <c r="F26" s="263" t="str">
        <f>+VLOOKUP(D26,'POA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26" s="263" t="str">
        <f>+VLOOKUP(D26,'POA 2026'!$A$11:$AU$188,8,FALSE)</f>
        <v>83-Gestión de la Investigación</v>
      </c>
      <c r="H26" s="263">
        <f>+VLOOKUP(D26,'POA 2026'!$A$11:$AU$188,17,FALSE)</f>
        <v>530105</v>
      </c>
      <c r="I26" s="263">
        <f>+VLOOKUP(D26,'POA 2026'!$A$11:$AU$188,20,FALSE)</f>
        <v>1</v>
      </c>
      <c r="J26" s="263">
        <f>+VLOOKUP(D26,'POA 2026'!$A$11:$AU$188,19,FALSE)</f>
        <v>1701</v>
      </c>
      <c r="K26" s="251">
        <v>7748.4</v>
      </c>
      <c r="L26" s="145" t="s">
        <v>498</v>
      </c>
      <c r="M26" s="145" t="s">
        <v>578</v>
      </c>
      <c r="N26" s="145"/>
    </row>
    <row r="27" spans="1:14" x14ac:dyDescent="0.25">
      <c r="A27" s="220">
        <v>1</v>
      </c>
      <c r="B27" s="80" t="s">
        <v>629</v>
      </c>
      <c r="C27" s="262">
        <v>46044</v>
      </c>
      <c r="D27" s="253">
        <v>157</v>
      </c>
      <c r="E27" s="263" t="str">
        <f>+VLOOKUP(D27,'POA 2026'!$A$11:$AU$188,13,FALSE)</f>
        <v>Dirección de Tecnologías de la Información y Comunicación</v>
      </c>
      <c r="F27" s="263" t="str">
        <f>+VLOOKUP(D27,'POA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27" s="263" t="str">
        <f>+VLOOKUP(D27,'POA 2026'!$A$11:$AU$188,8,FALSE)</f>
        <v>83-Gestión de la Investigación</v>
      </c>
      <c r="H27" s="263">
        <f>+VLOOKUP(D27,'POA 2026'!$A$11:$AU$188,17,FALSE)</f>
        <v>530105</v>
      </c>
      <c r="I27" s="263">
        <f>+VLOOKUP(D27,'POA 2026'!$A$11:$AU$188,20,FALSE)</f>
        <v>1</v>
      </c>
      <c r="J27" s="263">
        <f>+VLOOKUP(D27,'POA 2026'!$A$11:$AU$188,19,FALSE)</f>
        <v>1701</v>
      </c>
      <c r="K27" s="251">
        <v>7748.4</v>
      </c>
      <c r="L27" s="145" t="s">
        <v>499</v>
      </c>
      <c r="M27" s="145" t="s">
        <v>578</v>
      </c>
      <c r="N27" s="145"/>
    </row>
    <row r="28" spans="1:14" x14ac:dyDescent="0.25">
      <c r="A28" s="265">
        <v>1</v>
      </c>
      <c r="B28" s="80" t="s">
        <v>629</v>
      </c>
      <c r="C28" s="262">
        <v>46044</v>
      </c>
      <c r="D28" s="253">
        <v>157</v>
      </c>
      <c r="E28" s="263" t="str">
        <f>+VLOOKUP(D28,'POA 2026'!$A$11:$AU$188,13,FALSE)</f>
        <v>Dirección de Tecnologías de la Información y Comunicación</v>
      </c>
      <c r="F28" s="263" t="str">
        <f>+VLOOKUP(D28,'POA 2026'!$A$11:$AU$188,14,FALSE)</f>
        <v>Contratación del servicio de acceso a la red avanzada de investigación y academia para la Universidad Intercultural de las Nacionalidades y Pueblos Indígenas Amawtay Wasi.(CONTRATO ADMINISTRATIVO No. UINPIAW-2025-0012)</v>
      </c>
      <c r="G28" s="263" t="str">
        <f>+VLOOKUP(D28,'POA 2026'!$A$11:$AU$188,8,FALSE)</f>
        <v>83-Gestión de la Investigación</v>
      </c>
      <c r="H28" s="263">
        <f>+VLOOKUP(D28,'POA 2026'!$A$11:$AU$188,17,FALSE)</f>
        <v>530105</v>
      </c>
      <c r="I28" s="263">
        <f>+VLOOKUP(D28,'POA 2026'!$A$11:$AU$188,20,FALSE)</f>
        <v>1</v>
      </c>
      <c r="J28" s="263">
        <f>+VLOOKUP(D28,'POA 2026'!$A$11:$AU$188,19,FALSE)</f>
        <v>1701</v>
      </c>
      <c r="K28" s="251">
        <v>15496.8</v>
      </c>
      <c r="L28" s="145" t="s">
        <v>500</v>
      </c>
      <c r="M28" s="145" t="s">
        <v>578</v>
      </c>
      <c r="N28" s="145"/>
    </row>
    <row r="29" spans="1:14" x14ac:dyDescent="0.25">
      <c r="A29" s="220">
        <v>1</v>
      </c>
      <c r="B29" s="80" t="s">
        <v>630</v>
      </c>
      <c r="C29" s="262">
        <v>46044</v>
      </c>
      <c r="D29" s="253">
        <v>137</v>
      </c>
      <c r="E29" s="263" t="str">
        <f>+VLOOKUP(D29,'POA 2026'!$A$11:$AU$188,13,FALSE)</f>
        <v>Dirección de Vinculación con la Sociedad</v>
      </c>
      <c r="F29" s="263" t="str">
        <f>+VLOOKUP(D29,'POA 2026'!$A$11:$AU$188,14,FALSE)</f>
        <v>Financiamiento para proyectos de vinculación con la Sociedad</v>
      </c>
      <c r="G29" s="263" t="str">
        <f>+VLOOKUP(D29,'POA 2026'!$A$11:$AU$188,8,FALSE)</f>
        <v>84-Gestión de la vinculación con la colectividad</v>
      </c>
      <c r="H29" s="263">
        <f>+VLOOKUP(D29,'POA 2026'!$A$11:$AU$188,17,FALSE)</f>
        <v>530812</v>
      </c>
      <c r="I29" s="263">
        <f>+VLOOKUP(D29,'POA 2026'!$A$11:$AU$188,20,FALSE)</f>
        <v>1</v>
      </c>
      <c r="J29" s="263">
        <f>+VLOOKUP(D29,'POA 2026'!$A$11:$AU$188,19,FALSE)</f>
        <v>1701</v>
      </c>
      <c r="K29" s="251">
        <v>-0.88</v>
      </c>
      <c r="L29" s="145" t="s">
        <v>493</v>
      </c>
      <c r="M29" s="145" t="s">
        <v>575</v>
      </c>
      <c r="N29" s="145"/>
    </row>
    <row r="30" spans="1:14" x14ac:dyDescent="0.25">
      <c r="A30" s="220">
        <v>1</v>
      </c>
      <c r="B30" s="80" t="s">
        <v>630</v>
      </c>
      <c r="C30" s="262">
        <v>46044</v>
      </c>
      <c r="D30" s="253">
        <v>136</v>
      </c>
      <c r="E30" s="263" t="str">
        <f>+VLOOKUP(D30,'POA 2026'!$A$11:$AU$188,13,FALSE)</f>
        <v>Dirección de Vinculación con la Sociedad</v>
      </c>
      <c r="F30" s="263" t="str">
        <f>+VLOOKUP(D30,'POA 2026'!$A$11:$AU$188,14,FALSE)</f>
        <v>Contratación del servicio de diseño, edición e impresión de materiales informativos para los proyectos de Vinculación con la Sociedad de la Universidad Intercultural de las Nacionalidades y Pueblos Indígenas Amawtay Wasi</v>
      </c>
      <c r="G30" s="263" t="str">
        <f>+VLOOKUP(D30,'POA 2026'!$A$11:$AU$188,8,FALSE)</f>
        <v>84-Gestión de la vinculación con la colectividad</v>
      </c>
      <c r="H30" s="263">
        <f>+VLOOKUP(D30,'POA 2026'!$A$11:$AU$188,17,FALSE)</f>
        <v>530204</v>
      </c>
      <c r="I30" s="263">
        <f>+VLOOKUP(D30,'POA 2026'!$A$11:$AU$188,20,FALSE)</f>
        <v>1</v>
      </c>
      <c r="J30" s="263">
        <f>+VLOOKUP(D30,'POA 2026'!$A$11:$AU$188,19,FALSE)</f>
        <v>1701</v>
      </c>
      <c r="K30" s="251">
        <v>0.88</v>
      </c>
      <c r="L30" s="145" t="s">
        <v>489</v>
      </c>
      <c r="M30" s="145" t="s">
        <v>622</v>
      </c>
      <c r="N30" s="145"/>
    </row>
    <row r="31" spans="1:14" x14ac:dyDescent="0.25">
      <c r="A31" s="220">
        <v>2</v>
      </c>
      <c r="B31" s="80" t="s">
        <v>640</v>
      </c>
      <c r="C31" s="262">
        <v>46052</v>
      </c>
      <c r="D31" s="253">
        <v>18</v>
      </c>
      <c r="E31" s="263" t="str">
        <f>+VLOOKUP(D31,'POA 2026'!$A$11:$AU$188,13,FALSE)</f>
        <v>Dirección Administrativa</v>
      </c>
      <c r="F31" s="263" t="str">
        <f>+VLOOKUP(D31,'POA 2026'!$A$11:$AU$188,14,FALSE)</f>
        <v>Contratación del servicio de pasajes aéreos nacionales e internacionales para la Universidad Intercultural de las Nacionalidades y Pueblos Indígenas Amawtay Wasi</v>
      </c>
      <c r="G31" s="263" t="str">
        <f>+VLOOKUP(D31,'POA 2026'!$A$11:$AU$188,8,FALSE)</f>
        <v>01-Administración Central</v>
      </c>
      <c r="H31" s="263">
        <f>+VLOOKUP(D31,'POA 2026'!$A$11:$AU$188,17,FALSE)</f>
        <v>530301</v>
      </c>
      <c r="I31" s="263">
        <f>+VLOOKUP(D31,'POA 2026'!$A$11:$AU$188,20,FALSE)</f>
        <v>1</v>
      </c>
      <c r="J31" s="263">
        <f>+VLOOKUP(D31,'POA 2026'!$A$11:$AU$188,19,FALSE)</f>
        <v>1701</v>
      </c>
      <c r="K31" s="251">
        <v>-1500</v>
      </c>
      <c r="L31" s="145" t="s">
        <v>490</v>
      </c>
      <c r="M31" s="145" t="s">
        <v>575</v>
      </c>
      <c r="N31" s="145"/>
    </row>
    <row r="32" spans="1:14" x14ac:dyDescent="0.25">
      <c r="A32" s="220">
        <v>2</v>
      </c>
      <c r="B32" s="80" t="s">
        <v>640</v>
      </c>
      <c r="C32" s="262">
        <v>46052</v>
      </c>
      <c r="D32" s="253">
        <v>23</v>
      </c>
      <c r="E32" s="263" t="str">
        <f>+VLOOKUP(D32,'POA 2026'!$A$11:$AU$188,13,FALSE)</f>
        <v>Dirección Administrativa</v>
      </c>
      <c r="F32" s="263" t="str">
        <f>+VLOOKUP(D32,'POA 2026'!$A$11:$AU$188,14,FALSE)</f>
        <v xml:space="preserve">Reembolso de pasajes aéreos al exterior </v>
      </c>
      <c r="G32" s="263" t="str">
        <f>+VLOOKUP(D32,'POA 2026'!$A$11:$AU$188,8,FALSE)</f>
        <v>01-Administración Central</v>
      </c>
      <c r="H32" s="263">
        <f>+VLOOKUP(D32,'POA 2026'!$A$11:$AU$188,17,FALSE)</f>
        <v>530302</v>
      </c>
      <c r="I32" s="263">
        <f>+VLOOKUP(D32,'POA 2026'!$A$11:$AU$188,20,FALSE)</f>
        <v>1</v>
      </c>
      <c r="J32" s="263">
        <f>+VLOOKUP(D32,'POA 2026'!$A$11:$AU$188,19,FALSE)</f>
        <v>1701</v>
      </c>
      <c r="K32" s="251">
        <v>750</v>
      </c>
      <c r="L32" s="145" t="s">
        <v>490</v>
      </c>
      <c r="M32" s="145" t="s">
        <v>622</v>
      </c>
      <c r="N32" s="145"/>
    </row>
    <row r="33" spans="1:14" x14ac:dyDescent="0.25">
      <c r="A33" s="220">
        <v>2</v>
      </c>
      <c r="B33" s="80" t="s">
        <v>640</v>
      </c>
      <c r="C33" s="262">
        <v>46052</v>
      </c>
      <c r="D33" s="253">
        <v>25</v>
      </c>
      <c r="E33" s="263" t="str">
        <f>+VLOOKUP(D33,'POA 2026'!$A$11:$AU$188,13,FALSE)</f>
        <v>Dirección Administrativa</v>
      </c>
      <c r="F33" s="263" t="str">
        <f>+VLOOKUP(D33,'POA 2026'!$A$11:$AU$188,14,FALSE)</f>
        <v>Viáticos al Exterior</v>
      </c>
      <c r="G33" s="263" t="str">
        <f>+VLOOKUP(D33,'POA 2026'!$A$11:$AU$188,8,FALSE)</f>
        <v>01-Administración Central</v>
      </c>
      <c r="H33" s="263">
        <f>+VLOOKUP(D33,'POA 2026'!$A$11:$AU$188,17,FALSE)</f>
        <v>530304</v>
      </c>
      <c r="I33" s="263">
        <f>+VLOOKUP(D33,'POA 2026'!$A$11:$AU$188,20,FALSE)</f>
        <v>1</v>
      </c>
      <c r="J33" s="263">
        <f>+VLOOKUP(D33,'POA 2026'!$A$11:$AU$188,19,FALSE)</f>
        <v>1701</v>
      </c>
      <c r="K33" s="251">
        <v>750</v>
      </c>
      <c r="L33" s="145" t="s">
        <v>490</v>
      </c>
      <c r="M33" s="145" t="s">
        <v>622</v>
      </c>
      <c r="N33" s="145"/>
    </row>
    <row r="34" spans="1:14" x14ac:dyDescent="0.25">
      <c r="A34" s="269">
        <v>2</v>
      </c>
      <c r="B34" s="145"/>
      <c r="C34" s="145"/>
      <c r="D34" s="253">
        <v>63</v>
      </c>
      <c r="E34" s="263" t="str">
        <f>+VLOOKUP(D34,'POA 2026'!$A$11:$AU$188,13,FALSE)</f>
        <v>Dirección Talento Humano</v>
      </c>
      <c r="F34" s="263" t="str">
        <f>+VLOOKUP(D34,'POA 2026'!$A$11:$AU$188,14,FALSE)</f>
        <v>Decimotercer Sueldo</v>
      </c>
      <c r="G34" s="263" t="str">
        <f>+VLOOKUP(D34,'POA 2026'!$A$11:$AU$188,8,FALSE)</f>
        <v>01-Administración Central</v>
      </c>
      <c r="H34" s="263">
        <f>+VLOOKUP(D34,'POA 2026'!$A$11:$AU$188,17,FALSE)</f>
        <v>510203</v>
      </c>
      <c r="I34" s="263">
        <f>+VLOOKUP(D34,'POA 2026'!$A$11:$AU$188,20,FALSE)</f>
        <v>1</v>
      </c>
      <c r="J34" s="263">
        <f>+VLOOKUP(D34,'POA 2026'!$A$11:$AU$188,19,FALSE)</f>
        <v>1700</v>
      </c>
      <c r="K34" s="251">
        <v>-1840.64</v>
      </c>
      <c r="L34" s="145" t="s">
        <v>491</v>
      </c>
      <c r="M34" s="145" t="s">
        <v>575</v>
      </c>
      <c r="N34" s="145"/>
    </row>
    <row r="35" spans="1:14" x14ac:dyDescent="0.25">
      <c r="A35" s="269">
        <v>2</v>
      </c>
      <c r="B35" s="145"/>
      <c r="C35" s="145"/>
      <c r="D35" s="253">
        <v>63</v>
      </c>
      <c r="E35" s="263" t="str">
        <f>+VLOOKUP(D35,'POA 2026'!$A$11:$AU$188,13,FALSE)</f>
        <v>Dirección Talento Humano</v>
      </c>
      <c r="F35" s="263" t="str">
        <f>+VLOOKUP(D35,'POA 2026'!$A$11:$AU$188,14,FALSE)</f>
        <v>Decimotercer Sueldo</v>
      </c>
      <c r="G35" s="263" t="str">
        <f>+VLOOKUP(D35,'POA 2026'!$A$11:$AU$188,8,FALSE)</f>
        <v>01-Administración Central</v>
      </c>
      <c r="H35" s="263">
        <f>+VLOOKUP(D35,'POA 2026'!$A$11:$AU$188,17,FALSE)</f>
        <v>510203</v>
      </c>
      <c r="I35" s="263">
        <f>+VLOOKUP(D35,'POA 2026'!$A$11:$AU$188,20,FALSE)</f>
        <v>1</v>
      </c>
      <c r="J35" s="263">
        <f>+VLOOKUP(D35,'POA 2026'!$A$11:$AU$188,19,FALSE)</f>
        <v>1700</v>
      </c>
      <c r="K35" s="251">
        <v>-4719.79</v>
      </c>
      <c r="L35" s="145" t="s">
        <v>492</v>
      </c>
      <c r="M35" s="145" t="s">
        <v>575</v>
      </c>
      <c r="N35" s="145"/>
    </row>
    <row r="36" spans="1:14" x14ac:dyDescent="0.25">
      <c r="A36" s="269">
        <v>2</v>
      </c>
      <c r="B36" s="145"/>
      <c r="C36" s="145"/>
      <c r="D36" s="253">
        <v>63</v>
      </c>
      <c r="E36" s="263" t="str">
        <f>+VLOOKUP(D36,'POA 2026'!$A$11:$AU$188,13,FALSE)</f>
        <v>Dirección Talento Humano</v>
      </c>
      <c r="F36" s="263" t="str">
        <f>+VLOOKUP(D36,'POA 2026'!$A$11:$AU$188,14,FALSE)</f>
        <v>Decimotercer Sueldo</v>
      </c>
      <c r="G36" s="263" t="str">
        <f>+VLOOKUP(D36,'POA 2026'!$A$11:$AU$188,8,FALSE)</f>
        <v>01-Administración Central</v>
      </c>
      <c r="H36" s="263">
        <f>+VLOOKUP(D36,'POA 2026'!$A$11:$AU$188,17,FALSE)</f>
        <v>510203</v>
      </c>
      <c r="I36" s="263">
        <f>+VLOOKUP(D36,'POA 2026'!$A$11:$AU$188,20,FALSE)</f>
        <v>1</v>
      </c>
      <c r="J36" s="263">
        <f>+VLOOKUP(D36,'POA 2026'!$A$11:$AU$188,19,FALSE)</f>
        <v>1700</v>
      </c>
      <c r="K36" s="251">
        <v>-4719.79</v>
      </c>
      <c r="L36" s="145" t="s">
        <v>493</v>
      </c>
      <c r="M36" s="145" t="s">
        <v>575</v>
      </c>
      <c r="N36" s="145"/>
    </row>
    <row r="37" spans="1:14" x14ac:dyDescent="0.25">
      <c r="A37" s="269">
        <v>2</v>
      </c>
      <c r="B37" s="145"/>
      <c r="C37" s="145"/>
      <c r="D37" s="253">
        <v>63</v>
      </c>
      <c r="E37" s="263" t="str">
        <f>+VLOOKUP(D37,'POA 2026'!$A$11:$AU$188,13,FALSE)</f>
        <v>Dirección Talento Humano</v>
      </c>
      <c r="F37" s="263" t="str">
        <f>+VLOOKUP(D37,'POA 2026'!$A$11:$AU$188,14,FALSE)</f>
        <v>Decimotercer Sueldo</v>
      </c>
      <c r="G37" s="263" t="str">
        <f>+VLOOKUP(D37,'POA 2026'!$A$11:$AU$188,8,FALSE)</f>
        <v>01-Administración Central</v>
      </c>
      <c r="H37" s="263">
        <f>+VLOOKUP(D37,'POA 2026'!$A$11:$AU$188,17,FALSE)</f>
        <v>510203</v>
      </c>
      <c r="I37" s="263">
        <f>+VLOOKUP(D37,'POA 2026'!$A$11:$AU$188,20,FALSE)</f>
        <v>1</v>
      </c>
      <c r="J37" s="263">
        <f>+VLOOKUP(D37,'POA 2026'!$A$11:$AU$188,19,FALSE)</f>
        <v>1700</v>
      </c>
      <c r="K37" s="251">
        <v>-4719.78</v>
      </c>
      <c r="L37" s="145" t="s">
        <v>494</v>
      </c>
      <c r="M37" s="145" t="s">
        <v>575</v>
      </c>
      <c r="N37" s="145"/>
    </row>
    <row r="38" spans="1:14" x14ac:dyDescent="0.25">
      <c r="A38" s="269">
        <v>2</v>
      </c>
      <c r="B38" s="145"/>
      <c r="C38" s="145"/>
      <c r="D38" s="253">
        <v>75</v>
      </c>
      <c r="E38" s="263" t="str">
        <f>+VLOOKUP(D38,'POA 2026'!$A$11:$AU$188,13,FALSE)</f>
        <v>Dirección Talento Humano</v>
      </c>
      <c r="F38" s="263" t="str">
        <f>+VLOOKUP(D38,'POA 2026'!$A$11:$AU$188,14,FALSE)</f>
        <v>Decimotercer Sueldo</v>
      </c>
      <c r="G38" s="263" t="str">
        <f>+VLOOKUP(D38,'POA 2026'!$A$11:$AU$188,8,FALSE)</f>
        <v>82-Formación y gestión académica</v>
      </c>
      <c r="H38" s="263">
        <f>+VLOOKUP(D38,'POA 2026'!$A$11:$AU$188,17,FALSE)</f>
        <v>510203</v>
      </c>
      <c r="I38" s="263">
        <f>+VLOOKUP(D38,'POA 2026'!$A$11:$AU$188,20,FALSE)</f>
        <v>1</v>
      </c>
      <c r="J38" s="263">
        <f>+VLOOKUP(D38,'POA 2026'!$A$11:$AU$188,19,FALSE)</f>
        <v>1700</v>
      </c>
      <c r="K38" s="251">
        <v>-974</v>
      </c>
      <c r="L38" s="145" t="s">
        <v>492</v>
      </c>
      <c r="M38" s="145" t="s">
        <v>575</v>
      </c>
      <c r="N38" s="145"/>
    </row>
    <row r="39" spans="1:14" x14ac:dyDescent="0.25">
      <c r="A39" s="269">
        <v>2</v>
      </c>
      <c r="B39" s="145"/>
      <c r="C39" s="145"/>
      <c r="D39" s="145">
        <v>75</v>
      </c>
      <c r="E39" s="263" t="str">
        <f>+VLOOKUP(D39,'POA 2026'!$A$11:$AU$188,13,FALSE)</f>
        <v>Dirección Talento Humano</v>
      </c>
      <c r="F39" s="263" t="str">
        <f>+VLOOKUP(D39,'POA 2026'!$A$11:$AU$188,14,FALSE)</f>
        <v>Decimotercer Sueldo</v>
      </c>
      <c r="G39" s="263" t="str">
        <f>+VLOOKUP(D39,'POA 2026'!$A$11:$AU$188,8,FALSE)</f>
        <v>82-Formación y gestión académica</v>
      </c>
      <c r="H39" s="263">
        <f>+VLOOKUP(D39,'POA 2026'!$A$11:$AU$188,17,FALSE)</f>
        <v>510203</v>
      </c>
      <c r="I39" s="263">
        <f>+VLOOKUP(D39,'POA 2026'!$A$11:$AU$188,20,FALSE)</f>
        <v>1</v>
      </c>
      <c r="J39" s="263">
        <f>+VLOOKUP(D39,'POA 2026'!$A$11:$AU$188,19,FALSE)</f>
        <v>1700</v>
      </c>
      <c r="K39" s="251">
        <v>-1878.25</v>
      </c>
      <c r="L39" s="145" t="s">
        <v>493</v>
      </c>
      <c r="M39" s="145" t="s">
        <v>575</v>
      </c>
      <c r="N39" s="145"/>
    </row>
    <row r="40" spans="1:14" x14ac:dyDescent="0.25">
      <c r="A40" s="269">
        <v>2</v>
      </c>
      <c r="B40" s="145"/>
      <c r="C40" s="145"/>
      <c r="D40" s="145">
        <v>75</v>
      </c>
      <c r="E40" s="263" t="str">
        <f>+VLOOKUP(D40,'POA 2026'!$A$11:$AU$188,13,FALSE)</f>
        <v>Dirección Talento Humano</v>
      </c>
      <c r="F40" s="263" t="str">
        <f>+VLOOKUP(D40,'POA 2026'!$A$11:$AU$188,14,FALSE)</f>
        <v>Decimotercer Sueldo</v>
      </c>
      <c r="G40" s="263" t="str">
        <f>+VLOOKUP(D40,'POA 2026'!$A$11:$AU$188,8,FALSE)</f>
        <v>82-Formación y gestión académica</v>
      </c>
      <c r="H40" s="263">
        <f>+VLOOKUP(D40,'POA 2026'!$A$11:$AU$188,17,FALSE)</f>
        <v>510203</v>
      </c>
      <c r="I40" s="263">
        <f>+VLOOKUP(D40,'POA 2026'!$A$11:$AU$188,20,FALSE)</f>
        <v>1</v>
      </c>
      <c r="J40" s="263">
        <f>+VLOOKUP(D40,'POA 2026'!$A$11:$AU$188,19,FALSE)</f>
        <v>1700</v>
      </c>
      <c r="K40" s="251">
        <v>-1878.25</v>
      </c>
      <c r="L40" s="145" t="s">
        <v>494</v>
      </c>
      <c r="M40" s="145" t="s">
        <v>575</v>
      </c>
      <c r="N40" s="145"/>
    </row>
    <row r="41" spans="1:14" x14ac:dyDescent="0.25">
      <c r="A41" s="269">
        <v>2</v>
      </c>
      <c r="B41" s="145"/>
      <c r="C41" s="145"/>
      <c r="D41" s="145">
        <v>75</v>
      </c>
      <c r="E41" s="263" t="str">
        <f>+VLOOKUP(D41,'POA 2026'!$A$11:$AU$188,13,FALSE)</f>
        <v>Dirección Talento Humano</v>
      </c>
      <c r="F41" s="263" t="str">
        <f>+VLOOKUP(D41,'POA 2026'!$A$11:$AU$188,14,FALSE)</f>
        <v>Decimotercer Sueldo</v>
      </c>
      <c r="G41" s="263" t="str">
        <f>+VLOOKUP(D41,'POA 2026'!$A$11:$AU$188,8,FALSE)</f>
        <v>82-Formación y gestión académica</v>
      </c>
      <c r="H41" s="263">
        <f>+VLOOKUP(D41,'POA 2026'!$A$11:$AU$188,17,FALSE)</f>
        <v>510203</v>
      </c>
      <c r="I41" s="263">
        <f>+VLOOKUP(D41,'POA 2026'!$A$11:$AU$188,20,FALSE)</f>
        <v>1</v>
      </c>
      <c r="J41" s="263">
        <f>+VLOOKUP(D41,'POA 2026'!$A$11:$AU$188,19,FALSE)</f>
        <v>1700</v>
      </c>
      <c r="K41" s="251">
        <v>-1878.25</v>
      </c>
      <c r="L41" s="145" t="s">
        <v>495</v>
      </c>
      <c r="M41" s="145" t="s">
        <v>575</v>
      </c>
      <c r="N41" s="145"/>
    </row>
    <row r="42" spans="1:14" x14ac:dyDescent="0.25">
      <c r="A42" s="269">
        <v>2</v>
      </c>
      <c r="B42" s="145"/>
      <c r="C42" s="145"/>
      <c r="D42" s="145">
        <v>75</v>
      </c>
      <c r="E42" s="263" t="str">
        <f>+VLOOKUP(D42,'POA 2026'!$A$11:$AU$188,13,FALSE)</f>
        <v>Dirección Talento Humano</v>
      </c>
      <c r="F42" s="263" t="str">
        <f>+VLOOKUP(D42,'POA 2026'!$A$11:$AU$188,14,FALSE)</f>
        <v>Decimotercer Sueldo</v>
      </c>
      <c r="G42" s="263" t="str">
        <f>+VLOOKUP(D42,'POA 2026'!$A$11:$AU$188,8,FALSE)</f>
        <v>82-Formación y gestión académica</v>
      </c>
      <c r="H42" s="263">
        <f>+VLOOKUP(D42,'POA 2026'!$A$11:$AU$188,17,FALSE)</f>
        <v>510203</v>
      </c>
      <c r="I42" s="263">
        <f>+VLOOKUP(D42,'POA 2026'!$A$11:$AU$188,20,FALSE)</f>
        <v>1</v>
      </c>
      <c r="J42" s="263">
        <f>+VLOOKUP(D42,'POA 2026'!$A$11:$AU$188,19,FALSE)</f>
        <v>1700</v>
      </c>
      <c r="K42" s="251">
        <v>-1878.25</v>
      </c>
      <c r="L42" s="145" t="s">
        <v>496</v>
      </c>
      <c r="M42" s="145" t="s">
        <v>575</v>
      </c>
      <c r="N42" s="145"/>
    </row>
    <row r="43" spans="1:14" x14ac:dyDescent="0.25">
      <c r="A43" s="269">
        <v>2</v>
      </c>
      <c r="B43" s="145"/>
      <c r="C43" s="145"/>
      <c r="D43" s="145">
        <v>75</v>
      </c>
      <c r="E43" s="263" t="str">
        <f>+VLOOKUP(D43,'POA 2026'!$A$11:$AU$188,13,FALSE)</f>
        <v>Dirección Talento Humano</v>
      </c>
      <c r="F43" s="263" t="str">
        <f>+VLOOKUP(D43,'POA 2026'!$A$11:$AU$188,14,FALSE)</f>
        <v>Decimotercer Sueldo</v>
      </c>
      <c r="G43" s="263" t="str">
        <f>+VLOOKUP(D43,'POA 2026'!$A$11:$AU$188,8,FALSE)</f>
        <v>82-Formación y gestión académica</v>
      </c>
      <c r="H43" s="263">
        <f>+VLOOKUP(D43,'POA 2026'!$A$11:$AU$188,17,FALSE)</f>
        <v>510203</v>
      </c>
      <c r="I43" s="263">
        <f>+VLOOKUP(D43,'POA 2026'!$A$11:$AU$188,20,FALSE)</f>
        <v>1</v>
      </c>
      <c r="J43" s="263">
        <f>+VLOOKUP(D43,'POA 2026'!$A$11:$AU$188,19,FALSE)</f>
        <v>1700</v>
      </c>
      <c r="K43" s="251">
        <v>-1878.25</v>
      </c>
      <c r="L43" s="145" t="s">
        <v>497</v>
      </c>
      <c r="M43" s="145" t="s">
        <v>575</v>
      </c>
      <c r="N43" s="145"/>
    </row>
    <row r="44" spans="1:14" x14ac:dyDescent="0.25">
      <c r="A44" s="269">
        <v>2</v>
      </c>
      <c r="B44" s="145"/>
      <c r="C44" s="145"/>
      <c r="D44" s="145">
        <v>75</v>
      </c>
      <c r="E44" s="263" t="str">
        <f>+VLOOKUP(D44,'POA 2026'!$A$11:$AU$188,13,FALSE)</f>
        <v>Dirección Talento Humano</v>
      </c>
      <c r="F44" s="263" t="str">
        <f>+VLOOKUP(D44,'POA 2026'!$A$11:$AU$188,14,FALSE)</f>
        <v>Decimotercer Sueldo</v>
      </c>
      <c r="G44" s="263" t="str">
        <f>+VLOOKUP(D44,'POA 2026'!$A$11:$AU$188,8,FALSE)</f>
        <v>82-Formación y gestión académica</v>
      </c>
      <c r="H44" s="263">
        <f>+VLOOKUP(D44,'POA 2026'!$A$11:$AU$188,17,FALSE)</f>
        <v>510203</v>
      </c>
      <c r="I44" s="263">
        <f>+VLOOKUP(D44,'POA 2026'!$A$11:$AU$188,20,FALSE)</f>
        <v>1</v>
      </c>
      <c r="J44" s="263">
        <f>+VLOOKUP(D44,'POA 2026'!$A$11:$AU$188,19,FALSE)</f>
        <v>1700</v>
      </c>
      <c r="K44" s="251">
        <v>-1878.25</v>
      </c>
      <c r="L44" s="145" t="s">
        <v>498</v>
      </c>
      <c r="M44" s="145" t="s">
        <v>575</v>
      </c>
      <c r="N44" s="145"/>
    </row>
    <row r="45" spans="1:14" x14ac:dyDescent="0.25">
      <c r="A45" s="269">
        <v>2</v>
      </c>
      <c r="B45" s="145"/>
      <c r="C45" s="145"/>
      <c r="D45" s="145">
        <v>75</v>
      </c>
      <c r="E45" s="263" t="str">
        <f>+VLOOKUP(D45,'POA 2026'!$A$11:$AU$188,13,FALSE)</f>
        <v>Dirección Talento Humano</v>
      </c>
      <c r="F45" s="263" t="str">
        <f>+VLOOKUP(D45,'POA 2026'!$A$11:$AU$188,14,FALSE)</f>
        <v>Decimotercer Sueldo</v>
      </c>
      <c r="G45" s="263" t="str">
        <f>+VLOOKUP(D45,'POA 2026'!$A$11:$AU$188,8,FALSE)</f>
        <v>82-Formación y gestión académica</v>
      </c>
      <c r="H45" s="263">
        <f>+VLOOKUP(D45,'POA 2026'!$A$11:$AU$188,17,FALSE)</f>
        <v>510203</v>
      </c>
      <c r="I45" s="263">
        <f>+VLOOKUP(D45,'POA 2026'!$A$11:$AU$188,20,FALSE)</f>
        <v>1</v>
      </c>
      <c r="J45" s="263">
        <f>+VLOOKUP(D45,'POA 2026'!$A$11:$AU$188,19,FALSE)</f>
        <v>1700</v>
      </c>
      <c r="K45" s="251">
        <v>-1878.25</v>
      </c>
      <c r="L45" s="145" t="s">
        <v>499</v>
      </c>
      <c r="M45" s="145" t="s">
        <v>575</v>
      </c>
      <c r="N45" s="145"/>
    </row>
    <row r="46" spans="1:14" x14ac:dyDescent="0.25">
      <c r="A46" s="269">
        <v>2</v>
      </c>
      <c r="B46" s="145"/>
      <c r="C46" s="145"/>
      <c r="D46" s="145">
        <v>75</v>
      </c>
      <c r="E46" s="263" t="str">
        <f>+VLOOKUP(D46,'POA 2026'!$A$11:$AU$188,13,FALSE)</f>
        <v>Dirección Talento Humano</v>
      </c>
      <c r="F46" s="263" t="str">
        <f>+VLOOKUP(D46,'POA 2026'!$A$11:$AU$188,14,FALSE)</f>
        <v>Decimotercer Sueldo</v>
      </c>
      <c r="G46" s="263" t="str">
        <f>+VLOOKUP(D46,'POA 2026'!$A$11:$AU$188,8,FALSE)</f>
        <v>82-Formación y gestión académica</v>
      </c>
      <c r="H46" s="263">
        <f>+VLOOKUP(D46,'POA 2026'!$A$11:$AU$188,17,FALSE)</f>
        <v>510203</v>
      </c>
      <c r="I46" s="263">
        <f>+VLOOKUP(D46,'POA 2026'!$A$11:$AU$188,20,FALSE)</f>
        <v>1</v>
      </c>
      <c r="J46" s="263">
        <f>+VLOOKUP(D46,'POA 2026'!$A$11:$AU$188,19,FALSE)</f>
        <v>1700</v>
      </c>
      <c r="K46" s="251">
        <v>-1878.25</v>
      </c>
      <c r="L46" s="145" t="s">
        <v>500</v>
      </c>
      <c r="M46" s="145" t="s">
        <v>575</v>
      </c>
      <c r="N46" s="145"/>
    </row>
    <row r="47" spans="1:14" x14ac:dyDescent="0.25">
      <c r="A47" s="269">
        <v>2</v>
      </c>
      <c r="B47" s="145"/>
      <c r="C47" s="145"/>
      <c r="D47" s="145">
        <v>72</v>
      </c>
      <c r="E47" s="263" t="str">
        <f>+VLOOKUP(D47,'POA 2026'!$A$11:$AU$188,13,FALSE)</f>
        <v>Dirección Talento Humano</v>
      </c>
      <c r="F47" s="263" t="str">
        <f>+VLOOKUP(D47,'POA 2026'!$A$11:$AU$188,14,FALSE)</f>
        <v>Fondo de Reserva</v>
      </c>
      <c r="G47" s="263" t="str">
        <f>+VLOOKUP(D47,'POA 2026'!$A$11:$AU$188,8,FALSE)</f>
        <v>01-Administración Central</v>
      </c>
      <c r="H47" s="263">
        <f>+VLOOKUP(D47,'POA 2026'!$A$11:$AU$188,17,FALSE)</f>
        <v>510602</v>
      </c>
      <c r="I47" s="263">
        <f>+VLOOKUP(D47,'POA 2026'!$A$11:$AU$188,20,FALSE)</f>
        <v>1</v>
      </c>
      <c r="J47" s="263">
        <f>+VLOOKUP(D47,'POA 2026'!$A$11:$AU$188,19,FALSE)</f>
        <v>1700</v>
      </c>
      <c r="K47" s="251">
        <v>-3078.55</v>
      </c>
      <c r="L47" s="145" t="s">
        <v>493</v>
      </c>
      <c r="M47" s="145" t="s">
        <v>575</v>
      </c>
      <c r="N47" s="145"/>
    </row>
    <row r="48" spans="1:14" x14ac:dyDescent="0.25">
      <c r="A48" s="269">
        <v>2</v>
      </c>
      <c r="B48" s="145"/>
      <c r="C48" s="145"/>
      <c r="D48" s="145">
        <v>72</v>
      </c>
      <c r="E48" s="263" t="str">
        <f>+VLOOKUP(D48,'POA 2026'!$A$11:$AU$188,13,FALSE)</f>
        <v>Dirección Talento Humano</v>
      </c>
      <c r="F48" s="263" t="str">
        <f>+VLOOKUP(D48,'POA 2026'!$A$11:$AU$188,14,FALSE)</f>
        <v>Fondo de Reserva</v>
      </c>
      <c r="G48" s="263" t="str">
        <f>+VLOOKUP(D48,'POA 2026'!$A$11:$AU$188,8,FALSE)</f>
        <v>01-Administración Central</v>
      </c>
      <c r="H48" s="263">
        <f>+VLOOKUP(D48,'POA 2026'!$A$11:$AU$188,17,FALSE)</f>
        <v>510602</v>
      </c>
      <c r="I48" s="263">
        <f>+VLOOKUP(D48,'POA 2026'!$A$11:$AU$188,20,FALSE)</f>
        <v>1</v>
      </c>
      <c r="J48" s="263">
        <f>+VLOOKUP(D48,'POA 2026'!$A$11:$AU$188,19,FALSE)</f>
        <v>1700</v>
      </c>
      <c r="K48" s="251">
        <v>-3921.45</v>
      </c>
      <c r="L48" s="145" t="s">
        <v>494</v>
      </c>
      <c r="M48" s="145" t="s">
        <v>575</v>
      </c>
      <c r="N48" s="145"/>
    </row>
    <row r="49" spans="1:14" x14ac:dyDescent="0.25">
      <c r="A49" s="269">
        <v>2</v>
      </c>
      <c r="B49" s="145"/>
      <c r="C49" s="145"/>
      <c r="D49" s="145">
        <v>158</v>
      </c>
      <c r="E49" s="263" t="str">
        <f>+VLOOKUP(D49,'POA 2026'!$A$11:$AU$188,13,FALSE)</f>
        <v>Dirección Talento Humano</v>
      </c>
      <c r="F49" s="263" t="str">
        <f>+VLOOKUP(D49,'POA 2026'!$A$11:$AU$188,14,FALSE)</f>
        <v>Servicios Personales por Contrato Docente</v>
      </c>
      <c r="G49" s="263" t="str">
        <f>+VLOOKUP(D49,'POA 2026'!$A$11:$AU$188,8,FALSE)</f>
        <v>82-Formación y gestión académica</v>
      </c>
      <c r="H49" s="263">
        <f>+VLOOKUP(D49,'POA 2026'!$A$11:$AU$188,17,FALSE)</f>
        <v>510518</v>
      </c>
      <c r="I49" s="263">
        <f>+VLOOKUP(D49,'POA 2026'!$A$11:$AU$188,20,FALSE)</f>
        <v>1</v>
      </c>
      <c r="J49" s="263">
        <f>+VLOOKUP(D49,'POA 2026'!$A$11:$AU$188,19,FALSE)</f>
        <v>1700</v>
      </c>
      <c r="K49" s="251">
        <v>39000</v>
      </c>
      <c r="L49" s="145" t="s">
        <v>490</v>
      </c>
      <c r="M49" s="145" t="s">
        <v>622</v>
      </c>
      <c r="N49" s="145"/>
    </row>
    <row r="50" spans="1:14" x14ac:dyDescent="0.25">
      <c r="A50" s="269">
        <v>1</v>
      </c>
      <c r="B50" s="145"/>
      <c r="C50" s="145"/>
      <c r="D50" s="145">
        <v>117</v>
      </c>
      <c r="E50" s="263" t="str">
        <f>+VLOOKUP(D50,'POA 2026'!$A$11:$AU$188,13,FALSE)</f>
        <v>Dirección Talento Humano</v>
      </c>
      <c r="F50" s="263" t="str">
        <f>+VLOOKUP(D50,'POA 2026'!$A$11:$AU$188,14,FALSE)</f>
        <v>Vacaciones no gozadas</v>
      </c>
      <c r="G50" s="263" t="str">
        <f>+VLOOKUP(D50,'POA 2026'!$A$11:$AU$188,8,FALSE)</f>
        <v>83-Gestión de la Investigación</v>
      </c>
      <c r="H50" s="263">
        <f>+VLOOKUP(D50,'POA 2026'!$A$11:$AU$188,17,FALSE)</f>
        <v>510707</v>
      </c>
      <c r="I50" s="263">
        <f>+VLOOKUP(D50,'POA 2026'!$A$11:$AU$188,20,FALSE)</f>
        <v>3</v>
      </c>
      <c r="J50" s="263">
        <f>+VLOOKUP(D50,'POA 2026'!$A$11:$AU$188,19,FALSE)</f>
        <v>1700</v>
      </c>
      <c r="K50" s="251">
        <v>-354.29</v>
      </c>
      <c r="L50" s="145" t="s">
        <v>492</v>
      </c>
      <c r="M50" s="145" t="s">
        <v>575</v>
      </c>
      <c r="N50" s="145"/>
    </row>
    <row r="51" spans="1:14" x14ac:dyDescent="0.25">
      <c r="A51" s="269">
        <v>1</v>
      </c>
      <c r="B51" s="145"/>
      <c r="C51" s="145"/>
      <c r="D51" s="145">
        <v>159</v>
      </c>
      <c r="E51" s="263" t="str">
        <f>+VLOOKUP(D51,'POA 2026'!$A$11:$AU$188,13,FALSE)</f>
        <v>Dirección Talento Humano</v>
      </c>
      <c r="F51" s="263" t="str">
        <f>+VLOOKUP(D51,'POA 2026'!$A$11:$AU$188,14,FALSE)</f>
        <v>Pago de Obligaciones de Ejercicios Anteriores por Egresos de Personal</v>
      </c>
      <c r="G51" s="263" t="str">
        <f>+VLOOKUP(D51,'POA 2026'!$A$11:$AU$188,8,FALSE)</f>
        <v>01-Administración Central</v>
      </c>
      <c r="H51" s="263">
        <f>+VLOOKUP(D51,'POA 2026'!$A$11:$AU$188,17,FALSE)</f>
        <v>990101</v>
      </c>
      <c r="I51" s="263">
        <f>+VLOOKUP(D51,'POA 2026'!$A$11:$AU$188,20,FALSE)</f>
        <v>3</v>
      </c>
      <c r="J51" s="263">
        <f>+VLOOKUP(D51,'POA 2026'!$A$11:$AU$188,19,FALSE)</f>
        <v>1700</v>
      </c>
      <c r="K51" s="251">
        <v>354.29</v>
      </c>
      <c r="L51" s="145" t="s">
        <v>490</v>
      </c>
      <c r="M51" s="145" t="s">
        <v>622</v>
      </c>
      <c r="N51" s="145"/>
    </row>
    <row r="52" spans="1:14" x14ac:dyDescent="0.25">
      <c r="A52" s="271">
        <v>1</v>
      </c>
      <c r="B52" s="145"/>
      <c r="C52" s="145"/>
      <c r="D52" s="145">
        <v>96</v>
      </c>
      <c r="E52" s="263" t="str">
        <f>+VLOOKUP(D52,'POA 2026'!$A$11:$AU$188,13,FALSE)</f>
        <v>Dirección Talento Humano</v>
      </c>
      <c r="F52" s="263" t="str">
        <f>+VLOOKUP(D52,'POA 2026'!$A$11:$AU$188,14,FALSE)</f>
        <v>Servicios Personales por Contrato Docente</v>
      </c>
      <c r="G52" s="263" t="str">
        <f>+VLOOKUP(D52,'POA 2026'!$A$11:$AU$188,8,FALSE)</f>
        <v>83-Gestión de la Investigación</v>
      </c>
      <c r="H52" s="263">
        <f>+VLOOKUP(D52,'POA 2026'!$A$11:$AU$188,17,FALSE)</f>
        <v>510518</v>
      </c>
      <c r="I52" s="263">
        <f>+VLOOKUP(D52,'POA 2026'!$A$11:$AU$188,20,FALSE)</f>
        <v>3</v>
      </c>
      <c r="J52" s="263">
        <f>+VLOOKUP(D52,'POA 2026'!$A$11:$AU$188,19,FALSE)</f>
        <v>1700</v>
      </c>
      <c r="K52" s="251">
        <v>-7176</v>
      </c>
      <c r="L52" s="145" t="s">
        <v>489</v>
      </c>
      <c r="M52" s="145" t="s">
        <v>575</v>
      </c>
      <c r="N52" s="145" t="s">
        <v>668</v>
      </c>
    </row>
    <row r="53" spans="1:14" x14ac:dyDescent="0.25">
      <c r="A53" s="271">
        <v>1</v>
      </c>
      <c r="B53" s="145"/>
      <c r="C53" s="145"/>
      <c r="D53" s="145">
        <v>99</v>
      </c>
      <c r="E53" s="263" t="str">
        <f>+VLOOKUP(D53,'POA 2026'!$A$11:$AU$188,13,FALSE)</f>
        <v>Dirección Talento Humano</v>
      </c>
      <c r="F53" s="263" t="str">
        <f>+VLOOKUP(D53,'POA 2026'!$A$11:$AU$188,14,FALSE)</f>
        <v>Aporte Patronal</v>
      </c>
      <c r="G53" s="263" t="str">
        <f>+VLOOKUP(D53,'POA 2026'!$A$11:$AU$188,8,FALSE)</f>
        <v>83-Gestión de la Investigación</v>
      </c>
      <c r="H53" s="263">
        <f>+VLOOKUP(D53,'POA 2026'!$A$11:$AU$188,17,FALSE)</f>
        <v>510601</v>
      </c>
      <c r="I53" s="263">
        <f>+VLOOKUP(D53,'POA 2026'!$A$11:$AU$188,20,FALSE)</f>
        <v>3</v>
      </c>
      <c r="J53" s="263">
        <f>+VLOOKUP(D53,'POA 2026'!$A$11:$AU$188,19,FALSE)</f>
        <v>1700</v>
      </c>
      <c r="K53" s="251">
        <v>-656.61</v>
      </c>
      <c r="L53" s="145" t="s">
        <v>489</v>
      </c>
      <c r="M53" s="145" t="s">
        <v>575</v>
      </c>
      <c r="N53" s="145" t="s">
        <v>668</v>
      </c>
    </row>
    <row r="54" spans="1:14" x14ac:dyDescent="0.25">
      <c r="A54" s="271">
        <v>1</v>
      </c>
      <c r="B54" s="145"/>
      <c r="C54" s="145"/>
      <c r="D54" s="145">
        <v>160</v>
      </c>
      <c r="E54" s="263" t="str">
        <f>+VLOOKUP(D54,'POA 2026'!$A$11:$AU$188,13,FALSE)</f>
        <v>Dirección Talento Humano</v>
      </c>
      <c r="F54" s="263" t="str">
        <f>+VLOOKUP(D54,'POA 2026'!$A$11:$AU$188,14,FALSE)</f>
        <v>Servicios Personales por Contrato Docente</v>
      </c>
      <c r="G54" s="263" t="str">
        <f>+VLOOKUP(D54,'POA 2026'!$A$11:$AU$188,8,FALSE)</f>
        <v>83-Gestión de la Investigación</v>
      </c>
      <c r="H54" s="263">
        <f>+VLOOKUP(D54,'POA 2026'!$A$11:$AU$188,17,FALSE)</f>
        <v>510518</v>
      </c>
      <c r="I54" s="263">
        <f>+VLOOKUP(D54,'POA 2026'!$A$11:$AU$188,20,FALSE)</f>
        <v>3</v>
      </c>
      <c r="J54" s="263">
        <f>+VLOOKUP(D54,'POA 2026'!$A$11:$AU$188,19,FALSE)</f>
        <v>1700</v>
      </c>
      <c r="K54" s="251">
        <v>7176</v>
      </c>
      <c r="L54" s="145" t="s">
        <v>490</v>
      </c>
      <c r="M54" s="145" t="s">
        <v>578</v>
      </c>
      <c r="N54" s="145" t="s">
        <v>668</v>
      </c>
    </row>
    <row r="55" spans="1:14" x14ac:dyDescent="0.25">
      <c r="A55" s="271">
        <v>1</v>
      </c>
      <c r="B55" s="145"/>
      <c r="C55" s="145"/>
      <c r="D55" s="145">
        <v>161</v>
      </c>
      <c r="E55" s="263" t="str">
        <f>+VLOOKUP(D55,'POA 2026'!$A$11:$AU$188,13,FALSE)</f>
        <v>Dirección Talento Humano</v>
      </c>
      <c r="F55" s="263" t="str">
        <f>+VLOOKUP(D55,'POA 2026'!$A$11:$AU$188,14,FALSE)</f>
        <v>Aporte Patronal</v>
      </c>
      <c r="G55" s="263" t="str">
        <f>+VLOOKUP(D55,'POA 2026'!$A$11:$AU$188,8,FALSE)</f>
        <v>83-Gestión de la Investigación</v>
      </c>
      <c r="H55" s="263">
        <f>+VLOOKUP(D55,'POA 2026'!$A$11:$AU$188,17,FALSE)</f>
        <v>510601</v>
      </c>
      <c r="I55" s="263">
        <f>+VLOOKUP(D55,'POA 2026'!$A$11:$AU$188,20,FALSE)</f>
        <v>3</v>
      </c>
      <c r="J55" s="263">
        <f>+VLOOKUP(D55,'POA 2026'!$A$11:$AU$188,19,FALSE)</f>
        <v>1700</v>
      </c>
      <c r="K55" s="251">
        <v>656.61</v>
      </c>
      <c r="L55" s="145" t="s">
        <v>490</v>
      </c>
      <c r="M55" s="145" t="s">
        <v>578</v>
      </c>
      <c r="N55" s="145" t="s">
        <v>668</v>
      </c>
    </row>
    <row r="56" spans="1:14" x14ac:dyDescent="0.25">
      <c r="A56" s="272">
        <v>1</v>
      </c>
      <c r="B56" s="145"/>
      <c r="C56" s="145"/>
      <c r="D56" s="145">
        <v>150</v>
      </c>
      <c r="E56" s="263" t="str">
        <f>+VLOOKUP(D56,'POA 2026'!$A$11:$AU$188,13,FALSE)</f>
        <v xml:space="preserve">Dirección General de Investigación </v>
      </c>
      <c r="F56" s="263" t="str">
        <f>+VLOOKUP(D56,'POA 2026'!$A$11:$AU$188,14,FALSE)</f>
        <v>Afiliaciones y pago de membresia a redes de investigación</v>
      </c>
      <c r="G56" s="263" t="str">
        <f>+VLOOKUP(D56,'POA 2026'!$A$11:$AU$188,8,FALSE)</f>
        <v>83-Gestión de la Investigación</v>
      </c>
      <c r="H56" s="263">
        <f>+VLOOKUP(D56,'POA 2026'!$A$11:$AU$188,17,FALSE)</f>
        <v>530239</v>
      </c>
      <c r="I56" s="263">
        <f>+VLOOKUP(D56,'POA 2026'!$A$11:$AU$188,20,FALSE)</f>
        <v>1</v>
      </c>
      <c r="J56" s="263">
        <f>+VLOOKUP(D56,'POA 2026'!$A$11:$AU$188,19,FALSE)</f>
        <v>1701</v>
      </c>
      <c r="K56" s="251">
        <v>-2000</v>
      </c>
      <c r="L56" s="145" t="s">
        <v>494</v>
      </c>
      <c r="M56" s="145" t="s">
        <v>575</v>
      </c>
      <c r="N56" s="145"/>
    </row>
    <row r="57" spans="1:14" x14ac:dyDescent="0.25">
      <c r="A57" s="272">
        <v>1</v>
      </c>
      <c r="B57" s="145"/>
      <c r="C57" s="145"/>
      <c r="D57" s="145">
        <v>25</v>
      </c>
      <c r="E57" s="263" t="str">
        <f>+VLOOKUP(D57,'POA 2026'!$A$11:$AU$188,13,FALSE)</f>
        <v>Dirección Administrativa</v>
      </c>
      <c r="F57" s="263" t="str">
        <f>+VLOOKUP(D57,'POA 2026'!$A$11:$AU$188,14,FALSE)</f>
        <v>Viáticos al Exterior</v>
      </c>
      <c r="G57" s="263" t="str">
        <f>+VLOOKUP(D57,'POA 2026'!$A$11:$AU$188,8,FALSE)</f>
        <v>01-Administración Central</v>
      </c>
      <c r="H57" s="263">
        <f>+VLOOKUP(D57,'POA 2026'!$A$11:$AU$188,17,FALSE)</f>
        <v>530304</v>
      </c>
      <c r="I57" s="263">
        <f>+VLOOKUP(D57,'POA 2026'!$A$11:$AU$188,20,FALSE)</f>
        <v>1</v>
      </c>
      <c r="J57" s="263">
        <f>+VLOOKUP(D57,'POA 2026'!$A$11:$AU$188,19,FALSE)</f>
        <v>1701</v>
      </c>
      <c r="K57" s="251">
        <v>1039.5</v>
      </c>
      <c r="L57" s="145" t="s">
        <v>490</v>
      </c>
      <c r="M57" s="145" t="s">
        <v>622</v>
      </c>
      <c r="N57" s="145"/>
    </row>
    <row r="58" spans="1:14" x14ac:dyDescent="0.25">
      <c r="A58" s="272">
        <v>1</v>
      </c>
      <c r="B58" s="145"/>
      <c r="C58" s="145"/>
      <c r="D58" s="145">
        <v>25</v>
      </c>
      <c r="E58" s="263" t="str">
        <f>+VLOOKUP(D58,'POA 2026'!$A$11:$AU$188,13,FALSE)</f>
        <v>Dirección Administrativa</v>
      </c>
      <c r="F58" s="263" t="str">
        <f>+VLOOKUP(D58,'POA 2026'!$A$11:$AU$188,14,FALSE)</f>
        <v>Viáticos al Exterior</v>
      </c>
      <c r="G58" s="263" t="str">
        <f>+VLOOKUP(D58,'POA 2026'!$A$11:$AU$188,8,FALSE)</f>
        <v>01-Administración Central</v>
      </c>
      <c r="H58" s="263">
        <f>+VLOOKUP(D58,'POA 2026'!$A$11:$AU$188,17,FALSE)</f>
        <v>530304</v>
      </c>
      <c r="I58" s="263">
        <f>+VLOOKUP(D58,'POA 2026'!$A$11:$AU$188,20,FALSE)</f>
        <v>1</v>
      </c>
      <c r="J58" s="263">
        <f>+VLOOKUP(D58,'POA 2026'!$A$11:$AU$188,19,FALSE)</f>
        <v>1701</v>
      </c>
      <c r="K58" s="251">
        <v>960.5</v>
      </c>
      <c r="L58" s="145" t="s">
        <v>492</v>
      </c>
      <c r="M58" s="145" t="s">
        <v>622</v>
      </c>
      <c r="N58" s="145"/>
    </row>
    <row r="59" spans="1:14" x14ac:dyDescent="0.25">
      <c r="A59" s="220">
        <v>1</v>
      </c>
      <c r="B59" s="145"/>
      <c r="C59" s="145"/>
      <c r="D59" s="145">
        <v>126</v>
      </c>
      <c r="E59" s="263" t="str">
        <f>+VLOOKUP(D59,'POA 2026'!$A$11:$AU$188,13,FALSE)</f>
        <v>Dirección de Bienestar Universitario Intercultural y Comunitario</v>
      </c>
      <c r="F59" s="263" t="str">
        <f>+VLOOKUP(D59,'POA 2026'!$A$11:$AU$188,14,FALSE)</f>
        <v>Otorgamiento becas y ayudas económicas  para estudiantes</v>
      </c>
      <c r="G59" s="263" t="str">
        <f>+VLOOKUP(D59,'POA 2026'!$A$11:$AU$188,8,FALSE)</f>
        <v>82-Formación y gestión académica</v>
      </c>
      <c r="H59" s="353" t="str">
        <f>+VLOOKUP(D59,'POA 2026'!$A$11:$AU$188,17,FALSE)</f>
        <v>580208</v>
      </c>
      <c r="I59" s="263">
        <f>+VLOOKUP(D59,'POA 2026'!$A$11:$AU$188,20,FALSE)</f>
        <v>1</v>
      </c>
      <c r="J59" s="263">
        <f>+VLOOKUP(D59,'POA 2026'!$A$11:$AU$188,19,FALSE)</f>
        <v>1701</v>
      </c>
      <c r="K59" s="251">
        <v>-19500</v>
      </c>
      <c r="L59" s="145" t="s">
        <v>500</v>
      </c>
      <c r="M59" s="145" t="s">
        <v>575</v>
      </c>
      <c r="N59" s="145"/>
    </row>
    <row r="60" spans="1:14" x14ac:dyDescent="0.25">
      <c r="A60" s="145"/>
      <c r="B60" s="145"/>
      <c r="C60" s="145"/>
      <c r="D60" s="145">
        <v>128</v>
      </c>
      <c r="E60" s="263" t="str">
        <f>+VLOOKUP(D60,'POA 2026'!$A$11:$AU$188,13,FALSE)</f>
        <v>Dirección de Bienestar Universitario Intercultural y Comunitario</v>
      </c>
      <c r="F60" s="263" t="str">
        <f>+VLOOKUP(D60,'POA 2026'!$A$11:$AU$188,14,FALSE)</f>
        <v>Contratación de una póliza para seguro de estudiantes de la Universidad Intercultural de las Nacionalidades y Pueblos Indígenas Amawtay Wasi 2026-2027</v>
      </c>
      <c r="G60" s="263" t="str">
        <f>+VLOOKUP(D60,'POA 2026'!$A$11:$AU$188,8,FALSE)</f>
        <v>82-Formación y gestión académica</v>
      </c>
      <c r="H60" s="263">
        <f>+VLOOKUP(D60,'POA 2026'!$A$11:$AU$188,17,FALSE)</f>
        <v>570201</v>
      </c>
      <c r="I60" s="263">
        <f>+VLOOKUP(D60,'POA 2026'!$A$11:$AU$188,20,FALSE)</f>
        <v>1</v>
      </c>
      <c r="J60" s="263">
        <f>+VLOOKUP(D60,'POA 2026'!$A$11:$AU$188,19,FALSE)</f>
        <v>1701</v>
      </c>
      <c r="K60" s="251">
        <v>19500</v>
      </c>
      <c r="L60" s="145" t="s">
        <v>493</v>
      </c>
      <c r="M60" s="145" t="s">
        <v>622</v>
      </c>
      <c r="N60" s="145"/>
    </row>
    <row r="61" spans="1:14" x14ac:dyDescent="0.25">
      <c r="A61" s="145"/>
      <c r="B61" s="145"/>
      <c r="C61" s="145"/>
      <c r="D61" s="145"/>
      <c r="E61" s="263" t="e">
        <f>+VLOOKUP(D61,'POA 2026'!$A$11:$AU$188,13,FALSE)</f>
        <v>#N/A</v>
      </c>
      <c r="F61" s="263" t="e">
        <f>+VLOOKUP(D61,'POA 2026'!$A$11:$AU$188,14,FALSE)</f>
        <v>#N/A</v>
      </c>
      <c r="G61" s="263" t="e">
        <f>+VLOOKUP(D61,'POA 2026'!$A$11:$AU$188,8,FALSE)</f>
        <v>#N/A</v>
      </c>
      <c r="H61" s="263" t="e">
        <f>+VLOOKUP(D61,'POA 2026'!$A$11:$AU$188,17,FALSE)</f>
        <v>#N/A</v>
      </c>
      <c r="I61" s="263" t="e">
        <f>+VLOOKUP(D61,'POA 2026'!$A$11:$AU$188,20,FALSE)</f>
        <v>#N/A</v>
      </c>
      <c r="J61" s="263" t="e">
        <f>+VLOOKUP(D61,'POA 2026'!$A$11:$AU$188,19,FALSE)</f>
        <v>#N/A</v>
      </c>
      <c r="K61" s="251"/>
      <c r="L61" s="145"/>
      <c r="M61" s="145"/>
      <c r="N61" s="145"/>
    </row>
    <row r="62" spans="1:14" x14ac:dyDescent="0.25">
      <c r="A62" s="145"/>
      <c r="B62" s="145"/>
      <c r="C62" s="145"/>
      <c r="D62" s="145"/>
      <c r="E62" s="263" t="e">
        <f>+VLOOKUP(D62,'POA 2026'!$A$11:$AU$188,13,FALSE)</f>
        <v>#N/A</v>
      </c>
      <c r="F62" s="263" t="e">
        <f>+VLOOKUP(D62,'POA 2026'!$A$11:$AU$188,14,FALSE)</f>
        <v>#N/A</v>
      </c>
      <c r="G62" s="263" t="e">
        <f>+VLOOKUP(D62,'POA 2026'!$A$11:$AU$188,8,FALSE)</f>
        <v>#N/A</v>
      </c>
      <c r="H62" s="263" t="e">
        <f>+VLOOKUP(D62,'POA 2026'!$A$11:$AU$188,17,FALSE)</f>
        <v>#N/A</v>
      </c>
      <c r="I62" s="263" t="e">
        <f>+VLOOKUP(D62,'POA 2026'!$A$11:$AU$188,20,FALSE)</f>
        <v>#N/A</v>
      </c>
      <c r="J62" s="263" t="e">
        <f>+VLOOKUP(D62,'POA 2026'!$A$11:$AU$188,19,FALSE)</f>
        <v>#N/A</v>
      </c>
      <c r="K62" s="251"/>
      <c r="L62" s="145"/>
      <c r="M62" s="145"/>
      <c r="N62" s="145"/>
    </row>
    <row r="63" spans="1:14" x14ac:dyDescent="0.25">
      <c r="A63" s="145"/>
      <c r="B63" s="145"/>
      <c r="C63" s="145"/>
      <c r="D63" s="145"/>
      <c r="E63" s="263" t="e">
        <f>+VLOOKUP(D63,'POA 2026'!$A$11:$AU$188,13,FALSE)</f>
        <v>#N/A</v>
      </c>
      <c r="F63" s="263" t="e">
        <f>+VLOOKUP(D63,'POA 2026'!$A$11:$AU$188,14,FALSE)</f>
        <v>#N/A</v>
      </c>
      <c r="G63" s="263" t="e">
        <f>+VLOOKUP(D63,'POA 2026'!$A$11:$AU$188,8,FALSE)</f>
        <v>#N/A</v>
      </c>
      <c r="H63" s="263" t="e">
        <f>+VLOOKUP(D63,'POA 2026'!$A$11:$AU$188,17,FALSE)</f>
        <v>#N/A</v>
      </c>
      <c r="I63" s="263" t="e">
        <f>+VLOOKUP(D63,'POA 2026'!$A$11:$AU$188,20,FALSE)</f>
        <v>#N/A</v>
      </c>
      <c r="J63" s="263" t="e">
        <f>+VLOOKUP(D63,'POA 2026'!$A$11:$AU$188,19,FALSE)</f>
        <v>#N/A</v>
      </c>
      <c r="K63" s="251"/>
      <c r="L63" s="145"/>
      <c r="M63" s="145"/>
      <c r="N63" s="145"/>
    </row>
    <row r="64" spans="1:14" x14ac:dyDescent="0.25">
      <c r="A64" s="145"/>
      <c r="B64" s="145"/>
      <c r="C64" s="145"/>
      <c r="D64" s="145"/>
      <c r="E64" s="263" t="e">
        <f>+VLOOKUP(D64,'POA 2026'!$A$11:$AU$188,13,FALSE)</f>
        <v>#N/A</v>
      </c>
      <c r="F64" s="263" t="e">
        <f>+VLOOKUP(D64,'POA 2026'!$A$11:$AU$188,14,FALSE)</f>
        <v>#N/A</v>
      </c>
      <c r="G64" s="263" t="e">
        <f>+VLOOKUP(D64,'POA 2026'!$A$11:$AU$188,8,FALSE)</f>
        <v>#N/A</v>
      </c>
      <c r="H64" s="263" t="e">
        <f>+VLOOKUP(D64,'POA 2026'!$A$11:$AU$188,17,FALSE)</f>
        <v>#N/A</v>
      </c>
      <c r="I64" s="263" t="e">
        <f>+VLOOKUP(D64,'POA 2026'!$A$11:$AU$188,20,FALSE)</f>
        <v>#N/A</v>
      </c>
      <c r="J64" s="263" t="e">
        <f>+VLOOKUP(D64,'POA 2026'!$A$11:$AU$188,19,FALSE)</f>
        <v>#N/A</v>
      </c>
      <c r="K64" s="251"/>
      <c r="L64" s="145"/>
      <c r="M64" s="145"/>
      <c r="N64" s="145"/>
    </row>
    <row r="65" spans="1:14" x14ac:dyDescent="0.25">
      <c r="A65" s="145"/>
      <c r="B65" s="145"/>
      <c r="C65" s="145"/>
      <c r="D65" s="145"/>
      <c r="E65" s="263" t="e">
        <f>+VLOOKUP(D65,'POA 2026'!$A$11:$AU$188,13,FALSE)</f>
        <v>#N/A</v>
      </c>
      <c r="F65" s="263" t="e">
        <f>+VLOOKUP(D65,'POA 2026'!$A$11:$AU$188,14,FALSE)</f>
        <v>#N/A</v>
      </c>
      <c r="G65" s="263" t="e">
        <f>+VLOOKUP(D65,'POA 2026'!$A$11:$AU$188,8,FALSE)</f>
        <v>#N/A</v>
      </c>
      <c r="H65" s="263" t="e">
        <f>+VLOOKUP(D65,'POA 2026'!$A$11:$AU$188,17,FALSE)</f>
        <v>#N/A</v>
      </c>
      <c r="I65" s="263" t="e">
        <f>+VLOOKUP(D65,'POA 2026'!$A$11:$AU$188,20,FALSE)</f>
        <v>#N/A</v>
      </c>
      <c r="J65" s="263" t="e">
        <f>+VLOOKUP(D65,'POA 2026'!$A$11:$AU$188,19,FALSE)</f>
        <v>#N/A</v>
      </c>
      <c r="K65" s="251"/>
      <c r="L65" s="145"/>
      <c r="M65" s="145"/>
      <c r="N65" s="145"/>
    </row>
    <row r="66" spans="1:14" x14ac:dyDescent="0.25">
      <c r="A66" s="145"/>
      <c r="B66" s="145"/>
      <c r="C66" s="145"/>
      <c r="D66" s="145"/>
      <c r="E66" s="263" t="e">
        <f>+VLOOKUP(D66,'POA 2026'!$A$11:$AU$188,13,FALSE)</f>
        <v>#N/A</v>
      </c>
      <c r="F66" s="263" t="e">
        <f>+VLOOKUP(D66,'POA 2026'!$A$11:$AU$188,14,FALSE)</f>
        <v>#N/A</v>
      </c>
      <c r="G66" s="263" t="e">
        <f>+VLOOKUP(D66,'POA 2026'!$A$11:$AU$188,8,FALSE)</f>
        <v>#N/A</v>
      </c>
      <c r="H66" s="263" t="e">
        <f>+VLOOKUP(D66,'POA 2026'!$A$11:$AU$188,17,FALSE)</f>
        <v>#N/A</v>
      </c>
      <c r="I66" s="263" t="e">
        <f>+VLOOKUP(D66,'POA 2026'!$A$11:$AU$188,20,FALSE)</f>
        <v>#N/A</v>
      </c>
      <c r="J66" s="263" t="e">
        <f>+VLOOKUP(D66,'POA 2026'!$A$11:$AU$188,19,FALSE)</f>
        <v>#N/A</v>
      </c>
      <c r="K66" s="251"/>
      <c r="L66" s="145"/>
      <c r="M66" s="145"/>
      <c r="N66" s="145"/>
    </row>
    <row r="67" spans="1:14" x14ac:dyDescent="0.25">
      <c r="A67" s="145"/>
      <c r="B67" s="145"/>
      <c r="C67" s="145"/>
      <c r="D67" s="145"/>
      <c r="E67" s="263" t="e">
        <f>+VLOOKUP(D67,'POA 2026'!$A$11:$AU$188,13,FALSE)</f>
        <v>#N/A</v>
      </c>
      <c r="F67" s="263" t="e">
        <f>+VLOOKUP(D67,'POA 2026'!$A$11:$AU$188,14,FALSE)</f>
        <v>#N/A</v>
      </c>
      <c r="G67" s="263" t="e">
        <f>+VLOOKUP(D67,'POA 2026'!$A$11:$AU$188,8,FALSE)</f>
        <v>#N/A</v>
      </c>
      <c r="H67" s="263" t="e">
        <f>+VLOOKUP(D67,'POA 2026'!$A$11:$AU$188,17,FALSE)</f>
        <v>#N/A</v>
      </c>
      <c r="I67" s="263" t="e">
        <f>+VLOOKUP(D67,'POA 2026'!$A$11:$AU$188,20,FALSE)</f>
        <v>#N/A</v>
      </c>
      <c r="J67" s="263" t="e">
        <f>+VLOOKUP(D67,'POA 2026'!$A$11:$AU$188,19,FALSE)</f>
        <v>#N/A</v>
      </c>
      <c r="K67" s="251"/>
      <c r="L67" s="145"/>
      <c r="M67" s="145"/>
      <c r="N67" s="145"/>
    </row>
    <row r="68" spans="1:14" x14ac:dyDescent="0.25">
      <c r="A68" s="145"/>
      <c r="B68" s="145"/>
      <c r="C68" s="145"/>
      <c r="D68" s="145"/>
      <c r="E68" s="263" t="e">
        <f>+VLOOKUP(D68,'POA 2026'!$A$11:$AU$188,13,FALSE)</f>
        <v>#N/A</v>
      </c>
      <c r="F68" s="263" t="e">
        <f>+VLOOKUP(D68,'POA 2026'!$A$11:$AU$188,14,FALSE)</f>
        <v>#N/A</v>
      </c>
      <c r="G68" s="263" t="e">
        <f>+VLOOKUP(D68,'POA 2026'!$A$11:$AU$188,8,FALSE)</f>
        <v>#N/A</v>
      </c>
      <c r="H68" s="263" t="e">
        <f>+VLOOKUP(D68,'POA 2026'!$A$11:$AU$188,17,FALSE)</f>
        <v>#N/A</v>
      </c>
      <c r="I68" s="263" t="e">
        <f>+VLOOKUP(D68,'POA 2026'!$A$11:$AU$188,20,FALSE)</f>
        <v>#N/A</v>
      </c>
      <c r="J68" s="263" t="e">
        <f>+VLOOKUP(D68,'POA 2026'!$A$11:$AU$188,19,FALSE)</f>
        <v>#N/A</v>
      </c>
      <c r="K68" s="251"/>
      <c r="L68" s="145"/>
      <c r="M68" s="145"/>
      <c r="N68" s="145"/>
    </row>
    <row r="69" spans="1:14" x14ac:dyDescent="0.25">
      <c r="A69" s="145"/>
      <c r="B69" s="145"/>
      <c r="C69" s="145"/>
      <c r="D69" s="145"/>
      <c r="E69" s="263" t="e">
        <f>+VLOOKUP(D69,'POA 2026'!$A$11:$AU$188,13,FALSE)</f>
        <v>#N/A</v>
      </c>
      <c r="F69" s="263" t="e">
        <f>+VLOOKUP(D69,'POA 2026'!$A$11:$AU$188,14,FALSE)</f>
        <v>#N/A</v>
      </c>
      <c r="G69" s="263" t="e">
        <f>+VLOOKUP(D69,'POA 2026'!$A$11:$AU$188,8,FALSE)</f>
        <v>#N/A</v>
      </c>
      <c r="H69" s="145"/>
      <c r="I69" s="145"/>
      <c r="J69" s="263" t="e">
        <f>+VLOOKUP(D69,'POA 2026'!$A$11:$AU$188,19,FALSE)</f>
        <v>#N/A</v>
      </c>
      <c r="K69" s="251"/>
      <c r="L69" s="145"/>
      <c r="M69" s="145"/>
      <c r="N69" s="145"/>
    </row>
    <row r="70" spans="1:14" x14ac:dyDescent="0.25">
      <c r="A70" s="145"/>
      <c r="B70" s="145"/>
      <c r="C70" s="145"/>
      <c r="D70" s="145"/>
      <c r="E70" s="263" t="e">
        <f>+VLOOKUP(D70,'POA 2026'!$A$11:$AU$188,13,FALSE)</f>
        <v>#N/A</v>
      </c>
      <c r="F70" s="263" t="e">
        <f>+VLOOKUP(D70,'POA 2026'!$A$11:$AU$188,14,FALSE)</f>
        <v>#N/A</v>
      </c>
      <c r="G70" s="263" t="e">
        <f>+VLOOKUP(D70,'POA 2026'!$A$11:$AU$188,8,FALSE)</f>
        <v>#N/A</v>
      </c>
      <c r="H70" s="145"/>
      <c r="I70" s="145"/>
      <c r="J70" s="263" t="e">
        <f>+VLOOKUP(D70,'POA 2026'!$A$11:$AU$188,19,FALSE)</f>
        <v>#N/A</v>
      </c>
      <c r="K70" s="251"/>
      <c r="L70" s="145"/>
      <c r="M70" s="145"/>
      <c r="N70" s="145"/>
    </row>
    <row r="71" spans="1:14" x14ac:dyDescent="0.25">
      <c r="A71" s="145"/>
      <c r="B71" s="145"/>
      <c r="C71" s="145"/>
      <c r="D71" s="145"/>
      <c r="E71" s="263" t="e">
        <f>+VLOOKUP(D71,'POA 2026'!$A$11:$AU$188,13,FALSE)</f>
        <v>#N/A</v>
      </c>
      <c r="F71" s="263" t="e">
        <f>+VLOOKUP(D71,'POA 2026'!$A$11:$AU$188,14,FALSE)</f>
        <v>#N/A</v>
      </c>
      <c r="G71" s="263" t="e">
        <f>+VLOOKUP(D71,'POA 2026'!$A$11:$AU$188,8,FALSE)</f>
        <v>#N/A</v>
      </c>
      <c r="H71" s="145"/>
      <c r="I71" s="145"/>
      <c r="J71" s="145"/>
      <c r="K71" s="251"/>
      <c r="L71" s="145"/>
      <c r="M71" s="145"/>
      <c r="N71" s="145"/>
    </row>
    <row r="72" spans="1:14" x14ac:dyDescent="0.25">
      <c r="A72" s="145"/>
      <c r="B72" s="145"/>
      <c r="C72" s="145"/>
      <c r="D72" s="145"/>
      <c r="E72" s="263" t="e">
        <f>+VLOOKUP(D72,'POA 2026'!$A$11:$AU$188,13,FALSE)</f>
        <v>#N/A</v>
      </c>
      <c r="F72" s="263" t="e">
        <f>+VLOOKUP(D72,'POA 2026'!$A$11:$AU$188,14,FALSE)</f>
        <v>#N/A</v>
      </c>
      <c r="G72" s="263" t="e">
        <f>+VLOOKUP(D72,'POA 2026'!$A$11:$AU$188,8,FALSE)</f>
        <v>#N/A</v>
      </c>
      <c r="H72" s="145"/>
      <c r="I72" s="145"/>
      <c r="J72" s="145"/>
      <c r="K72" s="251"/>
      <c r="L72" s="145"/>
      <c r="M72" s="145"/>
      <c r="N72" s="145"/>
    </row>
    <row r="73" spans="1:14" x14ac:dyDescent="0.25">
      <c r="A73" s="145"/>
      <c r="B73" s="145"/>
      <c r="C73" s="145"/>
      <c r="D73" s="145"/>
      <c r="E73" s="263" t="e">
        <f>+VLOOKUP(D73,'POA 2026'!$A$11:$AU$188,13,FALSE)</f>
        <v>#N/A</v>
      </c>
      <c r="F73" s="263" t="e">
        <f>+VLOOKUP(D73,'POA 2026'!$A$11:$AU$188,14,FALSE)</f>
        <v>#N/A</v>
      </c>
      <c r="G73" s="263" t="e">
        <f>+VLOOKUP(D73,'POA 2026'!$A$11:$AU$188,8,FALSE)</f>
        <v>#N/A</v>
      </c>
      <c r="H73" s="145"/>
      <c r="I73" s="145"/>
      <c r="J73" s="145"/>
      <c r="K73" s="251"/>
      <c r="L73" s="145"/>
      <c r="M73" s="145"/>
      <c r="N73" s="145"/>
    </row>
    <row r="74" spans="1:14" x14ac:dyDescent="0.25">
      <c r="A74" s="145"/>
      <c r="B74" s="145"/>
      <c r="C74" s="145"/>
      <c r="D74" s="145"/>
      <c r="E74" s="263" t="e">
        <f>+VLOOKUP(D74,'POA 2026'!$A$11:$AU$188,13,FALSE)</f>
        <v>#N/A</v>
      </c>
      <c r="F74" s="263" t="e">
        <f>+VLOOKUP(D74,'POA 2026'!$A$11:$AU$188,14,FALSE)</f>
        <v>#N/A</v>
      </c>
      <c r="G74" s="263" t="e">
        <f>+VLOOKUP(D74,'POA 2026'!$A$11:$AU$188,8,FALSE)</f>
        <v>#N/A</v>
      </c>
      <c r="H74" s="145"/>
      <c r="I74" s="145"/>
      <c r="J74" s="145"/>
      <c r="K74" s="251"/>
      <c r="L74" s="145"/>
      <c r="M74" s="145"/>
      <c r="N74" s="145"/>
    </row>
    <row r="75" spans="1:14" x14ac:dyDescent="0.25">
      <c r="A75" s="145"/>
      <c r="B75" s="145"/>
      <c r="C75" s="145"/>
      <c r="D75" s="145"/>
      <c r="E75" s="263" t="e">
        <f>+VLOOKUP(D75,'POA 2026'!$A$11:$AU$188,13,FALSE)</f>
        <v>#N/A</v>
      </c>
      <c r="F75" s="263" t="e">
        <f>+VLOOKUP(D75,'POA 2026'!$A$11:$AU$188,14,FALSE)</f>
        <v>#N/A</v>
      </c>
      <c r="G75" s="263" t="e">
        <f>+VLOOKUP(D75,'POA 2026'!$A$11:$AU$188,8,FALSE)</f>
        <v>#N/A</v>
      </c>
      <c r="H75" s="145"/>
      <c r="I75" s="145"/>
      <c r="J75" s="145"/>
      <c r="K75" s="251"/>
      <c r="L75" s="145"/>
      <c r="M75" s="145"/>
      <c r="N75" s="145"/>
    </row>
    <row r="76" spans="1:14" x14ac:dyDescent="0.25">
      <c r="A76" s="145"/>
      <c r="B76" s="145"/>
      <c r="C76" s="145"/>
      <c r="D76" s="145"/>
      <c r="E76" s="263" t="e">
        <f>+VLOOKUP(D76,'POA 2026'!$A$11:$AU$188,13,FALSE)</f>
        <v>#N/A</v>
      </c>
      <c r="F76" s="263" t="e">
        <f>+VLOOKUP(D76,'POA 2026'!$A$11:$AU$188,14,FALSE)</f>
        <v>#N/A</v>
      </c>
      <c r="G76" s="263" t="e">
        <f>+VLOOKUP(D76,'POA 2026'!$A$11:$AU$188,8,FALSE)</f>
        <v>#N/A</v>
      </c>
      <c r="H76" s="145"/>
      <c r="I76" s="145"/>
      <c r="J76" s="145"/>
      <c r="K76" s="251"/>
      <c r="L76" s="145"/>
      <c r="M76" s="145"/>
      <c r="N76" s="145"/>
    </row>
    <row r="77" spans="1:14" x14ac:dyDescent="0.25">
      <c r="A77" s="145"/>
      <c r="B77" s="145"/>
      <c r="C77" s="145"/>
      <c r="D77" s="145"/>
      <c r="E77" s="263" t="e">
        <f>+VLOOKUP(D77,'POA 2026'!$A$11:$AU$188,13,FALSE)</f>
        <v>#N/A</v>
      </c>
      <c r="F77" s="263" t="e">
        <f>+VLOOKUP(D77,'POA 2026'!$A$11:$AU$188,14,FALSE)</f>
        <v>#N/A</v>
      </c>
      <c r="G77" s="263" t="e">
        <f>+VLOOKUP(D77,'POA 2026'!$A$11:$AU$188,8,FALSE)</f>
        <v>#N/A</v>
      </c>
      <c r="H77" s="145"/>
      <c r="I77" s="145"/>
      <c r="J77" s="145"/>
      <c r="K77" s="251"/>
      <c r="L77" s="145"/>
      <c r="M77" s="145"/>
      <c r="N77" s="145"/>
    </row>
    <row r="78" spans="1:14" x14ac:dyDescent="0.25">
      <c r="A78" s="145"/>
      <c r="B78" s="145"/>
      <c r="C78" s="145"/>
      <c r="D78" s="145"/>
      <c r="E78" s="263" t="e">
        <f>+VLOOKUP(D78,'POA 2026'!$A$11:$AU$188,13,FALSE)</f>
        <v>#N/A</v>
      </c>
      <c r="F78" s="263" t="e">
        <f>+VLOOKUP(D78,'POA 2026'!$A$11:$AU$188,14,FALSE)</f>
        <v>#N/A</v>
      </c>
      <c r="G78" s="145"/>
      <c r="H78" s="145"/>
      <c r="I78" s="145"/>
      <c r="J78" s="145"/>
      <c r="K78" s="251"/>
      <c r="L78" s="145"/>
      <c r="M78" s="145"/>
      <c r="N78" s="145"/>
    </row>
    <row r="79" spans="1:14" x14ac:dyDescent="0.25">
      <c r="A79" s="145"/>
      <c r="B79" s="145"/>
      <c r="C79" s="145"/>
      <c r="D79" s="145"/>
      <c r="E79" s="263" t="e">
        <f>+VLOOKUP(D79,'POA 2026'!$A$11:$AU$188,13,FALSE)</f>
        <v>#N/A</v>
      </c>
      <c r="F79" s="263" t="e">
        <f>+VLOOKUP(D79,'POA 2026'!$A$11:$AU$188,14,FALSE)</f>
        <v>#N/A</v>
      </c>
      <c r="G79" s="145"/>
      <c r="H79" s="145"/>
      <c r="I79" s="145"/>
      <c r="J79" s="145"/>
      <c r="K79" s="251"/>
      <c r="L79" s="145"/>
      <c r="M79" s="145"/>
      <c r="N79" s="145"/>
    </row>
    <row r="80" spans="1:14" x14ac:dyDescent="0.25">
      <c r="A80" s="145"/>
      <c r="B80" s="145"/>
      <c r="C80" s="145"/>
      <c r="D80" s="145"/>
      <c r="E80" s="263" t="e">
        <f>+VLOOKUP(D80,'POA 2026'!$A$11:$AU$188,13,FALSE)</f>
        <v>#N/A</v>
      </c>
      <c r="F80" s="145"/>
      <c r="G80" s="145"/>
      <c r="H80" s="145"/>
      <c r="I80" s="145"/>
      <c r="J80" s="145"/>
      <c r="K80" s="251"/>
      <c r="L80" s="145"/>
      <c r="M80" s="145"/>
      <c r="N80" s="145"/>
    </row>
    <row r="81" spans="1:14" x14ac:dyDescent="0.25">
      <c r="A81" s="145"/>
      <c r="B81" s="145"/>
      <c r="C81" s="145"/>
      <c r="D81" s="145"/>
      <c r="E81" s="263" t="e">
        <f>+VLOOKUP(D81,'POA 2026'!$A$11:$AU$188,13,FALSE)</f>
        <v>#N/A</v>
      </c>
      <c r="F81" s="145"/>
      <c r="G81" s="145"/>
      <c r="H81" s="145"/>
      <c r="I81" s="145"/>
      <c r="J81" s="145"/>
      <c r="K81" s="251"/>
      <c r="L81" s="145"/>
      <c r="M81" s="145"/>
      <c r="N81" s="145"/>
    </row>
    <row r="82" spans="1:14" x14ac:dyDescent="0.25">
      <c r="A82" s="145"/>
      <c r="B82" s="145"/>
      <c r="C82" s="145"/>
      <c r="D82" s="145"/>
      <c r="E82" s="145"/>
      <c r="F82" s="145"/>
      <c r="G82" s="145"/>
      <c r="H82" s="145"/>
      <c r="I82" s="145"/>
      <c r="J82" s="145"/>
      <c r="K82" s="251"/>
      <c r="L82" s="145"/>
      <c r="M82" s="145"/>
      <c r="N82" s="145"/>
    </row>
    <row r="83" spans="1:14" x14ac:dyDescent="0.25">
      <c r="A83" s="145"/>
      <c r="B83" s="145"/>
      <c r="C83" s="145"/>
      <c r="D83" s="145"/>
      <c r="E83" s="145"/>
      <c r="F83" s="145"/>
      <c r="G83" s="145"/>
      <c r="H83" s="145"/>
      <c r="I83" s="145"/>
      <c r="J83" s="145"/>
      <c r="K83" s="251"/>
      <c r="L83" s="145"/>
      <c r="M83" s="145"/>
      <c r="N83" s="145"/>
    </row>
    <row r="84" spans="1:14" x14ac:dyDescent="0.25">
      <c r="A84" s="145"/>
      <c r="B84" s="145"/>
      <c r="C84" s="145"/>
      <c r="D84" s="145"/>
      <c r="E84" s="145"/>
      <c r="F84" s="145"/>
      <c r="G84" s="145"/>
      <c r="H84" s="145"/>
      <c r="I84" s="145"/>
      <c r="J84" s="145"/>
      <c r="K84" s="251"/>
      <c r="L84" s="145"/>
      <c r="M84" s="145"/>
      <c r="N84" s="145"/>
    </row>
    <row r="85" spans="1:14" x14ac:dyDescent="0.25">
      <c r="A85" s="145"/>
      <c r="B85" s="145"/>
      <c r="C85" s="145"/>
      <c r="D85" s="145"/>
      <c r="E85" s="145"/>
      <c r="F85" s="145"/>
      <c r="G85" s="145"/>
      <c r="H85" s="145"/>
      <c r="I85" s="145"/>
      <c r="J85" s="145"/>
      <c r="K85" s="251"/>
      <c r="L85" s="145"/>
      <c r="M85" s="145"/>
      <c r="N85" s="145"/>
    </row>
    <row r="86" spans="1:14" x14ac:dyDescent="0.25">
      <c r="A86" s="145"/>
      <c r="B86" s="145"/>
      <c r="C86" s="145"/>
      <c r="D86" s="145"/>
      <c r="E86" s="145"/>
      <c r="F86" s="145"/>
      <c r="G86" s="145"/>
      <c r="H86" s="145"/>
      <c r="I86" s="145"/>
      <c r="J86" s="145"/>
      <c r="K86" s="251"/>
      <c r="L86" s="145"/>
      <c r="M86" s="145"/>
      <c r="N86" s="145"/>
    </row>
    <row r="87" spans="1:14" x14ac:dyDescent="0.25">
      <c r="A87" s="145"/>
      <c r="B87" s="145"/>
      <c r="C87" s="145"/>
      <c r="D87" s="145"/>
      <c r="E87" s="145"/>
      <c r="F87" s="145"/>
      <c r="G87" s="145"/>
      <c r="H87" s="145"/>
      <c r="I87" s="145"/>
      <c r="J87" s="145"/>
      <c r="K87" s="251"/>
      <c r="L87" s="145"/>
      <c r="M87" s="145"/>
      <c r="N87" s="145"/>
    </row>
    <row r="88" spans="1:14" x14ac:dyDescent="0.25">
      <c r="A88" s="145"/>
      <c r="B88" s="145"/>
      <c r="C88" s="145"/>
      <c r="D88" s="145"/>
      <c r="E88" s="145"/>
      <c r="F88" s="145"/>
      <c r="G88" s="145"/>
      <c r="H88" s="145"/>
      <c r="I88" s="145"/>
      <c r="J88" s="145"/>
      <c r="K88" s="251"/>
      <c r="L88" s="145"/>
      <c r="M88" s="145"/>
      <c r="N88" s="145"/>
    </row>
    <row r="89" spans="1:14" x14ac:dyDescent="0.25">
      <c r="A89" s="145"/>
      <c r="B89" s="145"/>
      <c r="C89" s="145"/>
      <c r="D89" s="145"/>
      <c r="E89" s="145"/>
      <c r="F89" s="145"/>
      <c r="G89" s="145"/>
      <c r="H89" s="145"/>
      <c r="I89" s="145"/>
      <c r="J89" s="145"/>
      <c r="K89" s="251"/>
      <c r="L89" s="145"/>
      <c r="M89" s="145"/>
      <c r="N89" s="145"/>
    </row>
    <row r="90" spans="1:14" x14ac:dyDescent="0.25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251"/>
      <c r="L90" s="145"/>
      <c r="M90" s="145"/>
      <c r="N90" s="145"/>
    </row>
    <row r="91" spans="1:14" x14ac:dyDescent="0.25">
      <c r="A91" s="145"/>
      <c r="B91" s="145"/>
      <c r="C91" s="145"/>
      <c r="D91" s="145"/>
      <c r="E91" s="145"/>
      <c r="F91" s="145"/>
      <c r="G91" s="145"/>
      <c r="H91" s="145"/>
      <c r="I91" s="145"/>
      <c r="J91" s="145"/>
      <c r="K91" s="251"/>
      <c r="L91" s="145"/>
      <c r="M91" s="145"/>
      <c r="N91" s="145"/>
    </row>
    <row r="92" spans="1:14" x14ac:dyDescent="0.25">
      <c r="A92" s="145"/>
      <c r="B92" s="145"/>
      <c r="C92" s="145"/>
      <c r="D92" s="145"/>
      <c r="E92" s="145"/>
      <c r="F92" s="145"/>
      <c r="G92" s="145"/>
      <c r="H92" s="145"/>
      <c r="I92" s="145"/>
      <c r="J92" s="145"/>
      <c r="K92" s="251"/>
      <c r="L92" s="145"/>
      <c r="M92" s="145"/>
      <c r="N92" s="145"/>
    </row>
    <row r="93" spans="1:14" x14ac:dyDescent="0.25">
      <c r="A93" s="145"/>
      <c r="B93" s="145"/>
      <c r="C93" s="145"/>
      <c r="D93" s="145"/>
      <c r="E93" s="145"/>
      <c r="F93" s="145"/>
      <c r="G93" s="145"/>
      <c r="H93" s="145"/>
      <c r="I93" s="145"/>
      <c r="J93" s="145"/>
      <c r="K93" s="251"/>
      <c r="L93" s="145"/>
      <c r="M93" s="145"/>
      <c r="N93" s="145"/>
    </row>
    <row r="94" spans="1:14" x14ac:dyDescent="0.25">
      <c r="A94" s="145"/>
      <c r="B94" s="145"/>
      <c r="C94" s="145"/>
      <c r="D94" s="145"/>
      <c r="E94" s="145"/>
      <c r="F94" s="145"/>
      <c r="G94" s="145"/>
      <c r="H94" s="145"/>
      <c r="I94" s="145"/>
      <c r="J94" s="145"/>
      <c r="K94" s="251"/>
      <c r="L94" s="145"/>
      <c r="M94" s="145"/>
      <c r="N94" s="145"/>
    </row>
    <row r="95" spans="1:14" x14ac:dyDescent="0.25">
      <c r="A95" s="145"/>
      <c r="B95" s="145"/>
      <c r="C95" s="145"/>
      <c r="D95" s="145"/>
      <c r="E95" s="145"/>
      <c r="F95" s="145"/>
      <c r="G95" s="145"/>
      <c r="H95" s="145"/>
      <c r="I95" s="145"/>
      <c r="J95" s="145"/>
      <c r="K95" s="251"/>
      <c r="L95" s="145"/>
      <c r="M95" s="145"/>
      <c r="N95" s="145"/>
    </row>
    <row r="96" spans="1:14" x14ac:dyDescent="0.25">
      <c r="A96" s="145"/>
      <c r="B96" s="145"/>
      <c r="C96" s="145"/>
      <c r="D96" s="145"/>
      <c r="E96" s="145"/>
      <c r="F96" s="145"/>
      <c r="G96" s="145"/>
      <c r="H96" s="145"/>
      <c r="I96" s="145"/>
      <c r="J96" s="145"/>
      <c r="K96" s="251"/>
      <c r="L96" s="145"/>
      <c r="M96" s="145"/>
      <c r="N96" s="145"/>
    </row>
    <row r="97" spans="1:14" x14ac:dyDescent="0.25">
      <c r="A97" s="145"/>
      <c r="B97" s="145"/>
      <c r="C97" s="145"/>
      <c r="D97" s="145"/>
      <c r="E97" s="145"/>
      <c r="F97" s="145"/>
      <c r="G97" s="145"/>
      <c r="H97" s="145"/>
      <c r="I97" s="145"/>
      <c r="J97" s="145"/>
      <c r="K97" s="251"/>
      <c r="L97" s="145"/>
      <c r="M97" s="145"/>
      <c r="N97" s="145"/>
    </row>
    <row r="98" spans="1:14" x14ac:dyDescent="0.25">
      <c r="A98" s="145"/>
      <c r="B98" s="145"/>
      <c r="C98" s="145"/>
      <c r="D98" s="145"/>
      <c r="E98" s="145"/>
      <c r="F98" s="145"/>
      <c r="G98" s="145"/>
      <c r="H98" s="145"/>
      <c r="I98" s="145"/>
      <c r="J98" s="145"/>
      <c r="K98" s="251"/>
      <c r="L98" s="145"/>
      <c r="M98" s="145"/>
      <c r="N98" s="145"/>
    </row>
    <row r="99" spans="1:14" x14ac:dyDescent="0.25">
      <c r="A99" s="145"/>
      <c r="B99" s="145"/>
      <c r="C99" s="145"/>
      <c r="D99" s="145"/>
      <c r="E99" s="145"/>
      <c r="F99" s="145"/>
      <c r="G99" s="145"/>
      <c r="H99" s="145"/>
      <c r="I99" s="145"/>
      <c r="J99" s="145"/>
      <c r="K99" s="251"/>
      <c r="L99" s="145"/>
      <c r="M99" s="145"/>
      <c r="N99" s="145"/>
    </row>
    <row r="100" spans="1:14" x14ac:dyDescent="0.25">
      <c r="A100" s="145"/>
      <c r="B100" s="145"/>
      <c r="C100" s="145"/>
      <c r="D100" s="145"/>
      <c r="E100" s="145"/>
      <c r="F100" s="145"/>
      <c r="G100" s="145"/>
      <c r="H100" s="145"/>
      <c r="I100" s="145"/>
      <c r="J100" s="145"/>
      <c r="K100" s="251"/>
      <c r="L100" s="145"/>
      <c r="M100" s="145"/>
      <c r="N100" s="145"/>
    </row>
    <row r="101" spans="1:14" x14ac:dyDescent="0.25">
      <c r="A101" s="145"/>
      <c r="B101" s="145"/>
      <c r="C101" s="145"/>
      <c r="D101" s="145"/>
      <c r="E101" s="145"/>
      <c r="F101" s="145"/>
      <c r="G101" s="145"/>
      <c r="H101" s="145"/>
      <c r="I101" s="145"/>
      <c r="J101" s="145"/>
      <c r="K101" s="251"/>
      <c r="L101" s="145"/>
      <c r="M101" s="145"/>
      <c r="N101" s="145"/>
    </row>
    <row r="102" spans="1:14" x14ac:dyDescent="0.25">
      <c r="A102" s="145"/>
      <c r="B102" s="145"/>
      <c r="C102" s="145"/>
      <c r="D102" s="145"/>
      <c r="E102" s="145"/>
      <c r="F102" s="145"/>
      <c r="G102" s="145"/>
      <c r="H102" s="145"/>
      <c r="I102" s="145"/>
      <c r="J102" s="145"/>
      <c r="K102" s="251"/>
      <c r="L102" s="145"/>
      <c r="M102" s="145"/>
      <c r="N102" s="145"/>
    </row>
    <row r="103" spans="1:14" x14ac:dyDescent="0.25">
      <c r="A103" s="145"/>
      <c r="B103" s="145"/>
      <c r="C103" s="145"/>
      <c r="D103" s="145"/>
      <c r="E103" s="145"/>
      <c r="F103" s="145"/>
      <c r="G103" s="145"/>
      <c r="H103" s="145"/>
      <c r="I103" s="145"/>
      <c r="J103" s="145"/>
      <c r="K103" s="251"/>
      <c r="L103" s="145"/>
      <c r="M103" s="145"/>
      <c r="N103" s="145"/>
    </row>
    <row r="104" spans="1:14" x14ac:dyDescent="0.25">
      <c r="A104" s="145"/>
      <c r="B104" s="145"/>
      <c r="C104" s="145"/>
      <c r="D104" s="145"/>
      <c r="E104" s="145"/>
      <c r="F104" s="145"/>
      <c r="G104" s="145"/>
      <c r="H104" s="145"/>
      <c r="I104" s="145"/>
      <c r="J104" s="145"/>
      <c r="K104" s="251"/>
      <c r="L104" s="145"/>
      <c r="M104" s="145"/>
      <c r="N104" s="145"/>
    </row>
    <row r="105" spans="1:14" x14ac:dyDescent="0.25">
      <c r="A105" s="145"/>
      <c r="B105" s="145"/>
      <c r="C105" s="145"/>
      <c r="D105" s="145"/>
      <c r="E105" s="145"/>
      <c r="F105" s="145"/>
      <c r="G105" s="145"/>
      <c r="H105" s="145"/>
      <c r="I105" s="145"/>
      <c r="J105" s="145"/>
      <c r="K105" s="251"/>
      <c r="L105" s="145"/>
      <c r="M105" s="145"/>
      <c r="N105" s="145"/>
    </row>
    <row r="106" spans="1:14" x14ac:dyDescent="0.25">
      <c r="A106" s="145"/>
      <c r="B106" s="145"/>
      <c r="C106" s="145"/>
      <c r="D106" s="145"/>
      <c r="E106" s="145"/>
      <c r="F106" s="145"/>
      <c r="G106" s="145"/>
      <c r="H106" s="145"/>
      <c r="I106" s="145"/>
      <c r="J106" s="145"/>
      <c r="K106" s="251"/>
      <c r="L106" s="145"/>
      <c r="M106" s="145"/>
      <c r="N106" s="145"/>
    </row>
    <row r="107" spans="1:14" x14ac:dyDescent="0.25">
      <c r="A107" s="145"/>
      <c r="B107" s="145"/>
      <c r="C107" s="145"/>
      <c r="D107" s="145"/>
      <c r="E107" s="145"/>
      <c r="F107" s="145"/>
      <c r="G107" s="145"/>
      <c r="H107" s="145"/>
      <c r="I107" s="145"/>
      <c r="J107" s="145"/>
      <c r="K107" s="251"/>
      <c r="L107" s="145"/>
      <c r="M107" s="145"/>
      <c r="N107" s="145"/>
    </row>
    <row r="108" spans="1:14" x14ac:dyDescent="0.25">
      <c r="A108" s="145"/>
      <c r="B108" s="145"/>
      <c r="C108" s="145"/>
      <c r="D108" s="145"/>
      <c r="E108" s="145"/>
      <c r="F108" s="145"/>
      <c r="G108" s="145"/>
      <c r="H108" s="145"/>
      <c r="I108" s="145"/>
      <c r="J108" s="145"/>
      <c r="K108" s="251"/>
      <c r="L108" s="145"/>
      <c r="M108" s="145"/>
      <c r="N108" s="145"/>
    </row>
    <row r="109" spans="1:14" x14ac:dyDescent="0.25">
      <c r="A109" s="145"/>
      <c r="B109" s="145"/>
      <c r="C109" s="145"/>
      <c r="D109" s="145"/>
      <c r="E109" s="145"/>
      <c r="F109" s="145"/>
      <c r="G109" s="145"/>
      <c r="H109" s="145"/>
      <c r="I109" s="145"/>
      <c r="J109" s="145"/>
      <c r="K109" s="251"/>
      <c r="L109" s="145"/>
      <c r="M109" s="145"/>
      <c r="N109" s="145"/>
    </row>
    <row r="110" spans="1:14" x14ac:dyDescent="0.25">
      <c r="A110" s="145"/>
      <c r="B110" s="145"/>
      <c r="C110" s="145"/>
      <c r="D110" s="145"/>
      <c r="E110" s="145"/>
      <c r="F110" s="145"/>
      <c r="G110" s="145"/>
      <c r="H110" s="145"/>
      <c r="I110" s="145"/>
      <c r="J110" s="145"/>
      <c r="K110" s="251"/>
      <c r="L110" s="145"/>
      <c r="M110" s="145"/>
      <c r="N110" s="145"/>
    </row>
    <row r="111" spans="1:14" x14ac:dyDescent="0.25">
      <c r="A111" s="145"/>
      <c r="B111" s="145"/>
      <c r="C111" s="145"/>
      <c r="D111" s="145"/>
      <c r="E111" s="145"/>
      <c r="F111" s="145"/>
      <c r="G111" s="145"/>
      <c r="H111" s="145"/>
      <c r="I111" s="145"/>
      <c r="J111" s="145"/>
      <c r="K111" s="251"/>
      <c r="L111" s="145"/>
      <c r="M111" s="145"/>
      <c r="N111" s="145"/>
    </row>
    <row r="112" spans="1:14" x14ac:dyDescent="0.25">
      <c r="A112" s="145"/>
      <c r="B112" s="145"/>
      <c r="C112" s="145"/>
      <c r="D112" s="145"/>
      <c r="E112" s="145"/>
      <c r="F112" s="145"/>
      <c r="G112" s="145"/>
      <c r="H112" s="145"/>
      <c r="I112" s="145"/>
      <c r="J112" s="145"/>
      <c r="K112" s="251"/>
      <c r="L112" s="145"/>
      <c r="M112" s="145"/>
      <c r="N112" s="145"/>
    </row>
    <row r="113" spans="1:14" x14ac:dyDescent="0.25">
      <c r="A113" s="145"/>
      <c r="B113" s="145"/>
      <c r="C113" s="145"/>
      <c r="D113" s="145"/>
      <c r="E113" s="145"/>
      <c r="F113" s="145"/>
      <c r="G113" s="145"/>
      <c r="H113" s="145"/>
      <c r="I113" s="145"/>
      <c r="J113" s="145"/>
      <c r="K113" s="251"/>
      <c r="L113" s="145"/>
      <c r="M113" s="145"/>
      <c r="N113" s="145"/>
    </row>
    <row r="114" spans="1:14" x14ac:dyDescent="0.25">
      <c r="A114" s="145"/>
      <c r="B114" s="145"/>
      <c r="C114" s="145"/>
      <c r="D114" s="145"/>
      <c r="E114" s="145"/>
      <c r="F114" s="145"/>
      <c r="G114" s="145"/>
      <c r="H114" s="145"/>
      <c r="I114" s="145"/>
      <c r="J114" s="145"/>
      <c r="K114" s="251"/>
      <c r="L114" s="145"/>
      <c r="M114" s="145"/>
      <c r="N114" s="145"/>
    </row>
    <row r="115" spans="1:14" x14ac:dyDescent="0.25">
      <c r="A115" s="145"/>
      <c r="B115" s="145"/>
      <c r="C115" s="145"/>
      <c r="D115" s="145"/>
      <c r="E115" s="145"/>
      <c r="F115" s="145"/>
      <c r="G115" s="145"/>
      <c r="H115" s="145"/>
      <c r="I115" s="145"/>
      <c r="J115" s="145"/>
      <c r="K115" s="251"/>
      <c r="L115" s="145"/>
      <c r="M115" s="145"/>
      <c r="N115" s="145"/>
    </row>
    <row r="116" spans="1:14" x14ac:dyDescent="0.25">
      <c r="A116" s="145"/>
      <c r="B116" s="145"/>
      <c r="C116" s="145"/>
      <c r="D116" s="145"/>
      <c r="E116" s="145"/>
      <c r="F116" s="145"/>
      <c r="G116" s="145"/>
      <c r="H116" s="145"/>
      <c r="I116" s="145"/>
      <c r="J116" s="145"/>
      <c r="K116" s="251"/>
      <c r="L116" s="145"/>
      <c r="M116" s="145"/>
      <c r="N116" s="145"/>
    </row>
    <row r="117" spans="1:14" x14ac:dyDescent="0.25">
      <c r="A117" s="145"/>
      <c r="B117" s="145"/>
      <c r="C117" s="145"/>
      <c r="D117" s="145"/>
      <c r="E117" s="145"/>
      <c r="F117" s="145"/>
      <c r="G117" s="145"/>
      <c r="H117" s="145"/>
      <c r="I117" s="145"/>
      <c r="J117" s="145"/>
      <c r="K117" s="251"/>
      <c r="L117" s="145"/>
      <c r="M117" s="145"/>
      <c r="N117" s="145"/>
    </row>
    <row r="118" spans="1:14" x14ac:dyDescent="0.25">
      <c r="A118" s="145"/>
      <c r="B118" s="145"/>
      <c r="C118" s="145"/>
      <c r="D118" s="145"/>
      <c r="E118" s="145"/>
      <c r="F118" s="145"/>
      <c r="G118" s="145"/>
      <c r="H118" s="145"/>
      <c r="I118" s="145"/>
      <c r="J118" s="145"/>
      <c r="K118" s="251"/>
      <c r="L118" s="145"/>
      <c r="M118" s="145"/>
      <c r="N118" s="145"/>
    </row>
    <row r="119" spans="1:14" x14ac:dyDescent="0.25">
      <c r="A119" s="145"/>
      <c r="B119" s="145"/>
      <c r="C119" s="145"/>
      <c r="D119" s="145"/>
      <c r="E119" s="145"/>
      <c r="F119" s="145"/>
      <c r="G119" s="145"/>
      <c r="H119" s="145"/>
      <c r="I119" s="145"/>
      <c r="J119" s="145"/>
      <c r="K119" s="251"/>
      <c r="L119" s="145"/>
      <c r="M119" s="145"/>
      <c r="N119" s="145"/>
    </row>
    <row r="120" spans="1:14" x14ac:dyDescent="0.25">
      <c r="A120" s="145"/>
      <c r="B120" s="145"/>
      <c r="C120" s="145"/>
      <c r="D120" s="145"/>
      <c r="E120" s="145"/>
      <c r="F120" s="145"/>
      <c r="G120" s="145"/>
      <c r="H120" s="145"/>
      <c r="I120" s="145"/>
      <c r="J120" s="145"/>
      <c r="K120" s="251"/>
      <c r="L120" s="145"/>
      <c r="M120" s="145"/>
      <c r="N120" s="145"/>
    </row>
    <row r="121" spans="1:14" x14ac:dyDescent="0.25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251"/>
      <c r="L121" s="145"/>
      <c r="M121" s="145"/>
      <c r="N121" s="145"/>
    </row>
    <row r="122" spans="1:14" x14ac:dyDescent="0.25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251"/>
      <c r="L122" s="145"/>
      <c r="M122" s="145"/>
      <c r="N122" s="145"/>
    </row>
    <row r="123" spans="1:14" x14ac:dyDescent="0.25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251"/>
      <c r="L123" s="145"/>
      <c r="M123" s="145"/>
      <c r="N123" s="145"/>
    </row>
    <row r="124" spans="1:14" x14ac:dyDescent="0.25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251"/>
      <c r="L124" s="145"/>
      <c r="M124" s="145"/>
      <c r="N124" s="145"/>
    </row>
    <row r="125" spans="1:14" x14ac:dyDescent="0.25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251"/>
      <c r="L125" s="145"/>
      <c r="M125" s="145"/>
      <c r="N125" s="145"/>
    </row>
    <row r="126" spans="1:14" x14ac:dyDescent="0.25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251"/>
      <c r="L126" s="145"/>
      <c r="M126" s="145"/>
      <c r="N126" s="145"/>
    </row>
    <row r="127" spans="1:14" x14ac:dyDescent="0.25">
      <c r="A127" s="145"/>
      <c r="B127" s="145"/>
      <c r="C127" s="145"/>
      <c r="D127" s="145"/>
      <c r="E127" s="145"/>
      <c r="F127" s="145"/>
      <c r="G127" s="145"/>
      <c r="H127" s="145"/>
      <c r="I127" s="145"/>
      <c r="J127" s="145"/>
      <c r="K127" s="251"/>
      <c r="L127" s="145"/>
      <c r="M127" s="145"/>
      <c r="N127" s="145"/>
    </row>
    <row r="128" spans="1:14" x14ac:dyDescent="0.25">
      <c r="A128" s="145"/>
      <c r="B128" s="145"/>
      <c r="C128" s="145"/>
      <c r="D128" s="145"/>
      <c r="E128" s="145"/>
      <c r="F128" s="145"/>
      <c r="G128" s="145"/>
      <c r="H128" s="145"/>
      <c r="I128" s="145"/>
      <c r="J128" s="145"/>
      <c r="K128" s="251"/>
      <c r="L128" s="145"/>
      <c r="M128" s="145"/>
      <c r="N128" s="145"/>
    </row>
    <row r="129" spans="1:14" x14ac:dyDescent="0.25">
      <c r="A129" s="145"/>
      <c r="B129" s="145"/>
      <c r="C129" s="145"/>
      <c r="D129" s="145"/>
      <c r="E129" s="145"/>
      <c r="F129" s="145"/>
      <c r="G129" s="145"/>
      <c r="H129" s="145"/>
      <c r="I129" s="145"/>
      <c r="J129" s="145"/>
      <c r="K129" s="251"/>
      <c r="L129" s="145"/>
      <c r="M129" s="145"/>
      <c r="N129" s="145"/>
    </row>
    <row r="130" spans="1:14" x14ac:dyDescent="0.25">
      <c r="A130" s="145"/>
      <c r="B130" s="145"/>
      <c r="C130" s="145"/>
      <c r="D130" s="145"/>
      <c r="E130" s="145"/>
      <c r="F130" s="145"/>
      <c r="G130" s="145"/>
      <c r="H130" s="145"/>
      <c r="I130" s="145"/>
      <c r="J130" s="145"/>
      <c r="K130" s="251"/>
      <c r="L130" s="145"/>
      <c r="M130" s="145"/>
      <c r="N130" s="145"/>
    </row>
    <row r="131" spans="1:14" x14ac:dyDescent="0.25">
      <c r="A131" s="145"/>
      <c r="B131" s="145"/>
      <c r="C131" s="145"/>
      <c r="D131" s="145"/>
      <c r="E131" s="145"/>
      <c r="F131" s="145"/>
      <c r="G131" s="145"/>
      <c r="H131" s="145"/>
      <c r="I131" s="145"/>
      <c r="J131" s="145"/>
      <c r="K131" s="251"/>
      <c r="L131" s="145"/>
      <c r="M131" s="145"/>
      <c r="N131" s="145"/>
    </row>
    <row r="132" spans="1:14" x14ac:dyDescent="0.25">
      <c r="A132" s="145"/>
      <c r="B132" s="145"/>
      <c r="C132" s="145"/>
      <c r="D132" s="145"/>
      <c r="E132" s="145"/>
      <c r="F132" s="145"/>
      <c r="G132" s="145"/>
      <c r="H132" s="145"/>
      <c r="I132" s="145"/>
      <c r="J132" s="145"/>
      <c r="K132" s="251"/>
      <c r="L132" s="145"/>
      <c r="M132" s="145"/>
      <c r="N132" s="145"/>
    </row>
    <row r="133" spans="1:14" x14ac:dyDescent="0.25">
      <c r="A133" s="145"/>
      <c r="B133" s="145"/>
      <c r="C133" s="145"/>
      <c r="D133" s="145"/>
      <c r="E133" s="145"/>
      <c r="F133" s="145"/>
      <c r="G133" s="145"/>
      <c r="H133" s="145"/>
      <c r="I133" s="145"/>
      <c r="J133" s="145"/>
      <c r="K133" s="251"/>
      <c r="L133" s="145"/>
      <c r="M133" s="145"/>
      <c r="N133" s="145"/>
    </row>
    <row r="134" spans="1:14" x14ac:dyDescent="0.25">
      <c r="A134" s="145"/>
      <c r="B134" s="145"/>
      <c r="C134" s="145"/>
      <c r="D134" s="145"/>
      <c r="E134" s="145"/>
      <c r="F134" s="145"/>
      <c r="G134" s="145"/>
      <c r="H134" s="145"/>
      <c r="I134" s="145"/>
      <c r="J134" s="145"/>
      <c r="K134" s="251"/>
      <c r="L134" s="145"/>
      <c r="M134" s="145"/>
      <c r="N134" s="145"/>
    </row>
    <row r="135" spans="1:14" x14ac:dyDescent="0.25">
      <c r="A135" s="145"/>
      <c r="B135" s="145"/>
      <c r="C135" s="145"/>
      <c r="D135" s="145"/>
      <c r="E135" s="145"/>
      <c r="F135" s="145"/>
      <c r="G135" s="145"/>
      <c r="H135" s="145"/>
      <c r="I135" s="145"/>
      <c r="J135" s="145"/>
      <c r="K135" s="251"/>
      <c r="L135" s="145"/>
      <c r="M135" s="145"/>
      <c r="N135" s="145"/>
    </row>
    <row r="136" spans="1:14" x14ac:dyDescent="0.25">
      <c r="A136" s="145"/>
      <c r="B136" s="145"/>
      <c r="C136" s="145"/>
      <c r="D136" s="145"/>
      <c r="E136" s="145"/>
      <c r="F136" s="145"/>
      <c r="G136" s="145"/>
      <c r="H136" s="145"/>
      <c r="I136" s="145"/>
      <c r="J136" s="145"/>
      <c r="K136" s="251"/>
      <c r="L136" s="145"/>
      <c r="M136" s="145"/>
      <c r="N136" s="145"/>
    </row>
    <row r="137" spans="1:14" x14ac:dyDescent="0.25">
      <c r="A137" s="145"/>
      <c r="B137" s="145"/>
      <c r="C137" s="145"/>
      <c r="D137" s="145"/>
      <c r="E137" s="145"/>
      <c r="F137" s="145"/>
      <c r="G137" s="145"/>
      <c r="H137" s="145"/>
      <c r="I137" s="145"/>
      <c r="J137" s="145"/>
      <c r="K137" s="251"/>
      <c r="L137" s="145"/>
      <c r="M137" s="145"/>
      <c r="N137" s="145"/>
    </row>
    <row r="138" spans="1:14" x14ac:dyDescent="0.25">
      <c r="A138" s="145"/>
      <c r="B138" s="145"/>
      <c r="C138" s="145"/>
      <c r="D138" s="145"/>
      <c r="E138" s="145"/>
      <c r="F138" s="145"/>
      <c r="G138" s="145"/>
      <c r="H138" s="145"/>
      <c r="I138" s="145"/>
      <c r="J138" s="145"/>
      <c r="K138" s="251"/>
      <c r="L138" s="145"/>
      <c r="M138" s="145"/>
      <c r="N138" s="145"/>
    </row>
    <row r="139" spans="1:14" x14ac:dyDescent="0.25">
      <c r="A139" s="145"/>
      <c r="B139" s="145"/>
      <c r="C139" s="145"/>
      <c r="D139" s="145"/>
      <c r="E139" s="145"/>
      <c r="F139" s="145"/>
      <c r="G139" s="145"/>
      <c r="H139" s="145"/>
      <c r="I139" s="145"/>
      <c r="J139" s="145"/>
      <c r="K139" s="251"/>
      <c r="L139" s="145"/>
      <c r="M139" s="145"/>
      <c r="N139" s="145"/>
    </row>
    <row r="140" spans="1:14" x14ac:dyDescent="0.25">
      <c r="A140" s="145"/>
      <c r="B140" s="145"/>
      <c r="C140" s="145"/>
      <c r="D140" s="145"/>
      <c r="E140" s="145"/>
      <c r="F140" s="145"/>
      <c r="G140" s="145"/>
      <c r="H140" s="145"/>
      <c r="I140" s="145"/>
      <c r="J140" s="145"/>
      <c r="K140" s="251"/>
      <c r="L140" s="145"/>
      <c r="M140" s="145"/>
      <c r="N140" s="145"/>
    </row>
    <row r="141" spans="1:14" x14ac:dyDescent="0.25">
      <c r="A141" s="145"/>
      <c r="B141" s="145"/>
      <c r="C141" s="145"/>
      <c r="D141" s="145"/>
      <c r="E141" s="145"/>
      <c r="F141" s="145"/>
      <c r="G141" s="145"/>
      <c r="H141" s="145"/>
      <c r="I141" s="145"/>
      <c r="J141" s="145"/>
      <c r="K141" s="251"/>
      <c r="L141" s="145"/>
      <c r="M141" s="145"/>
      <c r="N141" s="145"/>
    </row>
    <row r="142" spans="1:14" x14ac:dyDescent="0.25">
      <c r="A142" s="145"/>
      <c r="B142" s="145"/>
      <c r="C142" s="145"/>
      <c r="D142" s="145"/>
      <c r="E142" s="145"/>
      <c r="F142" s="145"/>
      <c r="G142" s="145"/>
      <c r="H142" s="145"/>
      <c r="I142" s="145"/>
      <c r="J142" s="145"/>
      <c r="K142" s="251"/>
      <c r="L142" s="145"/>
      <c r="M142" s="145"/>
      <c r="N142" s="145"/>
    </row>
    <row r="143" spans="1:14" x14ac:dyDescent="0.25">
      <c r="A143" s="145"/>
      <c r="B143" s="145"/>
      <c r="C143" s="145"/>
      <c r="D143" s="145"/>
      <c r="E143" s="145"/>
      <c r="F143" s="145"/>
      <c r="G143" s="145"/>
      <c r="H143" s="145"/>
      <c r="I143" s="145"/>
      <c r="J143" s="145"/>
      <c r="K143" s="251"/>
      <c r="L143" s="145"/>
      <c r="M143" s="145"/>
      <c r="N143" s="145"/>
    </row>
    <row r="144" spans="1:14" x14ac:dyDescent="0.25">
      <c r="A144" s="145"/>
      <c r="B144" s="145"/>
      <c r="C144" s="145"/>
      <c r="D144" s="145"/>
      <c r="E144" s="145"/>
      <c r="F144" s="145"/>
      <c r="G144" s="145"/>
      <c r="H144" s="145"/>
      <c r="I144" s="145"/>
      <c r="J144" s="145"/>
      <c r="K144" s="251"/>
      <c r="L144" s="145"/>
      <c r="M144" s="145"/>
      <c r="N144" s="145"/>
    </row>
    <row r="145" spans="1:14" x14ac:dyDescent="0.25">
      <c r="A145" s="145"/>
      <c r="B145" s="145"/>
      <c r="C145" s="145"/>
      <c r="D145" s="145"/>
      <c r="E145" s="145"/>
      <c r="F145" s="145"/>
      <c r="G145" s="145"/>
      <c r="H145" s="145"/>
      <c r="I145" s="145"/>
      <c r="J145" s="145"/>
      <c r="K145" s="251"/>
      <c r="L145" s="145"/>
      <c r="M145" s="145"/>
      <c r="N145" s="145"/>
    </row>
    <row r="146" spans="1:14" x14ac:dyDescent="0.25">
      <c r="A146" s="145"/>
      <c r="B146" s="145"/>
      <c r="C146" s="145"/>
      <c r="D146" s="145"/>
      <c r="E146" s="145"/>
      <c r="F146" s="145"/>
      <c r="G146" s="145"/>
      <c r="H146" s="145"/>
      <c r="I146" s="145"/>
      <c r="J146" s="145"/>
      <c r="K146" s="251"/>
      <c r="L146" s="145"/>
      <c r="M146" s="145"/>
      <c r="N146" s="145"/>
    </row>
    <row r="147" spans="1:14" x14ac:dyDescent="0.25">
      <c r="A147" s="145"/>
      <c r="B147" s="145"/>
      <c r="C147" s="145"/>
      <c r="D147" s="145"/>
      <c r="E147" s="145"/>
      <c r="F147" s="145"/>
      <c r="G147" s="145"/>
      <c r="H147" s="145"/>
      <c r="I147" s="145"/>
      <c r="J147" s="145"/>
      <c r="K147" s="251"/>
      <c r="L147" s="145"/>
      <c r="M147" s="145"/>
      <c r="N147" s="145"/>
    </row>
    <row r="148" spans="1:14" x14ac:dyDescent="0.25">
      <c r="A148" s="145"/>
      <c r="B148" s="145"/>
      <c r="C148" s="145"/>
      <c r="D148" s="145"/>
      <c r="E148" s="145"/>
      <c r="F148" s="145"/>
      <c r="G148" s="145"/>
      <c r="H148" s="145"/>
      <c r="I148" s="145"/>
      <c r="J148" s="145"/>
      <c r="K148" s="251"/>
      <c r="L148" s="145"/>
      <c r="M148" s="145"/>
      <c r="N148" s="145"/>
    </row>
    <row r="149" spans="1:14" x14ac:dyDescent="0.25">
      <c r="A149" s="145"/>
      <c r="B149" s="145"/>
      <c r="C149" s="145"/>
      <c r="D149" s="145"/>
      <c r="E149" s="145"/>
      <c r="F149" s="145"/>
      <c r="G149" s="145"/>
      <c r="H149" s="145"/>
      <c r="I149" s="145"/>
      <c r="J149" s="145"/>
      <c r="K149" s="251"/>
      <c r="L149" s="145"/>
      <c r="M149" s="145"/>
      <c r="N149" s="145"/>
    </row>
    <row r="150" spans="1:14" x14ac:dyDescent="0.25">
      <c r="A150" s="145"/>
      <c r="B150" s="145"/>
      <c r="C150" s="145"/>
      <c r="D150" s="145"/>
      <c r="E150" s="145"/>
      <c r="F150" s="145"/>
      <c r="G150" s="145"/>
      <c r="H150" s="145"/>
      <c r="I150" s="145"/>
      <c r="J150" s="145"/>
      <c r="K150" s="251"/>
      <c r="L150" s="145"/>
      <c r="M150" s="145"/>
      <c r="N150" s="145"/>
    </row>
    <row r="151" spans="1:14" x14ac:dyDescent="0.25">
      <c r="A151" s="145"/>
      <c r="B151" s="145"/>
      <c r="C151" s="145"/>
      <c r="D151" s="145"/>
      <c r="E151" s="145"/>
      <c r="F151" s="145"/>
      <c r="G151" s="145"/>
      <c r="H151" s="145"/>
      <c r="I151" s="145"/>
      <c r="J151" s="145"/>
      <c r="K151" s="251"/>
      <c r="L151" s="145"/>
      <c r="M151" s="145"/>
      <c r="N151" s="145"/>
    </row>
    <row r="152" spans="1:14" x14ac:dyDescent="0.25">
      <c r="A152" s="145"/>
      <c r="B152" s="145"/>
      <c r="C152" s="145"/>
      <c r="D152" s="145"/>
      <c r="E152" s="145"/>
      <c r="F152" s="145"/>
      <c r="G152" s="145"/>
      <c r="H152" s="145"/>
      <c r="I152" s="145"/>
      <c r="J152" s="145"/>
      <c r="K152" s="251"/>
      <c r="L152" s="145"/>
      <c r="M152" s="145"/>
      <c r="N152" s="145"/>
    </row>
    <row r="153" spans="1:14" x14ac:dyDescent="0.25">
      <c r="A153" s="145"/>
      <c r="B153" s="145"/>
      <c r="C153" s="145"/>
      <c r="D153" s="145"/>
      <c r="E153" s="145"/>
      <c r="F153" s="145"/>
      <c r="G153" s="145"/>
      <c r="H153" s="145"/>
      <c r="I153" s="145"/>
      <c r="J153" s="145"/>
      <c r="K153" s="251"/>
      <c r="L153" s="145"/>
      <c r="M153" s="145"/>
      <c r="N153" s="145"/>
    </row>
    <row r="154" spans="1:14" x14ac:dyDescent="0.25">
      <c r="A154" s="145"/>
      <c r="B154" s="145"/>
      <c r="C154" s="145"/>
      <c r="D154" s="145"/>
      <c r="E154" s="145"/>
      <c r="F154" s="145"/>
      <c r="G154" s="145"/>
      <c r="H154" s="145"/>
      <c r="I154" s="145"/>
      <c r="J154" s="145"/>
      <c r="K154" s="251"/>
      <c r="L154" s="145"/>
      <c r="M154" s="145"/>
      <c r="N154" s="145"/>
    </row>
    <row r="155" spans="1:14" x14ac:dyDescent="0.25">
      <c r="A155" s="145"/>
      <c r="B155" s="145"/>
      <c r="C155" s="145"/>
      <c r="D155" s="145"/>
      <c r="E155" s="145"/>
      <c r="F155" s="145"/>
      <c r="G155" s="145"/>
      <c r="H155" s="145"/>
      <c r="I155" s="145"/>
      <c r="J155" s="145"/>
      <c r="K155" s="251"/>
      <c r="L155" s="145"/>
      <c r="M155" s="145"/>
      <c r="N155" s="145"/>
    </row>
    <row r="156" spans="1:14" x14ac:dyDescent="0.25">
      <c r="A156" s="145"/>
      <c r="B156" s="145"/>
      <c r="C156" s="145"/>
      <c r="D156" s="145"/>
      <c r="E156" s="145"/>
      <c r="F156" s="145"/>
      <c r="G156" s="145"/>
      <c r="H156" s="145"/>
      <c r="I156" s="145"/>
      <c r="J156" s="145"/>
      <c r="K156" s="251"/>
      <c r="L156" s="145"/>
      <c r="M156" s="145"/>
      <c r="N156" s="145"/>
    </row>
    <row r="157" spans="1:14" x14ac:dyDescent="0.25">
      <c r="A157" s="145"/>
      <c r="B157" s="145"/>
      <c r="C157" s="145"/>
      <c r="D157" s="145"/>
      <c r="E157" s="145"/>
      <c r="F157" s="145"/>
      <c r="G157" s="145"/>
      <c r="H157" s="145"/>
      <c r="I157" s="145"/>
      <c r="J157" s="145"/>
      <c r="K157" s="251"/>
      <c r="L157" s="145"/>
      <c r="M157" s="145"/>
      <c r="N157" s="145"/>
    </row>
    <row r="158" spans="1:14" x14ac:dyDescent="0.25">
      <c r="A158" s="145"/>
      <c r="B158" s="145"/>
      <c r="C158" s="145"/>
      <c r="D158" s="145"/>
      <c r="E158" s="145"/>
      <c r="F158" s="145"/>
      <c r="G158" s="145"/>
      <c r="H158" s="145"/>
      <c r="I158" s="145"/>
      <c r="J158" s="145"/>
      <c r="K158" s="251"/>
      <c r="L158" s="145"/>
      <c r="M158" s="145"/>
      <c r="N158" s="145"/>
    </row>
    <row r="159" spans="1:14" x14ac:dyDescent="0.25">
      <c r="A159" s="145"/>
      <c r="B159" s="145"/>
      <c r="C159" s="145"/>
      <c r="D159" s="145"/>
      <c r="E159" s="145"/>
      <c r="F159" s="145"/>
      <c r="G159" s="145"/>
      <c r="H159" s="145"/>
      <c r="I159" s="145"/>
      <c r="J159" s="145"/>
      <c r="K159" s="251"/>
      <c r="L159" s="145"/>
      <c r="M159" s="145"/>
      <c r="N159" s="145"/>
    </row>
    <row r="160" spans="1:14" x14ac:dyDescent="0.25">
      <c r="A160" s="145"/>
      <c r="B160" s="145"/>
      <c r="C160" s="145"/>
      <c r="D160" s="145"/>
      <c r="E160" s="145"/>
      <c r="F160" s="145"/>
      <c r="G160" s="145"/>
      <c r="H160" s="145"/>
      <c r="I160" s="145"/>
      <c r="J160" s="145"/>
      <c r="K160" s="251"/>
      <c r="L160" s="145"/>
      <c r="M160" s="145"/>
      <c r="N160" s="145"/>
    </row>
    <row r="161" spans="1:14" x14ac:dyDescent="0.25">
      <c r="A161" s="145"/>
      <c r="B161" s="145"/>
      <c r="C161" s="145"/>
      <c r="D161" s="145"/>
      <c r="E161" s="145"/>
      <c r="F161" s="145"/>
      <c r="G161" s="145"/>
      <c r="H161" s="145"/>
      <c r="I161" s="145"/>
      <c r="J161" s="145"/>
      <c r="K161" s="251"/>
      <c r="L161" s="145"/>
      <c r="M161" s="145"/>
      <c r="N161" s="145"/>
    </row>
    <row r="162" spans="1:14" x14ac:dyDescent="0.25">
      <c r="A162" s="145"/>
      <c r="B162" s="145"/>
      <c r="C162" s="145"/>
      <c r="D162" s="145"/>
      <c r="E162" s="145"/>
      <c r="F162" s="145"/>
      <c r="G162" s="145"/>
      <c r="H162" s="145"/>
      <c r="I162" s="145"/>
      <c r="J162" s="145"/>
      <c r="K162" s="251"/>
      <c r="L162" s="145"/>
      <c r="M162" s="145"/>
      <c r="N162" s="145"/>
    </row>
    <row r="163" spans="1:14" x14ac:dyDescent="0.25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251"/>
      <c r="L163" s="145"/>
      <c r="M163" s="145"/>
      <c r="N163" s="145"/>
    </row>
    <row r="164" spans="1:14" x14ac:dyDescent="0.25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251"/>
      <c r="L164" s="145"/>
      <c r="M164" s="145"/>
      <c r="N164" s="145"/>
    </row>
    <row r="165" spans="1:14" x14ac:dyDescent="0.25">
      <c r="A165" s="145"/>
      <c r="B165" s="145"/>
      <c r="C165" s="145"/>
      <c r="D165" s="145"/>
      <c r="E165" s="145"/>
      <c r="F165" s="145"/>
      <c r="G165" s="145"/>
      <c r="H165" s="145"/>
      <c r="I165" s="145"/>
      <c r="J165" s="145"/>
      <c r="K165" s="251"/>
      <c r="L165" s="145"/>
      <c r="M165" s="145"/>
      <c r="N165" s="145"/>
    </row>
    <row r="166" spans="1:14" x14ac:dyDescent="0.25">
      <c r="A166" s="145"/>
      <c r="B166" s="145"/>
      <c r="C166" s="145"/>
      <c r="D166" s="145"/>
      <c r="E166" s="145"/>
      <c r="F166" s="145"/>
      <c r="G166" s="145"/>
      <c r="H166" s="145"/>
      <c r="I166" s="145"/>
      <c r="J166" s="145"/>
      <c r="K166" s="251"/>
      <c r="L166" s="145"/>
      <c r="M166" s="145"/>
      <c r="N166" s="145"/>
    </row>
    <row r="167" spans="1:14" x14ac:dyDescent="0.25">
      <c r="A167" s="145"/>
      <c r="B167" s="145"/>
      <c r="C167" s="145"/>
      <c r="D167" s="145"/>
      <c r="E167" s="145"/>
      <c r="F167" s="145"/>
      <c r="G167" s="145"/>
      <c r="H167" s="145"/>
      <c r="I167" s="145"/>
      <c r="J167" s="145"/>
      <c r="K167" s="251"/>
      <c r="L167" s="145"/>
      <c r="M167" s="145"/>
      <c r="N167" s="145"/>
    </row>
    <row r="168" spans="1:14" x14ac:dyDescent="0.25">
      <c r="A168" s="145"/>
      <c r="B168" s="145"/>
      <c r="C168" s="145"/>
      <c r="D168" s="145"/>
      <c r="E168" s="145"/>
      <c r="F168" s="145"/>
      <c r="G168" s="145"/>
      <c r="H168" s="145"/>
      <c r="I168" s="145"/>
      <c r="J168" s="145"/>
      <c r="K168" s="251"/>
      <c r="L168" s="145"/>
      <c r="M168" s="145"/>
      <c r="N168" s="145"/>
    </row>
    <row r="169" spans="1:14" x14ac:dyDescent="0.25">
      <c r="A169" s="145"/>
      <c r="B169" s="145"/>
      <c r="C169" s="145"/>
      <c r="D169" s="145"/>
      <c r="E169" s="145"/>
      <c r="F169" s="145"/>
      <c r="G169" s="145"/>
      <c r="H169" s="145"/>
      <c r="I169" s="145"/>
      <c r="J169" s="145"/>
      <c r="K169" s="251"/>
      <c r="L169" s="145"/>
      <c r="M169" s="145"/>
      <c r="N169" s="145"/>
    </row>
    <row r="170" spans="1:14" x14ac:dyDescent="0.25">
      <c r="A170" s="145"/>
      <c r="B170" s="145"/>
      <c r="C170" s="145"/>
      <c r="D170" s="145"/>
      <c r="E170" s="145"/>
      <c r="F170" s="145"/>
      <c r="G170" s="145"/>
      <c r="H170" s="145"/>
      <c r="I170" s="145"/>
      <c r="J170" s="145"/>
      <c r="K170" s="251"/>
      <c r="L170" s="145"/>
      <c r="M170" s="145"/>
      <c r="N170" s="145"/>
    </row>
    <row r="171" spans="1:14" x14ac:dyDescent="0.25">
      <c r="A171" s="145"/>
      <c r="B171" s="145"/>
      <c r="C171" s="145"/>
      <c r="D171" s="145"/>
      <c r="E171" s="145"/>
      <c r="F171" s="145"/>
      <c r="G171" s="145"/>
      <c r="H171" s="145"/>
      <c r="I171" s="145"/>
      <c r="J171" s="145"/>
      <c r="K171" s="251"/>
      <c r="L171" s="145"/>
      <c r="M171" s="145"/>
      <c r="N171" s="145"/>
    </row>
    <row r="172" spans="1:14" x14ac:dyDescent="0.25">
      <c r="A172" s="145"/>
      <c r="B172" s="145"/>
      <c r="C172" s="145"/>
      <c r="D172" s="145"/>
      <c r="E172" s="145"/>
      <c r="F172" s="145"/>
      <c r="G172" s="145"/>
      <c r="H172" s="145"/>
      <c r="I172" s="145"/>
      <c r="J172" s="145"/>
      <c r="K172" s="251"/>
      <c r="L172" s="145"/>
      <c r="M172" s="145"/>
      <c r="N172" s="145"/>
    </row>
    <row r="173" spans="1:14" x14ac:dyDescent="0.25">
      <c r="A173" s="145"/>
      <c r="B173" s="145"/>
      <c r="C173" s="145"/>
      <c r="D173" s="145"/>
      <c r="E173" s="145"/>
      <c r="F173" s="145"/>
      <c r="G173" s="145"/>
      <c r="H173" s="145"/>
      <c r="I173" s="145"/>
      <c r="J173" s="145"/>
      <c r="K173" s="251"/>
      <c r="L173" s="145"/>
      <c r="M173" s="145"/>
      <c r="N173" s="145"/>
    </row>
    <row r="174" spans="1:14" x14ac:dyDescent="0.25">
      <c r="A174" s="145"/>
      <c r="B174" s="145"/>
      <c r="C174" s="145"/>
      <c r="D174" s="145"/>
      <c r="E174" s="145"/>
      <c r="F174" s="145"/>
      <c r="G174" s="145"/>
      <c r="H174" s="145"/>
      <c r="I174" s="145"/>
      <c r="J174" s="145"/>
      <c r="K174" s="251"/>
      <c r="L174" s="145"/>
      <c r="M174" s="145"/>
      <c r="N174" s="145"/>
    </row>
    <row r="175" spans="1:14" x14ac:dyDescent="0.25">
      <c r="A175" s="145"/>
      <c r="B175" s="145"/>
      <c r="C175" s="145"/>
      <c r="D175" s="145"/>
      <c r="E175" s="145"/>
      <c r="F175" s="145"/>
      <c r="G175" s="145"/>
      <c r="H175" s="145"/>
      <c r="I175" s="145"/>
      <c r="J175" s="145"/>
      <c r="K175" s="251"/>
      <c r="L175" s="145"/>
      <c r="M175" s="145"/>
      <c r="N175" s="145"/>
    </row>
    <row r="176" spans="1:14" x14ac:dyDescent="0.25">
      <c r="A176" s="145"/>
      <c r="B176" s="145"/>
      <c r="C176" s="145"/>
      <c r="D176" s="145"/>
      <c r="E176" s="145"/>
      <c r="F176" s="145"/>
      <c r="G176" s="145"/>
      <c r="H176" s="145"/>
      <c r="I176" s="145"/>
      <c r="J176" s="145"/>
      <c r="K176" s="251"/>
      <c r="L176" s="145"/>
      <c r="M176" s="145"/>
      <c r="N176" s="145"/>
    </row>
    <row r="177" spans="1:14" x14ac:dyDescent="0.25">
      <c r="A177" s="145"/>
      <c r="B177" s="145"/>
      <c r="C177" s="145"/>
      <c r="D177" s="145"/>
      <c r="E177" s="145"/>
      <c r="F177" s="145"/>
      <c r="G177" s="145"/>
      <c r="H177" s="145"/>
      <c r="I177" s="145"/>
      <c r="J177" s="145"/>
      <c r="K177" s="251"/>
      <c r="L177" s="145"/>
      <c r="M177" s="145"/>
      <c r="N177" s="145"/>
    </row>
    <row r="178" spans="1:14" x14ac:dyDescent="0.25">
      <c r="A178" s="145"/>
      <c r="B178" s="145"/>
      <c r="C178" s="145"/>
      <c r="D178" s="145"/>
      <c r="E178" s="145"/>
      <c r="F178" s="145"/>
      <c r="G178" s="145"/>
      <c r="H178" s="145"/>
      <c r="I178" s="145"/>
      <c r="J178" s="145"/>
      <c r="K178" s="251"/>
      <c r="L178" s="145"/>
      <c r="M178" s="145"/>
      <c r="N178" s="145"/>
    </row>
    <row r="179" spans="1:14" x14ac:dyDescent="0.25">
      <c r="A179" s="145"/>
      <c r="B179" s="145"/>
      <c r="C179" s="145"/>
      <c r="D179" s="145"/>
      <c r="E179" s="145"/>
      <c r="F179" s="145"/>
      <c r="G179" s="145"/>
      <c r="H179" s="145"/>
      <c r="I179" s="145"/>
      <c r="J179" s="145"/>
      <c r="K179" s="251"/>
      <c r="L179" s="145"/>
      <c r="M179" s="145"/>
      <c r="N179" s="145"/>
    </row>
    <row r="180" spans="1:14" x14ac:dyDescent="0.25">
      <c r="A180" s="145"/>
      <c r="B180" s="145"/>
      <c r="C180" s="145"/>
      <c r="D180" s="145"/>
      <c r="E180" s="145"/>
      <c r="F180" s="145"/>
      <c r="G180" s="145"/>
      <c r="H180" s="145"/>
      <c r="I180" s="145"/>
      <c r="J180" s="145"/>
      <c r="K180" s="251"/>
      <c r="L180" s="145"/>
      <c r="M180" s="145"/>
      <c r="N180" s="145"/>
    </row>
    <row r="181" spans="1:14" x14ac:dyDescent="0.25">
      <c r="A181" s="145"/>
      <c r="B181" s="145"/>
      <c r="C181" s="145"/>
      <c r="D181" s="145"/>
      <c r="E181" s="145"/>
      <c r="F181" s="145"/>
      <c r="G181" s="145"/>
      <c r="H181" s="145"/>
      <c r="I181" s="145"/>
      <c r="J181" s="145"/>
      <c r="K181" s="251"/>
      <c r="L181" s="145"/>
      <c r="M181" s="145"/>
      <c r="N181" s="145"/>
    </row>
    <row r="182" spans="1:14" x14ac:dyDescent="0.25">
      <c r="A182" s="145"/>
      <c r="B182" s="145"/>
      <c r="C182" s="145"/>
      <c r="D182" s="145"/>
      <c r="E182" s="145"/>
      <c r="F182" s="145"/>
      <c r="G182" s="145"/>
      <c r="H182" s="145"/>
      <c r="I182" s="145"/>
      <c r="J182" s="145"/>
      <c r="K182" s="251"/>
      <c r="L182" s="145"/>
      <c r="M182" s="145"/>
      <c r="N182" s="145"/>
    </row>
    <row r="183" spans="1:14" x14ac:dyDescent="0.25">
      <c r="A183" s="145"/>
      <c r="B183" s="145"/>
      <c r="C183" s="145"/>
      <c r="D183" s="145"/>
      <c r="E183" s="145"/>
      <c r="F183" s="145"/>
      <c r="G183" s="145"/>
      <c r="H183" s="145"/>
      <c r="I183" s="145"/>
      <c r="J183" s="145"/>
      <c r="K183" s="251"/>
      <c r="L183" s="145"/>
      <c r="M183" s="145"/>
      <c r="N183" s="145"/>
    </row>
    <row r="184" spans="1:14" x14ac:dyDescent="0.25">
      <c r="A184" s="145"/>
      <c r="B184" s="145"/>
      <c r="C184" s="145"/>
      <c r="D184" s="145"/>
      <c r="E184" s="145"/>
      <c r="F184" s="145"/>
      <c r="G184" s="145"/>
      <c r="H184" s="145"/>
      <c r="I184" s="145"/>
      <c r="J184" s="145"/>
      <c r="K184" s="251"/>
      <c r="L184" s="145"/>
      <c r="M184" s="145"/>
      <c r="N184" s="145"/>
    </row>
    <row r="185" spans="1:14" x14ac:dyDescent="0.25">
      <c r="A185" s="145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</row>
    <row r="186" spans="1:14" x14ac:dyDescent="0.25">
      <c r="A186" s="145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</row>
    <row r="187" spans="1:14" x14ac:dyDescent="0.25">
      <c r="A187" s="145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</row>
    <row r="188" spans="1:14" x14ac:dyDescent="0.25">
      <c r="A188" s="145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</row>
    <row r="189" spans="1:14" x14ac:dyDescent="0.25">
      <c r="A189" s="145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</row>
    <row r="190" spans="1:14" x14ac:dyDescent="0.25">
      <c r="A190" s="145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  <c r="N190" s="145"/>
    </row>
    <row r="191" spans="1:14" x14ac:dyDescent="0.25">
      <c r="A191" s="145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  <c r="N191" s="145"/>
    </row>
    <row r="192" spans="1:14" x14ac:dyDescent="0.25">
      <c r="A192" s="145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  <c r="N192" s="145"/>
    </row>
    <row r="193" spans="1:14" x14ac:dyDescent="0.25">
      <c r="A193" s="145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  <c r="N193" s="145"/>
    </row>
    <row r="194" spans="1:14" x14ac:dyDescent="0.25">
      <c r="A194" s="145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  <c r="N194" s="145"/>
    </row>
    <row r="195" spans="1:14" x14ac:dyDescent="0.25">
      <c r="A195" s="145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  <c r="N195" s="145"/>
    </row>
    <row r="196" spans="1:14" x14ac:dyDescent="0.25">
      <c r="A196" s="145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  <c r="N196" s="145"/>
    </row>
    <row r="197" spans="1:14" x14ac:dyDescent="0.25">
      <c r="A197" s="145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  <c r="N197" s="145"/>
    </row>
    <row r="198" spans="1:14" x14ac:dyDescent="0.25">
      <c r="A198" s="145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</row>
    <row r="199" spans="1:14" x14ac:dyDescent="0.25">
      <c r="A199" s="145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</row>
    <row r="200" spans="1:14" x14ac:dyDescent="0.25">
      <c r="A200" s="145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</row>
    <row r="201" spans="1:14" x14ac:dyDescent="0.25">
      <c r="A201" s="145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</row>
    <row r="202" spans="1:14" x14ac:dyDescent="0.25">
      <c r="A202" s="145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</row>
    <row r="203" spans="1:14" x14ac:dyDescent="0.25">
      <c r="A203" s="145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</row>
    <row r="204" spans="1:14" x14ac:dyDescent="0.25">
      <c r="A204" s="145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  <c r="N204" s="145"/>
    </row>
    <row r="205" spans="1:14" x14ac:dyDescent="0.25">
      <c r="A205" s="145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  <c r="N205" s="145"/>
    </row>
    <row r="206" spans="1:14" x14ac:dyDescent="0.25">
      <c r="A206" s="145"/>
      <c r="B206" s="145"/>
      <c r="C206" s="145"/>
      <c r="D206" s="145"/>
      <c r="E206" s="145"/>
      <c r="F206" s="145"/>
      <c r="G206" s="145"/>
      <c r="H206" s="145"/>
      <c r="I206" s="145"/>
      <c r="J206" s="145"/>
      <c r="K206" s="145"/>
      <c r="L206" s="145"/>
      <c r="M206" s="145"/>
      <c r="N206" s="145"/>
    </row>
    <row r="207" spans="1:14" x14ac:dyDescent="0.25">
      <c r="A207" s="145"/>
      <c r="B207" s="145"/>
      <c r="C207" s="145"/>
      <c r="D207" s="145"/>
      <c r="E207" s="145"/>
      <c r="F207" s="145"/>
      <c r="G207" s="145"/>
      <c r="H207" s="145"/>
      <c r="I207" s="145"/>
      <c r="J207" s="145"/>
      <c r="K207" s="145"/>
      <c r="L207" s="145"/>
      <c r="M207" s="145"/>
      <c r="N207" s="145"/>
    </row>
    <row r="208" spans="1:14" x14ac:dyDescent="0.25">
      <c r="A208" s="145"/>
      <c r="B208" s="145"/>
      <c r="C208" s="145"/>
      <c r="D208" s="145"/>
      <c r="E208" s="145"/>
      <c r="F208" s="145"/>
      <c r="G208" s="145"/>
      <c r="H208" s="145"/>
      <c r="I208" s="145"/>
      <c r="J208" s="145"/>
      <c r="K208" s="145"/>
      <c r="L208" s="145"/>
      <c r="M208" s="145"/>
      <c r="N208" s="145"/>
    </row>
    <row r="209" spans="1:14" x14ac:dyDescent="0.25">
      <c r="A209" s="145"/>
      <c r="B209" s="145"/>
      <c r="C209" s="145"/>
      <c r="D209" s="145"/>
      <c r="E209" s="145"/>
      <c r="F209" s="145"/>
      <c r="G209" s="145"/>
      <c r="H209" s="145"/>
      <c r="I209" s="145"/>
      <c r="J209" s="145"/>
      <c r="K209" s="145"/>
      <c r="L209" s="145"/>
      <c r="M209" s="145"/>
      <c r="N209" s="145"/>
    </row>
    <row r="210" spans="1:14" x14ac:dyDescent="0.25">
      <c r="A210" s="145"/>
      <c r="B210" s="145"/>
      <c r="C210" s="145"/>
      <c r="D210" s="145"/>
      <c r="E210" s="145"/>
      <c r="F210" s="145"/>
      <c r="G210" s="145"/>
      <c r="H210" s="145"/>
      <c r="I210" s="145"/>
      <c r="J210" s="145"/>
      <c r="K210" s="145"/>
      <c r="L210" s="145"/>
      <c r="M210" s="145"/>
      <c r="N210" s="145"/>
    </row>
    <row r="211" spans="1:14" x14ac:dyDescent="0.25">
      <c r="A211" s="145"/>
      <c r="B211" s="145"/>
      <c r="C211" s="145"/>
      <c r="D211" s="145"/>
      <c r="E211" s="145"/>
      <c r="F211" s="145"/>
      <c r="G211" s="145"/>
      <c r="H211" s="145"/>
      <c r="I211" s="145"/>
      <c r="J211" s="145"/>
      <c r="K211" s="145"/>
      <c r="L211" s="145"/>
      <c r="M211" s="145"/>
      <c r="N211" s="145"/>
    </row>
    <row r="212" spans="1:14" x14ac:dyDescent="0.25">
      <c r="A212" s="145"/>
      <c r="B212" s="145"/>
      <c r="C212" s="145"/>
      <c r="D212" s="145"/>
      <c r="E212" s="145"/>
      <c r="F212" s="145"/>
      <c r="G212" s="145"/>
      <c r="H212" s="145"/>
      <c r="I212" s="145"/>
      <c r="J212" s="145"/>
      <c r="K212" s="145"/>
      <c r="L212" s="145"/>
      <c r="M212" s="145"/>
      <c r="N212" s="145"/>
    </row>
    <row r="213" spans="1:14" x14ac:dyDescent="0.25">
      <c r="A213" s="145"/>
      <c r="B213" s="145"/>
      <c r="C213" s="145"/>
      <c r="D213" s="145"/>
      <c r="E213" s="145"/>
      <c r="F213" s="145"/>
      <c r="G213" s="145"/>
      <c r="H213" s="145"/>
      <c r="I213" s="145"/>
      <c r="J213" s="145"/>
      <c r="K213" s="145"/>
      <c r="L213" s="145"/>
      <c r="M213" s="145"/>
      <c r="N213" s="145"/>
    </row>
    <row r="214" spans="1:14" x14ac:dyDescent="0.25">
      <c r="A214" s="145"/>
      <c r="B214" s="145"/>
      <c r="C214" s="145"/>
      <c r="D214" s="145"/>
      <c r="E214" s="145"/>
      <c r="F214" s="145"/>
      <c r="G214" s="145"/>
      <c r="H214" s="145"/>
      <c r="I214" s="145"/>
      <c r="J214" s="145"/>
      <c r="K214" s="145"/>
      <c r="L214" s="145"/>
      <c r="M214" s="145"/>
      <c r="N214" s="145"/>
    </row>
    <row r="215" spans="1:14" x14ac:dyDescent="0.25">
      <c r="A215" s="145"/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</row>
    <row r="216" spans="1:14" x14ac:dyDescent="0.25">
      <c r="A216" s="145"/>
      <c r="B216" s="145"/>
      <c r="C216" s="145"/>
      <c r="D216" s="145"/>
      <c r="E216" s="145"/>
      <c r="F216" s="145"/>
      <c r="G216" s="145"/>
      <c r="H216" s="145"/>
      <c r="I216" s="145"/>
      <c r="J216" s="145"/>
      <c r="K216" s="145"/>
      <c r="L216" s="145"/>
      <c r="M216" s="145"/>
      <c r="N216" s="145"/>
    </row>
    <row r="217" spans="1:14" x14ac:dyDescent="0.25">
      <c r="A217" s="145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  <c r="N217" s="145"/>
    </row>
    <row r="218" spans="1:14" x14ac:dyDescent="0.25">
      <c r="A218" s="145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  <c r="N218" s="145"/>
    </row>
    <row r="219" spans="1:14" x14ac:dyDescent="0.25">
      <c r="A219" s="145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  <c r="N219" s="145"/>
    </row>
    <row r="220" spans="1:14" x14ac:dyDescent="0.25">
      <c r="A220" s="145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  <c r="N220" s="145"/>
    </row>
    <row r="221" spans="1:14" x14ac:dyDescent="0.25">
      <c r="A221" s="145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  <c r="N221" s="145"/>
    </row>
    <row r="222" spans="1:14" x14ac:dyDescent="0.25">
      <c r="A222" s="145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  <c r="N222" s="145"/>
    </row>
    <row r="223" spans="1:14" x14ac:dyDescent="0.25">
      <c r="A223" s="145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  <c r="N223" s="145"/>
    </row>
    <row r="224" spans="1:14" x14ac:dyDescent="0.25">
      <c r="A224" s="145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  <c r="N224" s="145"/>
    </row>
    <row r="225" spans="1:14" x14ac:dyDescent="0.25">
      <c r="A225" s="145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</row>
    <row r="226" spans="1:14" x14ac:dyDescent="0.25">
      <c r="A226" s="145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  <c r="N226" s="145"/>
    </row>
    <row r="227" spans="1:14" x14ac:dyDescent="0.25">
      <c r="A227" s="145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  <c r="N227" s="145"/>
    </row>
    <row r="228" spans="1:14" x14ac:dyDescent="0.25">
      <c r="A228" s="145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  <c r="N228" s="145"/>
    </row>
    <row r="229" spans="1:14" x14ac:dyDescent="0.25">
      <c r="A229" s="145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  <c r="N229" s="145"/>
    </row>
    <row r="230" spans="1:14" x14ac:dyDescent="0.25">
      <c r="A230" s="145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</row>
    <row r="231" spans="1:14" x14ac:dyDescent="0.25">
      <c r="A231" s="145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</row>
    <row r="232" spans="1:14" x14ac:dyDescent="0.25">
      <c r="A232" s="145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</row>
    <row r="233" spans="1:14" x14ac:dyDescent="0.25">
      <c r="A233" s="145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</row>
    <row r="234" spans="1:14" x14ac:dyDescent="0.25">
      <c r="A234" s="145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</row>
    <row r="235" spans="1:14" x14ac:dyDescent="0.25">
      <c r="A235" s="145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</row>
    <row r="236" spans="1:14" x14ac:dyDescent="0.25">
      <c r="A236" s="145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</row>
    <row r="237" spans="1:14" x14ac:dyDescent="0.25">
      <c r="A237" s="145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</row>
    <row r="238" spans="1:14" x14ac:dyDescent="0.25">
      <c r="A238" s="145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  <c r="N238" s="145"/>
    </row>
    <row r="239" spans="1:14" x14ac:dyDescent="0.25">
      <c r="A239" s="145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  <c r="N239" s="145"/>
    </row>
    <row r="240" spans="1:14" x14ac:dyDescent="0.25">
      <c r="A240" s="145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</row>
    <row r="241" spans="1:14" x14ac:dyDescent="0.25">
      <c r="A241" s="145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  <c r="N241" s="145"/>
    </row>
    <row r="242" spans="1:14" x14ac:dyDescent="0.25">
      <c r="A242" s="145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  <c r="N242" s="145"/>
    </row>
    <row r="243" spans="1:14" x14ac:dyDescent="0.25">
      <c r="A243" s="145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  <c r="N243" s="145"/>
    </row>
    <row r="244" spans="1:14" x14ac:dyDescent="0.25">
      <c r="A244" s="145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</row>
    <row r="245" spans="1:14" x14ac:dyDescent="0.25">
      <c r="A245" s="145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  <c r="N245" s="145"/>
    </row>
    <row r="246" spans="1:14" x14ac:dyDescent="0.25">
      <c r="A246" s="145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  <c r="N246" s="145"/>
    </row>
    <row r="247" spans="1:14" x14ac:dyDescent="0.25">
      <c r="A247" s="145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</row>
    <row r="248" spans="1:14" x14ac:dyDescent="0.25">
      <c r="A248" s="145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</row>
    <row r="249" spans="1:14" x14ac:dyDescent="0.25">
      <c r="A249" s="145"/>
      <c r="B249" s="145"/>
      <c r="C249" s="145"/>
      <c r="D249" s="145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</row>
    <row r="250" spans="1:14" x14ac:dyDescent="0.25">
      <c r="A250" s="145"/>
      <c r="B250" s="145"/>
      <c r="C250" s="145"/>
      <c r="D250" s="145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</row>
    <row r="251" spans="1:14" x14ac:dyDescent="0.25">
      <c r="A251" s="145"/>
      <c r="B251" s="145"/>
      <c r="C251" s="145"/>
      <c r="D251" s="145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</row>
    <row r="252" spans="1:14" x14ac:dyDescent="0.25">
      <c r="A252" s="145"/>
      <c r="B252" s="145"/>
      <c r="C252" s="145"/>
      <c r="D252" s="145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</row>
    <row r="253" spans="1:14" x14ac:dyDescent="0.25">
      <c r="A253" s="145"/>
      <c r="B253" s="145"/>
      <c r="C253" s="145"/>
      <c r="D253" s="145"/>
      <c r="E253" s="145"/>
      <c r="F253" s="145"/>
      <c r="G253" s="145"/>
      <c r="H253" s="145"/>
      <c r="I253" s="145"/>
      <c r="J253" s="145"/>
      <c r="K253" s="145"/>
      <c r="L253" s="145"/>
      <c r="M253" s="145"/>
      <c r="N253" s="145"/>
    </row>
    <row r="254" spans="1:14" x14ac:dyDescent="0.25">
      <c r="A254" s="145"/>
      <c r="B254" s="145"/>
      <c r="C254" s="145"/>
      <c r="D254" s="145"/>
      <c r="E254" s="145"/>
      <c r="F254" s="145"/>
      <c r="G254" s="145"/>
      <c r="H254" s="145"/>
      <c r="I254" s="145"/>
      <c r="J254" s="145"/>
      <c r="K254" s="145"/>
      <c r="L254" s="145"/>
      <c r="M254" s="145"/>
      <c r="N254" s="145"/>
    </row>
    <row r="255" spans="1:14" x14ac:dyDescent="0.25">
      <c r="A255" s="145"/>
      <c r="B255" s="145"/>
      <c r="C255" s="145"/>
      <c r="D255" s="145"/>
      <c r="E255" s="145"/>
      <c r="F255" s="145"/>
      <c r="G255" s="145"/>
      <c r="H255" s="145"/>
      <c r="I255" s="145"/>
      <c r="J255" s="145"/>
      <c r="K255" s="145"/>
      <c r="L255" s="145"/>
      <c r="M255" s="145"/>
      <c r="N255" s="145"/>
    </row>
    <row r="256" spans="1:14" x14ac:dyDescent="0.25">
      <c r="A256" s="145"/>
      <c r="B256" s="145"/>
      <c r="C256" s="145"/>
      <c r="D256" s="145"/>
      <c r="E256" s="145"/>
      <c r="F256" s="145"/>
      <c r="G256" s="145"/>
      <c r="H256" s="145"/>
      <c r="I256" s="145"/>
      <c r="J256" s="145"/>
      <c r="K256" s="145"/>
      <c r="L256" s="145"/>
      <c r="M256" s="145"/>
      <c r="N256" s="145"/>
    </row>
    <row r="257" spans="1:14" x14ac:dyDescent="0.25">
      <c r="A257" s="145"/>
      <c r="B257" s="145"/>
      <c r="C257" s="145"/>
      <c r="D257" s="145"/>
      <c r="E257" s="145"/>
      <c r="F257" s="145"/>
      <c r="G257" s="145"/>
      <c r="H257" s="145"/>
      <c r="I257" s="145"/>
      <c r="J257" s="145"/>
      <c r="K257" s="145"/>
      <c r="L257" s="145"/>
      <c r="M257" s="145"/>
      <c r="N257" s="145"/>
    </row>
    <row r="258" spans="1:14" x14ac:dyDescent="0.25">
      <c r="A258" s="145"/>
      <c r="B258" s="145"/>
      <c r="C258" s="145"/>
      <c r="D258" s="145"/>
      <c r="E258" s="145"/>
      <c r="F258" s="145"/>
      <c r="G258" s="145"/>
      <c r="H258" s="145"/>
      <c r="I258" s="145"/>
      <c r="J258" s="145"/>
      <c r="K258" s="145"/>
      <c r="L258" s="145"/>
      <c r="M258" s="145"/>
      <c r="N258" s="145"/>
    </row>
    <row r="259" spans="1:14" x14ac:dyDescent="0.25">
      <c r="A259" s="145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5"/>
    </row>
    <row r="260" spans="1:14" x14ac:dyDescent="0.25">
      <c r="A260" s="145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5"/>
    </row>
    <row r="261" spans="1:14" x14ac:dyDescent="0.25">
      <c r="A261" s="145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5"/>
    </row>
    <row r="262" spans="1:14" x14ac:dyDescent="0.25">
      <c r="A262" s="145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5"/>
    </row>
    <row r="263" spans="1:14" x14ac:dyDescent="0.25">
      <c r="A263" s="145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5"/>
    </row>
    <row r="264" spans="1:14" x14ac:dyDescent="0.25">
      <c r="A264" s="145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</row>
    <row r="265" spans="1:14" x14ac:dyDescent="0.25">
      <c r="A265" s="145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</row>
    <row r="266" spans="1:14" x14ac:dyDescent="0.25">
      <c r="A266" s="145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</row>
    <row r="267" spans="1:14" x14ac:dyDescent="0.25">
      <c r="A267" s="145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</row>
    <row r="268" spans="1:14" x14ac:dyDescent="0.25">
      <c r="A268" s="145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</row>
    <row r="269" spans="1:14" x14ac:dyDescent="0.25">
      <c r="A269" s="145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</row>
    <row r="270" spans="1:14" x14ac:dyDescent="0.25">
      <c r="A270" s="145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5"/>
    </row>
    <row r="271" spans="1:14" x14ac:dyDescent="0.25">
      <c r="A271" s="145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5"/>
    </row>
    <row r="272" spans="1:14" x14ac:dyDescent="0.25">
      <c r="A272" s="145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5"/>
    </row>
    <row r="273" spans="1:14" x14ac:dyDescent="0.25">
      <c r="A273" s="145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5"/>
    </row>
    <row r="274" spans="1:14" x14ac:dyDescent="0.25">
      <c r="A274" s="145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5"/>
    </row>
    <row r="275" spans="1:14" x14ac:dyDescent="0.25">
      <c r="A275" s="145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5"/>
    </row>
    <row r="276" spans="1:14" x14ac:dyDescent="0.25">
      <c r="A276" s="145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5"/>
    </row>
    <row r="277" spans="1:14" x14ac:dyDescent="0.25">
      <c r="A277" s="145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5"/>
    </row>
    <row r="278" spans="1:14" x14ac:dyDescent="0.25">
      <c r="A278" s="145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</row>
    <row r="279" spans="1:14" x14ac:dyDescent="0.25">
      <c r="A279" s="145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5"/>
    </row>
    <row r="280" spans="1:14" x14ac:dyDescent="0.25">
      <c r="A280" s="145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</row>
    <row r="281" spans="1:14" x14ac:dyDescent="0.25">
      <c r="A281" s="145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</row>
    <row r="282" spans="1:14" x14ac:dyDescent="0.25">
      <c r="A282" s="145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</row>
    <row r="283" spans="1:14" x14ac:dyDescent="0.25">
      <c r="A283" s="145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</row>
    <row r="284" spans="1:14" x14ac:dyDescent="0.25">
      <c r="A284" s="145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</row>
    <row r="285" spans="1:14" x14ac:dyDescent="0.25">
      <c r="A285" s="145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</row>
    <row r="286" spans="1:14" x14ac:dyDescent="0.25">
      <c r="A286" s="145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5"/>
    </row>
    <row r="287" spans="1:14" x14ac:dyDescent="0.25">
      <c r="A287" s="145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5"/>
    </row>
    <row r="288" spans="1:14" x14ac:dyDescent="0.25">
      <c r="A288" s="145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5"/>
    </row>
    <row r="289" spans="1:14" x14ac:dyDescent="0.25">
      <c r="A289" s="145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5"/>
    </row>
    <row r="290" spans="1:14" x14ac:dyDescent="0.25">
      <c r="A290" s="145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5"/>
    </row>
    <row r="291" spans="1:14" x14ac:dyDescent="0.25">
      <c r="A291" s="145"/>
      <c r="B291" s="145"/>
      <c r="C291" s="145"/>
      <c r="D291" s="145"/>
      <c r="E291" s="145"/>
      <c r="F291" s="145"/>
      <c r="G291" s="145"/>
      <c r="H291" s="145"/>
      <c r="I291" s="145"/>
      <c r="J291" s="145"/>
      <c r="K291" s="145"/>
      <c r="L291" s="145"/>
      <c r="M291" s="145"/>
      <c r="N291" s="145"/>
    </row>
    <row r="292" spans="1:14" x14ac:dyDescent="0.25">
      <c r="A292" s="145"/>
      <c r="B292" s="145"/>
      <c r="C292" s="145"/>
      <c r="D292" s="145"/>
      <c r="E292" s="145"/>
      <c r="F292" s="145"/>
      <c r="G292" s="145"/>
      <c r="H292" s="145"/>
      <c r="I292" s="145"/>
      <c r="J292" s="145"/>
      <c r="K292" s="145"/>
      <c r="L292" s="145"/>
      <c r="M292" s="145"/>
      <c r="N292" s="145"/>
    </row>
    <row r="293" spans="1:14" x14ac:dyDescent="0.25">
      <c r="A293" s="145"/>
      <c r="B293" s="145"/>
      <c r="C293" s="145"/>
      <c r="D293" s="145"/>
      <c r="E293" s="145"/>
      <c r="F293" s="145"/>
      <c r="G293" s="145"/>
      <c r="H293" s="145"/>
      <c r="I293" s="145"/>
      <c r="J293" s="145"/>
      <c r="K293" s="145"/>
      <c r="L293" s="145"/>
      <c r="M293" s="145"/>
      <c r="N293" s="145"/>
    </row>
    <row r="294" spans="1:14" x14ac:dyDescent="0.25">
      <c r="A294" s="145"/>
      <c r="B294" s="145"/>
      <c r="C294" s="145"/>
      <c r="D294" s="145"/>
      <c r="E294" s="145"/>
      <c r="F294" s="145"/>
      <c r="G294" s="145"/>
      <c r="H294" s="145"/>
      <c r="I294" s="145"/>
      <c r="J294" s="145"/>
      <c r="K294" s="145"/>
      <c r="L294" s="145"/>
      <c r="M294" s="145"/>
      <c r="N294" s="145"/>
    </row>
    <row r="295" spans="1:14" x14ac:dyDescent="0.25">
      <c r="A295" s="145"/>
      <c r="B295" s="145"/>
      <c r="C295" s="145"/>
      <c r="D295" s="145"/>
      <c r="E295" s="145"/>
      <c r="F295" s="145"/>
      <c r="G295" s="145"/>
      <c r="H295" s="145"/>
      <c r="I295" s="145"/>
      <c r="J295" s="145"/>
      <c r="K295" s="145"/>
      <c r="L295" s="145"/>
      <c r="M295" s="145"/>
      <c r="N295" s="145"/>
    </row>
    <row r="296" spans="1:14" x14ac:dyDescent="0.25">
      <c r="A296" s="145"/>
      <c r="B296" s="145"/>
      <c r="C296" s="145"/>
      <c r="D296" s="145"/>
      <c r="E296" s="145"/>
      <c r="F296" s="145"/>
      <c r="G296" s="145"/>
      <c r="H296" s="145"/>
      <c r="I296" s="145"/>
      <c r="J296" s="145"/>
      <c r="K296" s="145"/>
      <c r="L296" s="145"/>
      <c r="M296" s="145"/>
      <c r="N296" s="145"/>
    </row>
    <row r="297" spans="1:14" x14ac:dyDescent="0.25">
      <c r="A297" s="145"/>
      <c r="B297" s="145"/>
      <c r="C297" s="145"/>
      <c r="D297" s="145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</row>
    <row r="298" spans="1:14" x14ac:dyDescent="0.25">
      <c r="A298" s="145"/>
      <c r="B298" s="145"/>
      <c r="C298" s="145"/>
      <c r="D298" s="145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</row>
    <row r="299" spans="1:14" x14ac:dyDescent="0.25">
      <c r="A299" s="145"/>
      <c r="B299" s="145"/>
      <c r="C299" s="145"/>
      <c r="D299" s="145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</row>
    <row r="300" spans="1:14" x14ac:dyDescent="0.25">
      <c r="A300" s="145"/>
      <c r="B300" s="145"/>
      <c r="C300" s="145"/>
      <c r="D300" s="145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</row>
    <row r="301" spans="1:14" x14ac:dyDescent="0.25">
      <c r="A301" s="145"/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</row>
    <row r="302" spans="1:14" x14ac:dyDescent="0.25">
      <c r="A302" s="145"/>
      <c r="B302" s="145"/>
      <c r="C302" s="145"/>
      <c r="D302" s="145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</row>
    <row r="303" spans="1:14" x14ac:dyDescent="0.25">
      <c r="A303" s="145"/>
      <c r="B303" s="145"/>
      <c r="C303" s="145"/>
      <c r="D303" s="145"/>
      <c r="E303" s="145"/>
      <c r="F303" s="145"/>
      <c r="G303" s="145"/>
      <c r="H303" s="145"/>
      <c r="I303" s="145"/>
      <c r="J303" s="145"/>
      <c r="K303" s="145"/>
      <c r="L303" s="145"/>
      <c r="M303" s="145"/>
      <c r="N303" s="145"/>
    </row>
    <row r="304" spans="1:14" x14ac:dyDescent="0.25">
      <c r="A304" s="145"/>
      <c r="B304" s="145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</row>
    <row r="305" spans="1:14" x14ac:dyDescent="0.25">
      <c r="A305" s="145"/>
      <c r="B305" s="145"/>
      <c r="C305" s="145"/>
      <c r="D305" s="145"/>
      <c r="E305" s="145"/>
      <c r="F305" s="145"/>
      <c r="G305" s="145"/>
      <c r="H305" s="145"/>
      <c r="I305" s="145"/>
      <c r="J305" s="145"/>
      <c r="K305" s="145"/>
      <c r="L305" s="145"/>
      <c r="M305" s="145"/>
      <c r="N305" s="145"/>
    </row>
    <row r="306" spans="1:14" x14ac:dyDescent="0.25">
      <c r="A306" s="145"/>
      <c r="B306" s="145"/>
      <c r="C306" s="145"/>
      <c r="D306" s="145"/>
      <c r="E306" s="145"/>
      <c r="F306" s="145"/>
      <c r="G306" s="145"/>
      <c r="H306" s="145"/>
      <c r="I306" s="145"/>
      <c r="J306" s="145"/>
      <c r="K306" s="145"/>
      <c r="L306" s="145"/>
      <c r="M306" s="145"/>
      <c r="N306" s="145"/>
    </row>
    <row r="307" spans="1:14" x14ac:dyDescent="0.25">
      <c r="A307" s="145"/>
      <c r="B307" s="145"/>
      <c r="C307" s="145"/>
      <c r="D307" s="145"/>
      <c r="E307" s="145"/>
      <c r="F307" s="145"/>
      <c r="G307" s="145"/>
      <c r="H307" s="145"/>
      <c r="I307" s="145"/>
      <c r="J307" s="145"/>
      <c r="K307" s="145"/>
      <c r="L307" s="145"/>
      <c r="M307" s="145"/>
      <c r="N307" s="145"/>
    </row>
    <row r="308" spans="1:14" x14ac:dyDescent="0.25">
      <c r="A308" s="145"/>
      <c r="B308" s="145"/>
      <c r="C308" s="145"/>
      <c r="D308" s="145"/>
      <c r="E308" s="145"/>
      <c r="F308" s="145"/>
      <c r="G308" s="145"/>
      <c r="H308" s="145"/>
      <c r="I308" s="145"/>
      <c r="J308" s="145"/>
      <c r="K308" s="145"/>
      <c r="L308" s="145"/>
      <c r="M308" s="145"/>
      <c r="N308" s="145"/>
    </row>
    <row r="309" spans="1:14" x14ac:dyDescent="0.25">
      <c r="A309" s="145"/>
      <c r="B309" s="145"/>
      <c r="C309" s="145"/>
      <c r="D309" s="145"/>
      <c r="E309" s="145"/>
      <c r="F309" s="145"/>
      <c r="G309" s="145"/>
      <c r="H309" s="145"/>
      <c r="I309" s="145"/>
      <c r="J309" s="145"/>
      <c r="K309" s="145"/>
      <c r="L309" s="145"/>
      <c r="M309" s="145"/>
      <c r="N309" s="145"/>
    </row>
    <row r="310" spans="1:14" x14ac:dyDescent="0.25">
      <c r="A310" s="145"/>
      <c r="B310" s="145"/>
      <c r="C310" s="145"/>
      <c r="D310" s="145"/>
      <c r="E310" s="145"/>
      <c r="F310" s="145"/>
      <c r="G310" s="145"/>
      <c r="H310" s="145"/>
      <c r="I310" s="145"/>
      <c r="J310" s="145"/>
      <c r="K310" s="145"/>
      <c r="L310" s="145"/>
      <c r="M310" s="145"/>
      <c r="N310" s="145"/>
    </row>
    <row r="311" spans="1:14" x14ac:dyDescent="0.25">
      <c r="A311" s="145"/>
      <c r="B311" s="145"/>
      <c r="C311" s="145"/>
      <c r="D311" s="145"/>
      <c r="E311" s="145"/>
      <c r="F311" s="145"/>
      <c r="G311" s="145"/>
      <c r="H311" s="145"/>
      <c r="I311" s="145"/>
      <c r="J311" s="145"/>
      <c r="K311" s="145"/>
      <c r="L311" s="145"/>
      <c r="M311" s="145"/>
      <c r="N311" s="145"/>
    </row>
    <row r="312" spans="1:14" x14ac:dyDescent="0.25">
      <c r="A312" s="145"/>
      <c r="B312" s="145"/>
      <c r="C312" s="145"/>
      <c r="D312" s="145"/>
      <c r="E312" s="145"/>
      <c r="F312" s="145"/>
      <c r="G312" s="145"/>
      <c r="H312" s="145"/>
      <c r="I312" s="145"/>
      <c r="J312" s="145"/>
      <c r="K312" s="145"/>
      <c r="L312" s="145"/>
      <c r="M312" s="145"/>
      <c r="N312" s="145"/>
    </row>
    <row r="313" spans="1:14" x14ac:dyDescent="0.25">
      <c r="A313" s="145"/>
      <c r="B313" s="145"/>
      <c r="C313" s="145"/>
      <c r="D313" s="145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</row>
    <row r="314" spans="1:14" x14ac:dyDescent="0.25">
      <c r="A314" s="145"/>
      <c r="B314" s="145"/>
      <c r="C314" s="145"/>
      <c r="D314" s="145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</row>
    <row r="315" spans="1:14" x14ac:dyDescent="0.25">
      <c r="A315" s="145"/>
      <c r="B315" s="145"/>
      <c r="C315" s="145"/>
      <c r="D315" s="145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</row>
    <row r="316" spans="1:14" x14ac:dyDescent="0.25">
      <c r="A316" s="145"/>
      <c r="B316" s="145"/>
      <c r="C316" s="145"/>
      <c r="D316" s="145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</row>
    <row r="317" spans="1:14" x14ac:dyDescent="0.25">
      <c r="A317" s="145"/>
      <c r="B317" s="145"/>
      <c r="C317" s="145"/>
      <c r="D317" s="145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</row>
    <row r="318" spans="1:14" x14ac:dyDescent="0.25">
      <c r="A318" s="145"/>
      <c r="B318" s="145"/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</row>
    <row r="319" spans="1:14" x14ac:dyDescent="0.25">
      <c r="A319" s="145"/>
      <c r="B319" s="145"/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</row>
    <row r="320" spans="1:14" x14ac:dyDescent="0.25">
      <c r="A320" s="145"/>
      <c r="B320" s="145"/>
      <c r="C320" s="145"/>
      <c r="D320" s="145"/>
      <c r="E320" s="145"/>
      <c r="F320" s="145"/>
      <c r="G320" s="145"/>
      <c r="H320" s="145"/>
      <c r="I320" s="145"/>
      <c r="J320" s="145"/>
      <c r="K320" s="145"/>
      <c r="L320" s="145"/>
      <c r="M320" s="145"/>
      <c r="N320" s="145"/>
    </row>
    <row r="321" spans="1:14" x14ac:dyDescent="0.25">
      <c r="A321" s="145"/>
      <c r="B321" s="145"/>
      <c r="C321" s="145"/>
      <c r="D321" s="145"/>
      <c r="E321" s="145"/>
      <c r="F321" s="145"/>
      <c r="G321" s="145"/>
      <c r="H321" s="145"/>
      <c r="I321" s="145"/>
      <c r="J321" s="145"/>
      <c r="K321" s="145"/>
      <c r="L321" s="145"/>
      <c r="M321" s="145"/>
      <c r="N321" s="145"/>
    </row>
    <row r="322" spans="1:14" x14ac:dyDescent="0.25">
      <c r="A322" s="145"/>
      <c r="B322" s="145"/>
      <c r="C322" s="145"/>
      <c r="D322" s="145"/>
      <c r="E322" s="145"/>
      <c r="F322" s="145"/>
      <c r="G322" s="145"/>
      <c r="H322" s="145"/>
      <c r="I322" s="145"/>
      <c r="J322" s="145"/>
      <c r="K322" s="145"/>
      <c r="L322" s="145"/>
      <c r="M322" s="145"/>
      <c r="N322" s="145"/>
    </row>
    <row r="323" spans="1:14" x14ac:dyDescent="0.25">
      <c r="A323" s="145"/>
      <c r="B323" s="145"/>
      <c r="C323" s="145"/>
      <c r="D323" s="145"/>
      <c r="E323" s="145"/>
      <c r="F323" s="145"/>
      <c r="G323" s="145"/>
      <c r="H323" s="145"/>
      <c r="I323" s="145"/>
      <c r="J323" s="145"/>
      <c r="K323" s="145"/>
      <c r="L323" s="145"/>
      <c r="M323" s="145"/>
      <c r="N323" s="145"/>
    </row>
    <row r="324" spans="1:14" x14ac:dyDescent="0.25">
      <c r="A324" s="145"/>
      <c r="B324" s="145"/>
      <c r="C324" s="145"/>
      <c r="D324" s="145"/>
      <c r="E324" s="145"/>
      <c r="F324" s="145"/>
      <c r="G324" s="145"/>
      <c r="H324" s="145"/>
      <c r="I324" s="145"/>
      <c r="J324" s="145"/>
      <c r="K324" s="145"/>
      <c r="L324" s="145"/>
      <c r="M324" s="145"/>
      <c r="N324" s="145"/>
    </row>
    <row r="325" spans="1:14" x14ac:dyDescent="0.25">
      <c r="A325" s="145"/>
      <c r="B325" s="145"/>
      <c r="C325" s="145"/>
      <c r="D325" s="145"/>
      <c r="E325" s="145"/>
      <c r="F325" s="145"/>
      <c r="G325" s="145"/>
      <c r="H325" s="145"/>
      <c r="I325" s="145"/>
      <c r="J325" s="145"/>
      <c r="K325" s="145"/>
      <c r="L325" s="145"/>
      <c r="M325" s="145"/>
      <c r="N325" s="145"/>
    </row>
    <row r="326" spans="1:14" x14ac:dyDescent="0.25">
      <c r="A326" s="145"/>
      <c r="B326" s="145"/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</row>
    <row r="327" spans="1:14" x14ac:dyDescent="0.25">
      <c r="A327" s="145"/>
      <c r="B327" s="145"/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</row>
    <row r="328" spans="1:14" x14ac:dyDescent="0.25">
      <c r="A328" s="145"/>
      <c r="B328" s="145"/>
      <c r="C328" s="145"/>
      <c r="D328" s="145"/>
      <c r="E328" s="145"/>
      <c r="F328" s="145"/>
      <c r="G328" s="145"/>
      <c r="H328" s="145"/>
      <c r="I328" s="145"/>
      <c r="J328" s="145"/>
      <c r="K328" s="145"/>
      <c r="L328" s="145"/>
      <c r="M328" s="145"/>
      <c r="N328" s="145"/>
    </row>
    <row r="329" spans="1:14" x14ac:dyDescent="0.25">
      <c r="A329" s="145"/>
      <c r="B329" s="145"/>
      <c r="C329" s="145"/>
      <c r="D329" s="145"/>
      <c r="E329" s="145"/>
      <c r="F329" s="145"/>
      <c r="G329" s="145"/>
      <c r="H329" s="145"/>
      <c r="I329" s="145"/>
      <c r="J329" s="145"/>
      <c r="K329" s="145"/>
      <c r="L329" s="145"/>
      <c r="M329" s="145"/>
      <c r="N329" s="145"/>
    </row>
    <row r="330" spans="1:14" x14ac:dyDescent="0.25">
      <c r="A330" s="145"/>
      <c r="B330" s="145"/>
      <c r="C330" s="145"/>
      <c r="D330" s="145"/>
      <c r="E330" s="145"/>
      <c r="F330" s="145"/>
      <c r="G330" s="145"/>
      <c r="H330" s="145"/>
      <c r="I330" s="145"/>
      <c r="J330" s="145"/>
      <c r="K330" s="145"/>
      <c r="L330" s="145"/>
      <c r="M330" s="145"/>
      <c r="N330" s="145"/>
    </row>
    <row r="331" spans="1:14" x14ac:dyDescent="0.25">
      <c r="A331" s="145"/>
      <c r="B331" s="145"/>
      <c r="C331" s="145"/>
      <c r="D331" s="145"/>
      <c r="E331" s="145"/>
      <c r="F331" s="145"/>
      <c r="G331" s="145"/>
      <c r="H331" s="145"/>
      <c r="I331" s="145"/>
      <c r="J331" s="145"/>
      <c r="K331" s="145"/>
      <c r="L331" s="145"/>
      <c r="M331" s="145"/>
      <c r="N331" s="145"/>
    </row>
    <row r="332" spans="1:14" x14ac:dyDescent="0.25">
      <c r="A332" s="145"/>
      <c r="B332" s="145"/>
      <c r="C332" s="145"/>
      <c r="D332" s="145"/>
      <c r="E332" s="145"/>
      <c r="F332" s="145"/>
      <c r="G332" s="145"/>
      <c r="H332" s="145"/>
      <c r="I332" s="145"/>
      <c r="J332" s="145"/>
      <c r="K332" s="145"/>
      <c r="L332" s="145"/>
      <c r="M332" s="145"/>
      <c r="N332" s="145"/>
    </row>
    <row r="333" spans="1:14" x14ac:dyDescent="0.25">
      <c r="A333" s="145"/>
      <c r="B333" s="145"/>
      <c r="C333" s="145"/>
      <c r="D333" s="145"/>
      <c r="E333" s="145"/>
      <c r="F333" s="145"/>
      <c r="G333" s="145"/>
      <c r="H333" s="145"/>
      <c r="I333" s="145"/>
      <c r="J333" s="145"/>
      <c r="K333" s="145"/>
      <c r="L333" s="145"/>
      <c r="M333" s="145"/>
      <c r="N333" s="145"/>
    </row>
    <row r="334" spans="1:14" x14ac:dyDescent="0.25">
      <c r="A334" s="145"/>
      <c r="B334" s="145"/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</row>
    <row r="335" spans="1:14" x14ac:dyDescent="0.25">
      <c r="A335" s="145"/>
      <c r="B335" s="145"/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</row>
    <row r="336" spans="1:14" x14ac:dyDescent="0.25">
      <c r="A336" s="145"/>
      <c r="B336" s="145"/>
      <c r="C336" s="145"/>
      <c r="D336" s="145"/>
      <c r="E336" s="145"/>
      <c r="F336" s="145"/>
      <c r="G336" s="145"/>
      <c r="H336" s="145"/>
      <c r="I336" s="145"/>
      <c r="J336" s="145"/>
      <c r="K336" s="145"/>
      <c r="L336" s="145"/>
      <c r="M336" s="145"/>
      <c r="N336" s="145"/>
    </row>
    <row r="337" spans="1:14" x14ac:dyDescent="0.25">
      <c r="A337" s="145"/>
      <c r="B337" s="145"/>
      <c r="C337" s="145"/>
      <c r="D337" s="145"/>
      <c r="E337" s="145"/>
      <c r="F337" s="145"/>
      <c r="G337" s="145"/>
      <c r="H337" s="145"/>
      <c r="I337" s="145"/>
      <c r="J337" s="145"/>
      <c r="K337" s="145"/>
      <c r="L337" s="145"/>
      <c r="M337" s="145"/>
      <c r="N337" s="145"/>
    </row>
    <row r="338" spans="1:14" x14ac:dyDescent="0.25">
      <c r="A338" s="145"/>
      <c r="B338" s="145"/>
      <c r="C338" s="145"/>
      <c r="D338" s="145"/>
      <c r="E338" s="145"/>
      <c r="F338" s="145"/>
      <c r="G338" s="145"/>
      <c r="H338" s="145"/>
      <c r="I338" s="145"/>
      <c r="J338" s="145"/>
      <c r="K338" s="145"/>
      <c r="L338" s="145"/>
      <c r="M338" s="145"/>
      <c r="N338" s="145"/>
    </row>
    <row r="339" spans="1:14" x14ac:dyDescent="0.25">
      <c r="A339" s="145"/>
      <c r="B339" s="145"/>
      <c r="C339" s="145"/>
      <c r="D339" s="145"/>
      <c r="E339" s="145"/>
      <c r="F339" s="145"/>
      <c r="G339" s="145"/>
      <c r="H339" s="145"/>
      <c r="I339" s="145"/>
      <c r="J339" s="145"/>
      <c r="K339" s="145"/>
      <c r="L339" s="145"/>
      <c r="M339" s="145"/>
      <c r="N339" s="145"/>
    </row>
    <row r="340" spans="1:14" x14ac:dyDescent="0.25">
      <c r="A340" s="145"/>
      <c r="B340" s="145"/>
      <c r="C340" s="145"/>
      <c r="D340" s="145"/>
      <c r="E340" s="145"/>
      <c r="F340" s="145"/>
      <c r="G340" s="145"/>
      <c r="H340" s="145"/>
      <c r="I340" s="145"/>
      <c r="J340" s="145"/>
      <c r="K340" s="145"/>
      <c r="L340" s="145"/>
      <c r="M340" s="145"/>
      <c r="N340" s="145"/>
    </row>
    <row r="341" spans="1:14" x14ac:dyDescent="0.25">
      <c r="A341" s="145"/>
      <c r="B341" s="145"/>
      <c r="C341" s="145"/>
      <c r="D341" s="145"/>
      <c r="E341" s="145"/>
      <c r="F341" s="145"/>
      <c r="G341" s="145"/>
      <c r="H341" s="145"/>
      <c r="I341" s="145"/>
      <c r="J341" s="145"/>
      <c r="K341" s="145"/>
      <c r="L341" s="145"/>
      <c r="M341" s="145"/>
      <c r="N341" s="145"/>
    </row>
    <row r="342" spans="1:14" x14ac:dyDescent="0.25">
      <c r="A342" s="145"/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</row>
    <row r="343" spans="1:14" x14ac:dyDescent="0.25">
      <c r="A343" s="145"/>
      <c r="B343" s="145"/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</row>
    <row r="344" spans="1:14" x14ac:dyDescent="0.25">
      <c r="A344" s="145"/>
      <c r="B344" s="145"/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</row>
    <row r="345" spans="1:14" x14ac:dyDescent="0.25">
      <c r="A345" s="145"/>
      <c r="B345" s="145"/>
      <c r="C345" s="145"/>
      <c r="D345" s="145"/>
      <c r="E345" s="145"/>
      <c r="F345" s="145"/>
      <c r="G345" s="145"/>
      <c r="H345" s="145"/>
      <c r="I345" s="145"/>
      <c r="J345" s="145"/>
      <c r="K345" s="145"/>
      <c r="L345" s="145"/>
      <c r="M345" s="145"/>
      <c r="N345" s="145"/>
    </row>
    <row r="346" spans="1:14" x14ac:dyDescent="0.25">
      <c r="A346" s="145"/>
      <c r="B346" s="145"/>
      <c r="C346" s="145"/>
      <c r="D346" s="145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</row>
    <row r="347" spans="1:14" x14ac:dyDescent="0.25">
      <c r="A347" s="145"/>
      <c r="B347" s="145"/>
      <c r="C347" s="145"/>
      <c r="D347" s="145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</row>
    <row r="348" spans="1:14" x14ac:dyDescent="0.25">
      <c r="A348" s="145"/>
      <c r="B348" s="145"/>
      <c r="C348" s="145"/>
      <c r="D348" s="145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</row>
    <row r="349" spans="1:14" x14ac:dyDescent="0.25">
      <c r="A349" s="145"/>
      <c r="B349" s="145"/>
      <c r="C349" s="145"/>
      <c r="D349" s="145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</row>
    <row r="350" spans="1:14" x14ac:dyDescent="0.25">
      <c r="A350" s="145"/>
      <c r="B350" s="145"/>
      <c r="C350" s="145"/>
      <c r="D350" s="145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</row>
    <row r="351" spans="1:14" x14ac:dyDescent="0.25">
      <c r="A351" s="145"/>
      <c r="B351" s="145"/>
      <c r="C351" s="145"/>
      <c r="D351" s="145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</row>
    <row r="352" spans="1:14" x14ac:dyDescent="0.25">
      <c r="A352" s="145"/>
      <c r="B352" s="145"/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</row>
    <row r="353" spans="1:14" x14ac:dyDescent="0.25">
      <c r="A353" s="145"/>
      <c r="B353" s="145"/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</row>
    <row r="354" spans="1:14" x14ac:dyDescent="0.25">
      <c r="A354" s="145"/>
      <c r="B354" s="145"/>
      <c r="C354" s="145"/>
      <c r="D354" s="145"/>
      <c r="E354" s="145"/>
      <c r="F354" s="145"/>
      <c r="G354" s="145"/>
      <c r="H354" s="145"/>
      <c r="I354" s="145"/>
      <c r="J354" s="145"/>
      <c r="K354" s="145"/>
      <c r="L354" s="145"/>
      <c r="M354" s="145"/>
      <c r="N354" s="145"/>
    </row>
    <row r="355" spans="1:14" x14ac:dyDescent="0.25">
      <c r="A355" s="145"/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</row>
    <row r="356" spans="1:14" x14ac:dyDescent="0.25">
      <c r="A356" s="145"/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</row>
    <row r="357" spans="1:14" x14ac:dyDescent="0.25">
      <c r="A357" s="145"/>
      <c r="B357" s="145"/>
      <c r="C357" s="145"/>
      <c r="D357" s="145"/>
      <c r="E357" s="145"/>
      <c r="F357" s="145"/>
      <c r="G357" s="145"/>
      <c r="H357" s="145"/>
      <c r="I357" s="145"/>
      <c r="J357" s="145"/>
      <c r="K357" s="145"/>
      <c r="L357" s="145"/>
      <c r="M357" s="145"/>
      <c r="N357" s="145"/>
    </row>
    <row r="358" spans="1:14" x14ac:dyDescent="0.25">
      <c r="A358" s="145"/>
      <c r="B358" s="145"/>
      <c r="C358" s="145"/>
      <c r="D358" s="145"/>
      <c r="E358" s="145"/>
      <c r="F358" s="145"/>
      <c r="G358" s="145"/>
      <c r="H358" s="145"/>
      <c r="I358" s="145"/>
      <c r="J358" s="145"/>
      <c r="K358" s="145"/>
      <c r="L358" s="145"/>
      <c r="M358" s="145"/>
      <c r="N358" s="145"/>
    </row>
    <row r="359" spans="1:14" x14ac:dyDescent="0.25">
      <c r="A359" s="145"/>
      <c r="B359" s="145"/>
      <c r="C359" s="145"/>
      <c r="D359" s="145"/>
      <c r="E359" s="145"/>
      <c r="F359" s="145"/>
      <c r="G359" s="145"/>
      <c r="H359" s="145"/>
      <c r="I359" s="145"/>
      <c r="J359" s="145"/>
      <c r="K359" s="145"/>
      <c r="L359" s="145"/>
      <c r="M359" s="145"/>
      <c r="N359" s="145"/>
    </row>
    <row r="360" spans="1:14" x14ac:dyDescent="0.25">
      <c r="A360" s="145"/>
      <c r="B360" s="145"/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</row>
    <row r="361" spans="1:14" x14ac:dyDescent="0.25">
      <c r="A361" s="145"/>
      <c r="B361" s="145"/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</row>
    <row r="362" spans="1:14" x14ac:dyDescent="0.25">
      <c r="A362" s="145"/>
      <c r="B362" s="145"/>
      <c r="C362" s="145"/>
      <c r="D362" s="145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</row>
    <row r="363" spans="1:14" x14ac:dyDescent="0.25">
      <c r="A363" s="145"/>
      <c r="B363" s="145"/>
      <c r="C363" s="145"/>
      <c r="D363" s="145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</row>
    <row r="364" spans="1:14" x14ac:dyDescent="0.25">
      <c r="A364" s="145"/>
      <c r="B364" s="145"/>
      <c r="C364" s="145"/>
      <c r="D364" s="145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</row>
    <row r="365" spans="1:14" x14ac:dyDescent="0.25">
      <c r="A365" s="145"/>
      <c r="B365" s="145"/>
      <c r="C365" s="145"/>
      <c r="D365" s="145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</row>
    <row r="366" spans="1:14" x14ac:dyDescent="0.25">
      <c r="A366" s="145"/>
      <c r="B366" s="145"/>
      <c r="C366" s="145"/>
      <c r="D366" s="145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</row>
    <row r="367" spans="1:14" x14ac:dyDescent="0.25">
      <c r="A367" s="145"/>
      <c r="B367" s="145"/>
      <c r="C367" s="145"/>
      <c r="D367" s="145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</row>
    <row r="368" spans="1:14" x14ac:dyDescent="0.25">
      <c r="A368" s="145"/>
      <c r="B368" s="145"/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</row>
    <row r="369" spans="1:14" x14ac:dyDescent="0.25">
      <c r="A369" s="145"/>
      <c r="B369" s="145"/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</row>
    <row r="370" spans="1:14" x14ac:dyDescent="0.25">
      <c r="A370" s="145"/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</row>
    <row r="371" spans="1:14" x14ac:dyDescent="0.25">
      <c r="A371" s="145"/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</row>
    <row r="372" spans="1:14" x14ac:dyDescent="0.25">
      <c r="A372" s="145"/>
      <c r="B372" s="145"/>
      <c r="C372" s="145"/>
      <c r="D372" s="145"/>
      <c r="E372" s="145"/>
      <c r="F372" s="145"/>
      <c r="G372" s="145"/>
      <c r="H372" s="145"/>
      <c r="I372" s="145"/>
      <c r="J372" s="145"/>
      <c r="K372" s="145"/>
      <c r="L372" s="145"/>
      <c r="M372" s="145"/>
      <c r="N372" s="145"/>
    </row>
    <row r="373" spans="1:14" x14ac:dyDescent="0.25">
      <c r="A373" s="145"/>
      <c r="B373" s="145"/>
      <c r="C373" s="145"/>
      <c r="D373" s="145"/>
      <c r="E373" s="145"/>
      <c r="F373" s="145"/>
      <c r="G373" s="145"/>
      <c r="H373" s="145"/>
      <c r="I373" s="145"/>
      <c r="J373" s="145"/>
      <c r="K373" s="145"/>
      <c r="L373" s="145"/>
      <c r="M373" s="145"/>
      <c r="N373" s="145"/>
    </row>
    <row r="374" spans="1:14" x14ac:dyDescent="0.25">
      <c r="A374" s="145"/>
      <c r="B374" s="145"/>
      <c r="C374" s="145"/>
      <c r="D374" s="145"/>
      <c r="E374" s="145"/>
      <c r="F374" s="145"/>
      <c r="G374" s="145"/>
      <c r="H374" s="145"/>
      <c r="I374" s="145"/>
      <c r="J374" s="145"/>
      <c r="K374" s="145"/>
      <c r="L374" s="145"/>
      <c r="M374" s="145"/>
      <c r="N374" s="145"/>
    </row>
    <row r="375" spans="1:14" x14ac:dyDescent="0.25">
      <c r="A375" s="145"/>
      <c r="B375" s="145"/>
      <c r="C375" s="145"/>
      <c r="D375" s="145"/>
      <c r="E375" s="145"/>
      <c r="F375" s="145"/>
      <c r="G375" s="145"/>
      <c r="H375" s="145"/>
      <c r="I375" s="145"/>
      <c r="J375" s="145"/>
      <c r="K375" s="145"/>
      <c r="L375" s="145"/>
      <c r="M375" s="145"/>
      <c r="N375" s="145"/>
    </row>
    <row r="376" spans="1:14" x14ac:dyDescent="0.25">
      <c r="A376" s="145"/>
      <c r="B376" s="145"/>
      <c r="C376" s="145"/>
      <c r="D376" s="145"/>
      <c r="E376" s="145"/>
      <c r="F376" s="145"/>
      <c r="G376" s="145"/>
      <c r="H376" s="145"/>
      <c r="I376" s="145"/>
      <c r="J376" s="145"/>
      <c r="K376" s="145"/>
      <c r="L376" s="145"/>
      <c r="M376" s="145"/>
      <c r="N376" s="145"/>
    </row>
    <row r="377" spans="1:14" x14ac:dyDescent="0.25">
      <c r="A377" s="145"/>
      <c r="B377" s="145"/>
      <c r="C377" s="145"/>
      <c r="D377" s="145"/>
      <c r="E377" s="145"/>
      <c r="F377" s="145"/>
      <c r="G377" s="145"/>
      <c r="H377" s="145"/>
      <c r="I377" s="145"/>
      <c r="J377" s="145"/>
      <c r="K377" s="145"/>
      <c r="L377" s="145"/>
      <c r="M377" s="145"/>
      <c r="N377" s="145"/>
    </row>
    <row r="378" spans="1:14" x14ac:dyDescent="0.25">
      <c r="A378" s="145"/>
      <c r="B378" s="145"/>
      <c r="C378" s="145"/>
      <c r="D378" s="145"/>
      <c r="E378" s="145"/>
      <c r="F378" s="145"/>
      <c r="G378" s="145"/>
      <c r="H378" s="145"/>
      <c r="I378" s="145"/>
      <c r="J378" s="145"/>
      <c r="K378" s="145"/>
      <c r="L378" s="145"/>
      <c r="M378" s="145"/>
      <c r="N378" s="145"/>
    </row>
    <row r="379" spans="1:14" x14ac:dyDescent="0.25">
      <c r="A379" s="145"/>
      <c r="B379" s="145"/>
      <c r="C379" s="145"/>
      <c r="D379" s="145"/>
      <c r="E379" s="145"/>
      <c r="F379" s="145"/>
      <c r="G379" s="145"/>
      <c r="H379" s="145"/>
      <c r="I379" s="145"/>
      <c r="J379" s="145"/>
      <c r="K379" s="145"/>
      <c r="L379" s="145"/>
      <c r="M379" s="145"/>
      <c r="N379" s="145"/>
    </row>
    <row r="380" spans="1:14" x14ac:dyDescent="0.25">
      <c r="A380" s="145"/>
      <c r="B380" s="145"/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</row>
    <row r="381" spans="1:14" x14ac:dyDescent="0.25">
      <c r="A381" s="145"/>
      <c r="B381" s="145"/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</row>
    <row r="382" spans="1:14" x14ac:dyDescent="0.25">
      <c r="A382" s="145"/>
      <c r="B382" s="145"/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</row>
    <row r="383" spans="1:14" x14ac:dyDescent="0.25">
      <c r="A383" s="145"/>
      <c r="B383" s="145"/>
      <c r="C383" s="145"/>
      <c r="D383" s="145"/>
      <c r="E383" s="145"/>
      <c r="F383" s="145"/>
      <c r="G383" s="145"/>
      <c r="H383" s="145"/>
      <c r="I383" s="145"/>
      <c r="J383" s="145"/>
      <c r="K383" s="145"/>
      <c r="L383" s="145"/>
      <c r="M383" s="145"/>
      <c r="N383" s="145"/>
    </row>
    <row r="384" spans="1:14" x14ac:dyDescent="0.25">
      <c r="A384" s="145"/>
      <c r="B384" s="145"/>
      <c r="C384" s="145"/>
      <c r="D384" s="145"/>
      <c r="E384" s="145"/>
      <c r="F384" s="145"/>
      <c r="G384" s="145"/>
      <c r="H384" s="145"/>
      <c r="I384" s="145"/>
      <c r="J384" s="145"/>
      <c r="K384" s="145"/>
      <c r="L384" s="145"/>
      <c r="M384" s="145"/>
      <c r="N384" s="145"/>
    </row>
    <row r="385" spans="1:14" x14ac:dyDescent="0.25">
      <c r="A385" s="145"/>
      <c r="B385" s="145"/>
      <c r="C385" s="145"/>
      <c r="D385" s="145"/>
      <c r="E385" s="145"/>
      <c r="F385" s="145"/>
      <c r="G385" s="145"/>
      <c r="H385" s="145"/>
      <c r="I385" s="145"/>
      <c r="J385" s="145"/>
      <c r="K385" s="145"/>
      <c r="L385" s="145"/>
      <c r="M385" s="145"/>
      <c r="N385" s="145"/>
    </row>
    <row r="386" spans="1:14" x14ac:dyDescent="0.25">
      <c r="A386" s="145"/>
      <c r="B386" s="145"/>
      <c r="C386" s="145"/>
      <c r="D386" s="145"/>
      <c r="E386" s="145"/>
      <c r="F386" s="145"/>
      <c r="G386" s="145"/>
      <c r="H386" s="145"/>
      <c r="I386" s="145"/>
      <c r="J386" s="145"/>
      <c r="K386" s="145"/>
      <c r="L386" s="145"/>
      <c r="M386" s="145"/>
      <c r="N386" s="145"/>
    </row>
    <row r="387" spans="1:14" x14ac:dyDescent="0.25">
      <c r="A387" s="145"/>
      <c r="B387" s="145"/>
      <c r="C387" s="145"/>
      <c r="D387" s="145"/>
      <c r="E387" s="145"/>
      <c r="F387" s="145"/>
      <c r="G387" s="145"/>
      <c r="H387" s="145"/>
      <c r="I387" s="145"/>
      <c r="J387" s="145"/>
      <c r="K387" s="145"/>
      <c r="L387" s="145"/>
      <c r="M387" s="145"/>
      <c r="N387" s="145"/>
    </row>
    <row r="388" spans="1:14" x14ac:dyDescent="0.25">
      <c r="A388" s="145"/>
      <c r="B388" s="145"/>
      <c r="C388" s="145"/>
      <c r="D388" s="145"/>
      <c r="E388" s="145"/>
      <c r="F388" s="145"/>
      <c r="G388" s="145"/>
      <c r="H388" s="145"/>
      <c r="I388" s="145"/>
      <c r="J388" s="145"/>
      <c r="K388" s="145"/>
      <c r="L388" s="145"/>
      <c r="M388" s="145"/>
      <c r="N388" s="145"/>
    </row>
    <row r="389" spans="1:14" x14ac:dyDescent="0.25">
      <c r="A389" s="145"/>
      <c r="B389" s="145"/>
      <c r="C389" s="145"/>
      <c r="D389" s="145"/>
      <c r="E389" s="145"/>
      <c r="F389" s="145"/>
      <c r="G389" s="145"/>
      <c r="H389" s="145"/>
      <c r="I389" s="145"/>
      <c r="J389" s="145"/>
      <c r="K389" s="145"/>
      <c r="L389" s="145"/>
      <c r="M389" s="145"/>
      <c r="N389" s="145"/>
    </row>
    <row r="390" spans="1:14" x14ac:dyDescent="0.25">
      <c r="A390" s="145"/>
      <c r="B390" s="145"/>
      <c r="C390" s="145"/>
      <c r="D390" s="145"/>
      <c r="E390" s="145"/>
      <c r="F390" s="145"/>
      <c r="G390" s="145"/>
      <c r="H390" s="145"/>
      <c r="I390" s="145"/>
      <c r="J390" s="145"/>
      <c r="K390" s="145"/>
      <c r="L390" s="145"/>
      <c r="M390" s="145"/>
      <c r="N390" s="145"/>
    </row>
    <row r="391" spans="1:14" x14ac:dyDescent="0.25">
      <c r="A391" s="145"/>
      <c r="B391" s="145"/>
      <c r="C391" s="145"/>
      <c r="D391" s="145"/>
      <c r="E391" s="145"/>
      <c r="F391" s="145"/>
      <c r="G391" s="145"/>
      <c r="H391" s="145"/>
      <c r="I391" s="145"/>
      <c r="J391" s="145"/>
      <c r="K391" s="145"/>
      <c r="L391" s="145"/>
      <c r="M391" s="145"/>
      <c r="N391" s="145"/>
    </row>
    <row r="392" spans="1:14" x14ac:dyDescent="0.25">
      <c r="A392" s="145"/>
      <c r="B392" s="145"/>
      <c r="C392" s="145"/>
      <c r="D392" s="145"/>
      <c r="E392" s="145"/>
      <c r="F392" s="145"/>
      <c r="G392" s="145"/>
      <c r="H392" s="145"/>
      <c r="I392" s="145"/>
      <c r="J392" s="145"/>
      <c r="K392" s="145"/>
      <c r="L392" s="145"/>
      <c r="M392" s="145"/>
      <c r="N392" s="145"/>
    </row>
    <row r="393" spans="1:14" x14ac:dyDescent="0.25">
      <c r="A393" s="145"/>
      <c r="B393" s="145"/>
      <c r="C393" s="145"/>
      <c r="D393" s="145"/>
      <c r="E393" s="145"/>
      <c r="F393" s="145"/>
      <c r="G393" s="145"/>
      <c r="H393" s="145"/>
      <c r="I393" s="145"/>
      <c r="J393" s="145"/>
      <c r="K393" s="145"/>
      <c r="L393" s="145"/>
      <c r="M393" s="145"/>
      <c r="N393" s="145"/>
    </row>
    <row r="394" spans="1:14" x14ac:dyDescent="0.25">
      <c r="A394" s="145"/>
      <c r="B394" s="145"/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</row>
    <row r="395" spans="1:14" x14ac:dyDescent="0.25">
      <c r="A395" s="145"/>
      <c r="B395" s="145"/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</row>
    <row r="396" spans="1:14" x14ac:dyDescent="0.25">
      <c r="A396" s="145"/>
      <c r="B396" s="145"/>
      <c r="C396" s="145"/>
      <c r="D396" s="145"/>
      <c r="E396" s="145"/>
      <c r="F396" s="145"/>
      <c r="G396" s="145"/>
      <c r="H396" s="145"/>
      <c r="I396" s="145"/>
      <c r="J396" s="145"/>
      <c r="K396" s="145"/>
      <c r="L396" s="145"/>
      <c r="M396" s="145"/>
      <c r="N396" s="145"/>
    </row>
    <row r="397" spans="1:14" x14ac:dyDescent="0.25">
      <c r="A397" s="145"/>
      <c r="B397" s="145"/>
      <c r="C397" s="145"/>
      <c r="D397" s="145"/>
      <c r="E397" s="145"/>
      <c r="F397" s="145"/>
      <c r="G397" s="145"/>
      <c r="H397" s="145"/>
      <c r="I397" s="145"/>
      <c r="J397" s="145"/>
      <c r="K397" s="145"/>
      <c r="L397" s="145"/>
      <c r="M397" s="145"/>
      <c r="N397" s="145"/>
    </row>
    <row r="398" spans="1:14" x14ac:dyDescent="0.25">
      <c r="A398" s="145"/>
      <c r="B398" s="145"/>
      <c r="C398" s="145"/>
      <c r="D398" s="145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</row>
    <row r="399" spans="1:14" x14ac:dyDescent="0.25">
      <c r="A399" s="145"/>
      <c r="B399" s="145"/>
      <c r="C399" s="145"/>
      <c r="D399" s="145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</row>
    <row r="400" spans="1:14" x14ac:dyDescent="0.25">
      <c r="A400" s="145"/>
      <c r="B400" s="145"/>
      <c r="C400" s="145"/>
      <c r="D400" s="145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</row>
    <row r="401" spans="1:14" x14ac:dyDescent="0.25">
      <c r="A401" s="145"/>
      <c r="B401" s="145"/>
      <c r="C401" s="145"/>
      <c r="D401" s="145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</row>
    <row r="402" spans="1:14" x14ac:dyDescent="0.25">
      <c r="A402" s="145"/>
      <c r="B402" s="145"/>
      <c r="C402" s="145"/>
      <c r="D402" s="145"/>
      <c r="E402" s="145"/>
      <c r="F402" s="145"/>
      <c r="G402" s="145"/>
      <c r="H402" s="145"/>
      <c r="I402" s="145"/>
      <c r="J402" s="145"/>
      <c r="K402" s="145"/>
      <c r="L402" s="145"/>
      <c r="M402" s="145"/>
      <c r="N402" s="145"/>
    </row>
    <row r="403" spans="1:14" x14ac:dyDescent="0.25">
      <c r="A403" s="145"/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45"/>
      <c r="N403" s="145"/>
    </row>
    <row r="404" spans="1:14" x14ac:dyDescent="0.25">
      <c r="A404" s="145"/>
      <c r="B404" s="145"/>
      <c r="C404" s="145"/>
      <c r="D404" s="145"/>
      <c r="E404" s="145"/>
      <c r="F404" s="145"/>
      <c r="G404" s="145"/>
      <c r="H404" s="145"/>
      <c r="I404" s="145"/>
      <c r="J404" s="145"/>
      <c r="K404" s="145"/>
      <c r="L404" s="145"/>
      <c r="M404" s="145"/>
      <c r="N404" s="145"/>
    </row>
    <row r="405" spans="1:14" x14ac:dyDescent="0.25">
      <c r="A405" s="145"/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</row>
    <row r="406" spans="1:14" x14ac:dyDescent="0.25">
      <c r="A406" s="145"/>
      <c r="B406" s="145"/>
      <c r="C406" s="145"/>
      <c r="D406" s="145"/>
      <c r="E406" s="145"/>
      <c r="F406" s="145"/>
      <c r="G406" s="145"/>
      <c r="H406" s="145"/>
      <c r="I406" s="145"/>
      <c r="J406" s="145"/>
      <c r="K406" s="145"/>
      <c r="L406" s="145"/>
      <c r="M406" s="145"/>
      <c r="N406" s="145"/>
    </row>
    <row r="407" spans="1:14" x14ac:dyDescent="0.25">
      <c r="A407" s="145"/>
      <c r="B407" s="145"/>
      <c r="C407" s="145"/>
      <c r="D407" s="145"/>
      <c r="E407" s="145"/>
      <c r="F407" s="145"/>
      <c r="G407" s="145"/>
      <c r="H407" s="145"/>
      <c r="I407" s="145"/>
      <c r="J407" s="145"/>
      <c r="K407" s="145"/>
      <c r="L407" s="145"/>
      <c r="M407" s="145"/>
      <c r="N407" s="145"/>
    </row>
    <row r="408" spans="1:14" x14ac:dyDescent="0.25">
      <c r="A408" s="145"/>
      <c r="B408" s="145"/>
      <c r="C408" s="145"/>
      <c r="D408" s="145"/>
      <c r="E408" s="145"/>
      <c r="F408" s="145"/>
      <c r="G408" s="145"/>
      <c r="H408" s="145"/>
      <c r="I408" s="145"/>
      <c r="J408" s="145"/>
      <c r="K408" s="145"/>
      <c r="L408" s="145"/>
      <c r="M408" s="145"/>
      <c r="N408" s="145"/>
    </row>
    <row r="409" spans="1:14" x14ac:dyDescent="0.25">
      <c r="A409" s="145"/>
      <c r="B409" s="145"/>
      <c r="C409" s="145"/>
      <c r="D409" s="145"/>
      <c r="E409" s="145"/>
      <c r="F409" s="145"/>
      <c r="G409" s="145"/>
      <c r="H409" s="145"/>
      <c r="I409" s="145"/>
      <c r="J409" s="145"/>
      <c r="K409" s="145"/>
      <c r="L409" s="145"/>
      <c r="M409" s="145"/>
      <c r="N409" s="145"/>
    </row>
    <row r="410" spans="1:14" x14ac:dyDescent="0.25">
      <c r="A410" s="145"/>
      <c r="B410" s="145"/>
      <c r="C410" s="145"/>
      <c r="D410" s="145"/>
      <c r="E410" s="145"/>
      <c r="F410" s="145"/>
      <c r="G410" s="145"/>
      <c r="H410" s="145"/>
      <c r="I410" s="145"/>
      <c r="J410" s="145"/>
      <c r="K410" s="145"/>
      <c r="L410" s="145"/>
      <c r="M410" s="145"/>
      <c r="N410" s="145"/>
    </row>
    <row r="411" spans="1:14" x14ac:dyDescent="0.25">
      <c r="A411" s="145"/>
      <c r="B411" s="145"/>
      <c r="C411" s="145"/>
      <c r="D411" s="145"/>
      <c r="E411" s="145"/>
      <c r="F411" s="145"/>
      <c r="G411" s="145"/>
      <c r="H411" s="145"/>
      <c r="I411" s="145"/>
      <c r="J411" s="145"/>
      <c r="K411" s="145"/>
      <c r="L411" s="145"/>
      <c r="M411" s="145"/>
      <c r="N411" s="145"/>
    </row>
    <row r="412" spans="1:14" x14ac:dyDescent="0.25">
      <c r="A412" s="145"/>
      <c r="B412" s="145"/>
      <c r="C412" s="145"/>
      <c r="D412" s="145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</row>
    <row r="413" spans="1:14" x14ac:dyDescent="0.25">
      <c r="A413" s="145"/>
      <c r="B413" s="145"/>
      <c r="C413" s="145"/>
      <c r="D413" s="145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</row>
    <row r="414" spans="1:14" x14ac:dyDescent="0.25">
      <c r="A414" s="145"/>
      <c r="B414" s="145"/>
      <c r="C414" s="145"/>
      <c r="D414" s="145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</row>
    <row r="415" spans="1:14" x14ac:dyDescent="0.25">
      <c r="A415" s="145"/>
      <c r="B415" s="145"/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</row>
    <row r="416" spans="1:14" x14ac:dyDescent="0.25">
      <c r="A416" s="145"/>
      <c r="B416" s="145"/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</row>
    <row r="417" spans="1:14" x14ac:dyDescent="0.25">
      <c r="A417" s="145"/>
      <c r="B417" s="145"/>
      <c r="C417" s="145"/>
      <c r="D417" s="145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</row>
    <row r="418" spans="1:14" x14ac:dyDescent="0.25">
      <c r="A418" s="145"/>
      <c r="B418" s="145"/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5"/>
      <c r="N418" s="145"/>
    </row>
    <row r="419" spans="1:14" x14ac:dyDescent="0.25">
      <c r="A419" s="145"/>
      <c r="B419" s="145"/>
      <c r="C419" s="145"/>
      <c r="D419" s="145"/>
      <c r="E419" s="145"/>
      <c r="F419" s="145"/>
      <c r="G419" s="145"/>
      <c r="H419" s="145"/>
      <c r="I419" s="145"/>
      <c r="J419" s="145"/>
      <c r="K419" s="145"/>
      <c r="L419" s="145"/>
      <c r="M419" s="145"/>
      <c r="N419" s="145"/>
    </row>
    <row r="420" spans="1:14" x14ac:dyDescent="0.25">
      <c r="A420" s="145"/>
      <c r="B420" s="145"/>
      <c r="C420" s="145"/>
      <c r="D420" s="145"/>
      <c r="E420" s="145"/>
      <c r="F420" s="145"/>
      <c r="G420" s="145"/>
      <c r="H420" s="145"/>
      <c r="I420" s="145"/>
      <c r="J420" s="145"/>
      <c r="K420" s="145"/>
      <c r="L420" s="145"/>
      <c r="M420" s="145"/>
      <c r="N420" s="145"/>
    </row>
    <row r="421" spans="1:14" x14ac:dyDescent="0.25">
      <c r="A421" s="145"/>
      <c r="B421" s="145"/>
      <c r="C421" s="145"/>
      <c r="D421" s="145"/>
      <c r="E421" s="145"/>
      <c r="F421" s="145"/>
      <c r="G421" s="145"/>
      <c r="H421" s="145"/>
      <c r="I421" s="145"/>
      <c r="J421" s="145"/>
      <c r="K421" s="145"/>
      <c r="L421" s="145"/>
      <c r="M421" s="145"/>
      <c r="N421" s="145"/>
    </row>
    <row r="422" spans="1:14" x14ac:dyDescent="0.25">
      <c r="A422" s="145"/>
      <c r="B422" s="145"/>
      <c r="C422" s="145"/>
      <c r="D422" s="145"/>
      <c r="E422" s="145"/>
      <c r="F422" s="145"/>
      <c r="G422" s="145"/>
      <c r="H422" s="145"/>
      <c r="I422" s="145"/>
      <c r="J422" s="145"/>
      <c r="K422" s="145"/>
      <c r="L422" s="145"/>
      <c r="M422" s="145"/>
      <c r="N422" s="145"/>
    </row>
    <row r="423" spans="1:14" x14ac:dyDescent="0.25">
      <c r="A423" s="145"/>
      <c r="B423" s="145"/>
      <c r="C423" s="145"/>
      <c r="D423" s="145"/>
      <c r="E423" s="145"/>
      <c r="F423" s="145"/>
      <c r="G423" s="145"/>
      <c r="H423" s="145"/>
      <c r="I423" s="145"/>
      <c r="J423" s="145"/>
      <c r="K423" s="145"/>
      <c r="L423" s="145"/>
      <c r="M423" s="145"/>
      <c r="N423" s="145"/>
    </row>
    <row r="424" spans="1:14" x14ac:dyDescent="0.25">
      <c r="A424" s="145"/>
      <c r="B424" s="145"/>
      <c r="C424" s="145"/>
      <c r="D424" s="145"/>
      <c r="E424" s="145"/>
      <c r="F424" s="145"/>
      <c r="G424" s="145"/>
      <c r="H424" s="145"/>
      <c r="I424" s="145"/>
      <c r="J424" s="145"/>
      <c r="K424" s="145"/>
      <c r="L424" s="145"/>
      <c r="M424" s="145"/>
      <c r="N424" s="145"/>
    </row>
    <row r="425" spans="1:14" x14ac:dyDescent="0.25">
      <c r="A425" s="145"/>
      <c r="B425" s="145"/>
      <c r="C425" s="145"/>
      <c r="D425" s="145"/>
      <c r="E425" s="145"/>
      <c r="F425" s="145"/>
      <c r="G425" s="145"/>
      <c r="H425" s="145"/>
      <c r="I425" s="145"/>
      <c r="J425" s="145"/>
      <c r="K425" s="145"/>
      <c r="L425" s="145"/>
      <c r="M425" s="145"/>
      <c r="N425" s="145"/>
    </row>
    <row r="426" spans="1:14" x14ac:dyDescent="0.25">
      <c r="A426" s="145"/>
      <c r="B426" s="145"/>
      <c r="C426" s="145"/>
      <c r="D426" s="145"/>
      <c r="E426" s="145"/>
      <c r="F426" s="145"/>
      <c r="G426" s="145"/>
      <c r="H426" s="145"/>
      <c r="I426" s="145"/>
      <c r="J426" s="145"/>
      <c r="K426" s="145"/>
      <c r="L426" s="145"/>
      <c r="M426" s="145"/>
      <c r="N426" s="145"/>
    </row>
    <row r="427" spans="1:14" x14ac:dyDescent="0.25">
      <c r="A427" s="145"/>
      <c r="B427" s="145"/>
      <c r="C427" s="145"/>
      <c r="D427" s="145"/>
      <c r="E427" s="145"/>
      <c r="F427" s="145"/>
      <c r="G427" s="145"/>
      <c r="H427" s="145"/>
      <c r="I427" s="145"/>
      <c r="J427" s="145"/>
      <c r="K427" s="145"/>
      <c r="L427" s="145"/>
      <c r="M427" s="145"/>
      <c r="N427" s="145"/>
    </row>
    <row r="428" spans="1:14" x14ac:dyDescent="0.25">
      <c r="A428" s="145"/>
      <c r="B428" s="145"/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5"/>
      <c r="N428" s="145"/>
    </row>
    <row r="429" spans="1:14" x14ac:dyDescent="0.25">
      <c r="A429" s="145"/>
      <c r="B429" s="145"/>
      <c r="C429" s="145"/>
      <c r="D429" s="145"/>
      <c r="E429" s="145"/>
      <c r="F429" s="145"/>
      <c r="G429" s="145"/>
      <c r="H429" s="145"/>
      <c r="I429" s="145"/>
      <c r="J429" s="145"/>
      <c r="K429" s="145"/>
      <c r="L429" s="145"/>
      <c r="M429" s="145"/>
      <c r="N429" s="145"/>
    </row>
    <row r="430" spans="1:14" x14ac:dyDescent="0.25">
      <c r="A430" s="145"/>
      <c r="B430" s="145"/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5"/>
      <c r="N430" s="145"/>
    </row>
    <row r="431" spans="1:14" x14ac:dyDescent="0.25">
      <c r="A431" s="145"/>
      <c r="B431" s="145"/>
      <c r="C431" s="145"/>
      <c r="D431" s="145"/>
      <c r="E431" s="145"/>
      <c r="F431" s="145"/>
      <c r="G431" s="145"/>
      <c r="H431" s="145"/>
      <c r="I431" s="145"/>
      <c r="J431" s="145"/>
      <c r="K431" s="145"/>
      <c r="L431" s="145"/>
      <c r="M431" s="145"/>
      <c r="N431" s="145"/>
    </row>
    <row r="432" spans="1:14" x14ac:dyDescent="0.25">
      <c r="A432" s="145"/>
      <c r="B432" s="145"/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5"/>
      <c r="N432" s="145"/>
    </row>
    <row r="433" spans="1:14" x14ac:dyDescent="0.25">
      <c r="A433" s="145"/>
      <c r="B433" s="145"/>
      <c r="C433" s="145"/>
      <c r="D433" s="145"/>
      <c r="E433" s="145"/>
      <c r="F433" s="145"/>
      <c r="G433" s="145"/>
      <c r="H433" s="145"/>
      <c r="I433" s="145"/>
      <c r="J433" s="145"/>
      <c r="K433" s="145"/>
      <c r="L433" s="145"/>
      <c r="M433" s="145"/>
      <c r="N433" s="145"/>
    </row>
    <row r="434" spans="1:14" x14ac:dyDescent="0.25">
      <c r="A434" s="145"/>
      <c r="B434" s="145"/>
      <c r="C434" s="145"/>
      <c r="D434" s="145"/>
      <c r="E434" s="145"/>
      <c r="F434" s="145"/>
      <c r="G434" s="145"/>
      <c r="H434" s="145"/>
      <c r="I434" s="145"/>
      <c r="J434" s="145"/>
      <c r="K434" s="145"/>
      <c r="L434" s="145"/>
      <c r="M434" s="145"/>
      <c r="N434" s="145"/>
    </row>
    <row r="435" spans="1:14" x14ac:dyDescent="0.25">
      <c r="A435" s="145"/>
      <c r="B435" s="145"/>
      <c r="C435" s="145"/>
      <c r="D435" s="145"/>
      <c r="E435" s="145"/>
      <c r="F435" s="145"/>
      <c r="G435" s="145"/>
      <c r="H435" s="145"/>
      <c r="I435" s="145"/>
      <c r="J435" s="145"/>
      <c r="K435" s="145"/>
      <c r="L435" s="145"/>
      <c r="M435" s="145"/>
      <c r="N435" s="145"/>
    </row>
    <row r="436" spans="1:14" x14ac:dyDescent="0.25">
      <c r="A436" s="145"/>
      <c r="B436" s="145"/>
      <c r="C436" s="145"/>
      <c r="D436" s="145"/>
      <c r="E436" s="145"/>
      <c r="F436" s="145"/>
      <c r="G436" s="145"/>
      <c r="H436" s="145"/>
      <c r="I436" s="145"/>
      <c r="J436" s="145"/>
      <c r="K436" s="145"/>
      <c r="L436" s="145"/>
      <c r="M436" s="145"/>
      <c r="N436" s="145"/>
    </row>
    <row r="437" spans="1:14" x14ac:dyDescent="0.25">
      <c r="A437" s="145"/>
      <c r="B437" s="145"/>
      <c r="C437" s="145"/>
      <c r="D437" s="145"/>
      <c r="E437" s="145"/>
      <c r="F437" s="145"/>
      <c r="G437" s="145"/>
      <c r="H437" s="145"/>
      <c r="I437" s="145"/>
      <c r="J437" s="145"/>
      <c r="K437" s="145"/>
      <c r="L437" s="145"/>
      <c r="M437" s="145"/>
      <c r="N437" s="145"/>
    </row>
    <row r="438" spans="1:14" x14ac:dyDescent="0.25">
      <c r="A438" s="145"/>
      <c r="B438" s="145"/>
      <c r="C438" s="145"/>
      <c r="D438" s="145"/>
      <c r="E438" s="145"/>
      <c r="F438" s="145"/>
      <c r="G438" s="145"/>
      <c r="H438" s="145"/>
      <c r="I438" s="145"/>
      <c r="J438" s="145"/>
      <c r="K438" s="145"/>
      <c r="L438" s="145"/>
      <c r="M438" s="145"/>
      <c r="N438" s="145"/>
    </row>
    <row r="439" spans="1:14" x14ac:dyDescent="0.25">
      <c r="A439" s="145"/>
      <c r="B439" s="145"/>
      <c r="C439" s="145"/>
      <c r="D439" s="145"/>
      <c r="E439" s="145"/>
      <c r="F439" s="145"/>
      <c r="G439" s="145"/>
      <c r="H439" s="145"/>
      <c r="I439" s="145"/>
      <c r="J439" s="145"/>
      <c r="K439" s="145"/>
      <c r="L439" s="145"/>
      <c r="M439" s="145"/>
      <c r="N439" s="145"/>
    </row>
    <row r="440" spans="1:14" x14ac:dyDescent="0.25">
      <c r="A440" s="145"/>
      <c r="B440" s="145"/>
      <c r="C440" s="145"/>
      <c r="D440" s="145"/>
      <c r="E440" s="145"/>
      <c r="F440" s="145"/>
      <c r="G440" s="145"/>
      <c r="H440" s="145"/>
      <c r="I440" s="145"/>
      <c r="J440" s="145"/>
      <c r="K440" s="145"/>
      <c r="L440" s="145"/>
      <c r="M440" s="145"/>
      <c r="N440" s="145"/>
    </row>
    <row r="441" spans="1:14" x14ac:dyDescent="0.25">
      <c r="A441" s="145"/>
      <c r="B441" s="145"/>
      <c r="C441" s="145"/>
      <c r="D441" s="145"/>
      <c r="E441" s="145"/>
      <c r="F441" s="145"/>
      <c r="G441" s="145"/>
      <c r="H441" s="145"/>
      <c r="I441" s="145"/>
      <c r="J441" s="145"/>
      <c r="K441" s="145"/>
      <c r="L441" s="145"/>
      <c r="M441" s="145"/>
      <c r="N441" s="145"/>
    </row>
    <row r="442" spans="1:14" x14ac:dyDescent="0.25">
      <c r="A442" s="145"/>
      <c r="B442" s="145"/>
      <c r="C442" s="145"/>
      <c r="D442" s="145"/>
      <c r="E442" s="145"/>
      <c r="F442" s="145"/>
      <c r="G442" s="145"/>
      <c r="H442" s="145"/>
      <c r="I442" s="145"/>
      <c r="J442" s="145"/>
      <c r="K442" s="145"/>
      <c r="L442" s="145"/>
      <c r="M442" s="145"/>
      <c r="N442" s="145"/>
    </row>
    <row r="443" spans="1:14" x14ac:dyDescent="0.25">
      <c r="A443" s="145"/>
      <c r="B443" s="145"/>
      <c r="C443" s="145"/>
      <c r="D443" s="145"/>
      <c r="E443" s="145"/>
      <c r="F443" s="145"/>
      <c r="G443" s="145"/>
      <c r="H443" s="145"/>
      <c r="I443" s="145"/>
      <c r="J443" s="145"/>
      <c r="K443" s="145"/>
      <c r="L443" s="145"/>
      <c r="M443" s="145"/>
      <c r="N443" s="145"/>
    </row>
    <row r="444" spans="1:14" x14ac:dyDescent="0.25">
      <c r="A444" s="145"/>
      <c r="B444" s="145"/>
      <c r="C444" s="145"/>
      <c r="D444" s="145"/>
      <c r="E444" s="145"/>
      <c r="F444" s="145"/>
      <c r="G444" s="145"/>
      <c r="H444" s="145"/>
      <c r="I444" s="145"/>
      <c r="J444" s="145"/>
      <c r="K444" s="145"/>
      <c r="L444" s="145"/>
      <c r="M444" s="145"/>
      <c r="N444" s="145"/>
    </row>
    <row r="445" spans="1:14" x14ac:dyDescent="0.25">
      <c r="A445" s="145"/>
      <c r="B445" s="145"/>
      <c r="C445" s="145"/>
      <c r="D445" s="145"/>
      <c r="E445" s="145"/>
      <c r="F445" s="145"/>
      <c r="G445" s="145"/>
      <c r="H445" s="145"/>
      <c r="I445" s="145"/>
      <c r="J445" s="145"/>
      <c r="K445" s="145"/>
      <c r="L445" s="145"/>
      <c r="M445" s="145"/>
      <c r="N445" s="145"/>
    </row>
    <row r="446" spans="1:14" x14ac:dyDescent="0.25">
      <c r="A446" s="145"/>
      <c r="B446" s="145"/>
      <c r="C446" s="145"/>
      <c r="D446" s="145"/>
      <c r="E446" s="145"/>
      <c r="F446" s="145"/>
      <c r="G446" s="145"/>
      <c r="H446" s="145"/>
      <c r="I446" s="145"/>
      <c r="J446" s="145"/>
      <c r="K446" s="145"/>
      <c r="L446" s="145"/>
      <c r="M446" s="145"/>
      <c r="N446" s="145"/>
    </row>
    <row r="447" spans="1:14" x14ac:dyDescent="0.25">
      <c r="A447" s="145"/>
      <c r="B447" s="145"/>
      <c r="C447" s="145"/>
      <c r="D447" s="145"/>
      <c r="E447" s="145"/>
      <c r="F447" s="145"/>
      <c r="G447" s="145"/>
      <c r="H447" s="145"/>
      <c r="I447" s="145"/>
      <c r="J447" s="145"/>
      <c r="K447" s="145"/>
      <c r="L447" s="145"/>
      <c r="M447" s="145"/>
      <c r="N447" s="145"/>
    </row>
    <row r="448" spans="1:14" x14ac:dyDescent="0.25">
      <c r="A448" s="145"/>
      <c r="B448" s="145"/>
      <c r="C448" s="145"/>
      <c r="D448" s="145"/>
      <c r="E448" s="145"/>
      <c r="F448" s="145"/>
      <c r="G448" s="145"/>
      <c r="H448" s="145"/>
      <c r="I448" s="145"/>
      <c r="J448" s="145"/>
      <c r="K448" s="145"/>
      <c r="L448" s="145"/>
      <c r="M448" s="145"/>
      <c r="N448" s="145"/>
    </row>
    <row r="449" spans="1:14" x14ac:dyDescent="0.25">
      <c r="A449" s="145"/>
      <c r="B449" s="145"/>
      <c r="C449" s="145"/>
      <c r="D449" s="145"/>
      <c r="E449" s="145"/>
      <c r="F449" s="145"/>
      <c r="G449" s="145"/>
      <c r="H449" s="145"/>
      <c r="I449" s="145"/>
      <c r="J449" s="145"/>
      <c r="K449" s="145"/>
      <c r="L449" s="145"/>
      <c r="M449" s="145"/>
      <c r="N449" s="145"/>
    </row>
    <row r="450" spans="1:14" x14ac:dyDescent="0.25">
      <c r="A450" s="145"/>
      <c r="B450" s="145"/>
      <c r="C450" s="145"/>
      <c r="D450" s="145"/>
      <c r="E450" s="145"/>
      <c r="F450" s="145"/>
      <c r="G450" s="145"/>
      <c r="H450" s="145"/>
      <c r="I450" s="145"/>
      <c r="J450" s="145"/>
      <c r="K450" s="145"/>
      <c r="L450" s="145"/>
      <c r="M450" s="145"/>
      <c r="N450" s="145"/>
    </row>
    <row r="451" spans="1:14" x14ac:dyDescent="0.25">
      <c r="A451" s="145"/>
      <c r="B451" s="145"/>
      <c r="C451" s="145"/>
      <c r="D451" s="145"/>
      <c r="E451" s="145"/>
      <c r="F451" s="145"/>
      <c r="G451" s="145"/>
      <c r="H451" s="145"/>
      <c r="I451" s="145"/>
      <c r="J451" s="145"/>
      <c r="K451" s="145"/>
      <c r="L451" s="145"/>
      <c r="M451" s="145"/>
      <c r="N451" s="145"/>
    </row>
    <row r="452" spans="1:14" x14ac:dyDescent="0.25">
      <c r="A452" s="145"/>
      <c r="B452" s="145"/>
      <c r="C452" s="145"/>
      <c r="D452" s="145"/>
      <c r="E452" s="145"/>
      <c r="F452" s="145"/>
      <c r="G452" s="145"/>
      <c r="H452" s="145"/>
      <c r="I452" s="145"/>
      <c r="J452" s="145"/>
      <c r="K452" s="145"/>
      <c r="L452" s="145"/>
      <c r="M452" s="145"/>
      <c r="N452" s="145"/>
    </row>
    <row r="453" spans="1:14" x14ac:dyDescent="0.25">
      <c r="A453" s="145"/>
      <c r="B453" s="145"/>
      <c r="C453" s="145"/>
      <c r="D453" s="145"/>
      <c r="E453" s="145"/>
      <c r="F453" s="145"/>
      <c r="G453" s="145"/>
      <c r="H453" s="145"/>
      <c r="I453" s="145"/>
      <c r="J453" s="145"/>
      <c r="K453" s="145"/>
      <c r="L453" s="145"/>
      <c r="M453" s="145"/>
      <c r="N453" s="145"/>
    </row>
    <row r="454" spans="1:14" x14ac:dyDescent="0.25">
      <c r="A454" s="145"/>
      <c r="B454" s="145"/>
      <c r="C454" s="145"/>
      <c r="D454" s="145"/>
      <c r="E454" s="145"/>
      <c r="F454" s="145"/>
      <c r="G454" s="145"/>
      <c r="H454" s="145"/>
      <c r="I454" s="145"/>
      <c r="J454" s="145"/>
      <c r="K454" s="145"/>
      <c r="L454" s="145"/>
      <c r="M454" s="145"/>
      <c r="N454" s="145"/>
    </row>
    <row r="455" spans="1:14" x14ac:dyDescent="0.25">
      <c r="A455" s="145"/>
      <c r="B455" s="145"/>
      <c r="C455" s="145"/>
      <c r="D455" s="145"/>
      <c r="E455" s="145"/>
      <c r="F455" s="145"/>
      <c r="G455" s="145"/>
      <c r="H455" s="145"/>
      <c r="I455" s="145"/>
      <c r="J455" s="145"/>
      <c r="K455" s="145"/>
      <c r="L455" s="145"/>
      <c r="M455" s="145"/>
      <c r="N455" s="145"/>
    </row>
    <row r="456" spans="1:14" x14ac:dyDescent="0.25">
      <c r="A456" s="145"/>
      <c r="B456" s="145"/>
      <c r="C456" s="145"/>
      <c r="D456" s="145"/>
      <c r="E456" s="145"/>
      <c r="F456" s="145"/>
      <c r="G456" s="145"/>
      <c r="H456" s="145"/>
      <c r="I456" s="145"/>
      <c r="J456" s="145"/>
      <c r="K456" s="145"/>
      <c r="L456" s="145"/>
      <c r="M456" s="145"/>
      <c r="N456" s="145"/>
    </row>
    <row r="457" spans="1:14" x14ac:dyDescent="0.25">
      <c r="A457" s="145"/>
      <c r="B457" s="145"/>
      <c r="C457" s="145"/>
      <c r="D457" s="145"/>
      <c r="E457" s="145"/>
      <c r="F457" s="145"/>
      <c r="G457" s="145"/>
      <c r="H457" s="145"/>
      <c r="I457" s="145"/>
      <c r="J457" s="145"/>
      <c r="K457" s="145"/>
      <c r="L457" s="145"/>
      <c r="M457" s="145"/>
      <c r="N457" s="145"/>
    </row>
    <row r="458" spans="1:14" x14ac:dyDescent="0.25">
      <c r="A458" s="145"/>
      <c r="B458" s="145"/>
      <c r="C458" s="145"/>
      <c r="D458" s="145"/>
      <c r="E458" s="145"/>
      <c r="F458" s="145"/>
      <c r="G458" s="145"/>
      <c r="H458" s="145"/>
      <c r="I458" s="145"/>
      <c r="J458" s="145"/>
      <c r="K458" s="145"/>
      <c r="L458" s="145"/>
      <c r="M458" s="145"/>
      <c r="N458" s="145"/>
    </row>
    <row r="459" spans="1:14" x14ac:dyDescent="0.25">
      <c r="A459" s="145"/>
      <c r="B459" s="145"/>
      <c r="C459" s="145"/>
      <c r="D459" s="145"/>
      <c r="E459" s="145"/>
      <c r="F459" s="145"/>
      <c r="G459" s="145"/>
      <c r="H459" s="145"/>
      <c r="I459" s="145"/>
      <c r="J459" s="145"/>
      <c r="K459" s="145"/>
      <c r="L459" s="145"/>
      <c r="M459" s="145"/>
      <c r="N459" s="145"/>
    </row>
    <row r="460" spans="1:14" x14ac:dyDescent="0.25">
      <c r="A460" s="145"/>
      <c r="B460" s="145"/>
      <c r="C460" s="145"/>
      <c r="D460" s="145"/>
      <c r="E460" s="145"/>
      <c r="F460" s="145"/>
      <c r="G460" s="145"/>
      <c r="H460" s="145"/>
      <c r="I460" s="145"/>
      <c r="J460" s="145"/>
      <c r="K460" s="145"/>
      <c r="L460" s="145"/>
      <c r="M460" s="145"/>
      <c r="N460" s="145"/>
    </row>
    <row r="461" spans="1:14" x14ac:dyDescent="0.25">
      <c r="A461" s="145"/>
      <c r="B461" s="145"/>
      <c r="C461" s="145"/>
      <c r="D461" s="145"/>
      <c r="E461" s="145"/>
      <c r="F461" s="145"/>
      <c r="G461" s="145"/>
      <c r="H461" s="145"/>
      <c r="I461" s="145"/>
      <c r="J461" s="145"/>
      <c r="K461" s="145"/>
      <c r="L461" s="145"/>
      <c r="M461" s="145"/>
      <c r="N461" s="145"/>
    </row>
    <row r="462" spans="1:14" x14ac:dyDescent="0.25">
      <c r="A462" s="145"/>
      <c r="B462" s="145"/>
      <c r="C462" s="145"/>
      <c r="D462" s="145"/>
      <c r="E462" s="145"/>
      <c r="F462" s="145"/>
      <c r="G462" s="145"/>
      <c r="H462" s="145"/>
      <c r="I462" s="145"/>
      <c r="J462" s="145"/>
      <c r="K462" s="145"/>
      <c r="L462" s="145"/>
      <c r="M462" s="145"/>
      <c r="N462" s="145"/>
    </row>
    <row r="463" spans="1:14" x14ac:dyDescent="0.25">
      <c r="A463" s="145"/>
      <c r="B463" s="145"/>
      <c r="C463" s="145"/>
      <c r="D463" s="145"/>
      <c r="E463" s="145"/>
      <c r="F463" s="145"/>
      <c r="G463" s="145"/>
      <c r="H463" s="145"/>
      <c r="I463" s="145"/>
      <c r="J463" s="145"/>
      <c r="K463" s="145"/>
      <c r="L463" s="145"/>
      <c r="M463" s="145"/>
      <c r="N463" s="145"/>
    </row>
    <row r="464" spans="1:14" x14ac:dyDescent="0.25">
      <c r="A464" s="145"/>
      <c r="B464" s="145"/>
      <c r="C464" s="145"/>
      <c r="D464" s="145"/>
      <c r="E464" s="145"/>
      <c r="F464" s="145"/>
      <c r="G464" s="145"/>
      <c r="H464" s="145"/>
      <c r="I464" s="145"/>
      <c r="J464" s="145"/>
      <c r="K464" s="145"/>
      <c r="L464" s="145"/>
      <c r="M464" s="145"/>
      <c r="N464" s="145"/>
    </row>
    <row r="465" spans="1:14" x14ac:dyDescent="0.25">
      <c r="A465" s="145"/>
      <c r="B465" s="145"/>
      <c r="C465" s="145"/>
      <c r="D465" s="145"/>
      <c r="E465" s="145"/>
      <c r="F465" s="145"/>
      <c r="G465" s="145"/>
      <c r="H465" s="145"/>
      <c r="I465" s="145"/>
      <c r="J465" s="145"/>
      <c r="K465" s="145"/>
      <c r="L465" s="145"/>
      <c r="M465" s="145"/>
      <c r="N465" s="145"/>
    </row>
    <row r="466" spans="1:14" x14ac:dyDescent="0.25">
      <c r="A466" s="145"/>
      <c r="B466" s="145"/>
      <c r="C466" s="145"/>
      <c r="D466" s="145"/>
      <c r="E466" s="145"/>
      <c r="F466" s="145"/>
      <c r="G466" s="145"/>
      <c r="H466" s="145"/>
      <c r="I466" s="145"/>
      <c r="J466" s="145"/>
      <c r="K466" s="145"/>
      <c r="L466" s="145"/>
      <c r="M466" s="145"/>
      <c r="N466" s="145"/>
    </row>
    <row r="467" spans="1:14" x14ac:dyDescent="0.25">
      <c r="A467" s="145"/>
      <c r="B467" s="145"/>
      <c r="C467" s="145"/>
      <c r="D467" s="145"/>
      <c r="E467" s="145"/>
      <c r="F467" s="145"/>
      <c r="G467" s="145"/>
      <c r="H467" s="145"/>
      <c r="I467" s="145"/>
      <c r="J467" s="145"/>
      <c r="K467" s="145"/>
      <c r="L467" s="145"/>
      <c r="M467" s="145"/>
      <c r="N467" s="145"/>
    </row>
    <row r="468" spans="1:14" x14ac:dyDescent="0.25">
      <c r="A468" s="145"/>
      <c r="B468" s="145"/>
      <c r="C468" s="145"/>
      <c r="D468" s="145"/>
      <c r="E468" s="145"/>
      <c r="F468" s="145"/>
      <c r="G468" s="145"/>
      <c r="H468" s="145"/>
      <c r="I468" s="145"/>
      <c r="J468" s="145"/>
      <c r="K468" s="145"/>
      <c r="L468" s="145"/>
      <c r="M468" s="145"/>
      <c r="N468" s="145"/>
    </row>
    <row r="469" spans="1:14" x14ac:dyDescent="0.25">
      <c r="A469" s="145"/>
      <c r="B469" s="145"/>
      <c r="C469" s="145"/>
      <c r="D469" s="145"/>
      <c r="E469" s="145"/>
      <c r="F469" s="145"/>
      <c r="G469" s="145"/>
      <c r="H469" s="145"/>
      <c r="I469" s="145"/>
      <c r="J469" s="145"/>
      <c r="K469" s="145"/>
      <c r="L469" s="145"/>
      <c r="M469" s="145"/>
      <c r="N469" s="145"/>
    </row>
    <row r="470" spans="1:14" x14ac:dyDescent="0.25">
      <c r="A470" s="145"/>
      <c r="B470" s="145"/>
      <c r="C470" s="145"/>
      <c r="D470" s="145"/>
      <c r="E470" s="145"/>
      <c r="F470" s="145"/>
      <c r="G470" s="145"/>
      <c r="H470" s="145"/>
      <c r="I470" s="145"/>
      <c r="J470" s="145"/>
      <c r="K470" s="145"/>
      <c r="L470" s="145"/>
      <c r="M470" s="145"/>
      <c r="N470" s="145"/>
    </row>
    <row r="471" spans="1:14" x14ac:dyDescent="0.25">
      <c r="A471" s="145"/>
      <c r="B471" s="145"/>
      <c r="C471" s="145"/>
      <c r="D471" s="145"/>
      <c r="E471" s="145"/>
      <c r="F471" s="145"/>
      <c r="G471" s="145"/>
      <c r="H471" s="145"/>
      <c r="I471" s="145"/>
      <c r="J471" s="145"/>
      <c r="K471" s="145"/>
      <c r="L471" s="145"/>
      <c r="M471" s="145"/>
      <c r="N471" s="145"/>
    </row>
    <row r="472" spans="1:14" x14ac:dyDescent="0.25">
      <c r="A472" s="145"/>
      <c r="B472" s="145"/>
      <c r="C472" s="145"/>
      <c r="D472" s="145"/>
      <c r="E472" s="145"/>
      <c r="F472" s="145"/>
      <c r="G472" s="145"/>
      <c r="H472" s="145"/>
      <c r="I472" s="145"/>
      <c r="J472" s="145"/>
      <c r="K472" s="145"/>
      <c r="L472" s="145"/>
      <c r="M472" s="145"/>
      <c r="N472" s="145"/>
    </row>
    <row r="473" spans="1:14" x14ac:dyDescent="0.25">
      <c r="A473" s="145"/>
      <c r="B473" s="145"/>
      <c r="C473" s="145"/>
      <c r="D473" s="145"/>
      <c r="E473" s="145"/>
      <c r="F473" s="145"/>
      <c r="G473" s="145"/>
      <c r="H473" s="145"/>
      <c r="I473" s="145"/>
      <c r="J473" s="145"/>
      <c r="K473" s="145"/>
      <c r="L473" s="145"/>
      <c r="M473" s="145"/>
      <c r="N473" s="145"/>
    </row>
    <row r="474" spans="1:14" x14ac:dyDescent="0.25">
      <c r="A474" s="145"/>
      <c r="B474" s="145"/>
      <c r="C474" s="145"/>
      <c r="D474" s="145"/>
      <c r="E474" s="145"/>
      <c r="F474" s="145"/>
      <c r="G474" s="145"/>
      <c r="H474" s="145"/>
      <c r="I474" s="145"/>
      <c r="J474" s="145"/>
      <c r="K474" s="145"/>
      <c r="L474" s="145"/>
      <c r="M474" s="145"/>
      <c r="N474" s="145"/>
    </row>
    <row r="475" spans="1:14" x14ac:dyDescent="0.25">
      <c r="A475" s="145"/>
      <c r="B475" s="145"/>
      <c r="C475" s="145"/>
      <c r="D475" s="145"/>
      <c r="E475" s="145"/>
      <c r="F475" s="145"/>
      <c r="G475" s="145"/>
      <c r="H475" s="145"/>
      <c r="I475" s="145"/>
      <c r="J475" s="145"/>
      <c r="K475" s="145"/>
      <c r="L475" s="145"/>
      <c r="M475" s="145"/>
      <c r="N475" s="145"/>
    </row>
    <row r="476" spans="1:14" x14ac:dyDescent="0.25">
      <c r="A476" s="145"/>
      <c r="B476" s="145"/>
      <c r="C476" s="145"/>
      <c r="D476" s="145"/>
      <c r="E476" s="145"/>
      <c r="F476" s="145"/>
      <c r="G476" s="145"/>
      <c r="H476" s="145"/>
      <c r="I476" s="145"/>
      <c r="J476" s="145"/>
      <c r="K476" s="145"/>
      <c r="L476" s="145"/>
      <c r="M476" s="145"/>
      <c r="N476" s="145"/>
    </row>
    <row r="477" spans="1:14" x14ac:dyDescent="0.25">
      <c r="A477" s="145"/>
      <c r="B477" s="145"/>
      <c r="C477" s="145"/>
      <c r="D477" s="145"/>
      <c r="E477" s="145"/>
      <c r="F477" s="145"/>
      <c r="G477" s="145"/>
      <c r="H477" s="145"/>
      <c r="I477" s="145"/>
      <c r="J477" s="145"/>
      <c r="K477" s="145"/>
      <c r="L477" s="145"/>
      <c r="M477" s="145"/>
      <c r="N477" s="145"/>
    </row>
    <row r="478" spans="1:14" x14ac:dyDescent="0.25">
      <c r="A478" s="145"/>
      <c r="B478" s="145"/>
      <c r="C478" s="145"/>
      <c r="D478" s="145"/>
      <c r="E478" s="145"/>
      <c r="F478" s="145"/>
      <c r="G478" s="145"/>
      <c r="H478" s="145"/>
      <c r="I478" s="145"/>
      <c r="J478" s="145"/>
      <c r="K478" s="145"/>
      <c r="L478" s="145"/>
      <c r="M478" s="145"/>
      <c r="N478" s="145"/>
    </row>
    <row r="479" spans="1:14" x14ac:dyDescent="0.25">
      <c r="A479" s="145"/>
      <c r="B479" s="145"/>
      <c r="C479" s="145"/>
      <c r="D479" s="145"/>
      <c r="E479" s="145"/>
      <c r="F479" s="145"/>
      <c r="G479" s="145"/>
      <c r="H479" s="145"/>
      <c r="I479" s="145"/>
      <c r="J479" s="145"/>
      <c r="K479" s="145"/>
      <c r="L479" s="145"/>
      <c r="M479" s="145"/>
      <c r="N479" s="145"/>
    </row>
    <row r="480" spans="1:14" x14ac:dyDescent="0.25">
      <c r="A480" s="145"/>
      <c r="B480" s="145"/>
      <c r="C480" s="145"/>
      <c r="D480" s="145"/>
      <c r="E480" s="145"/>
      <c r="F480" s="145"/>
      <c r="G480" s="145"/>
      <c r="H480" s="145"/>
      <c r="I480" s="145"/>
      <c r="J480" s="145"/>
      <c r="K480" s="145"/>
      <c r="L480" s="145"/>
      <c r="M480" s="145"/>
      <c r="N480" s="145"/>
    </row>
    <row r="481" spans="1:14" x14ac:dyDescent="0.25">
      <c r="A481" s="145"/>
      <c r="B481" s="145"/>
      <c r="C481" s="145"/>
      <c r="D481" s="145"/>
      <c r="E481" s="145"/>
      <c r="F481" s="145"/>
      <c r="G481" s="145"/>
      <c r="H481" s="145"/>
      <c r="I481" s="145"/>
      <c r="J481" s="145"/>
      <c r="K481" s="145"/>
      <c r="L481" s="145"/>
      <c r="M481" s="145"/>
      <c r="N481" s="145"/>
    </row>
    <row r="482" spans="1:14" x14ac:dyDescent="0.25">
      <c r="A482" s="145"/>
      <c r="B482" s="145"/>
      <c r="C482" s="145"/>
      <c r="D482" s="145"/>
      <c r="E482" s="145"/>
      <c r="F482" s="145"/>
      <c r="G482" s="145"/>
      <c r="H482" s="145"/>
      <c r="I482" s="145"/>
      <c r="J482" s="145"/>
      <c r="K482" s="145"/>
      <c r="L482" s="145"/>
      <c r="M482" s="145"/>
      <c r="N482" s="145"/>
    </row>
    <row r="483" spans="1:14" x14ac:dyDescent="0.25">
      <c r="A483" s="145"/>
      <c r="B483" s="145"/>
      <c r="C483" s="145"/>
      <c r="D483" s="145"/>
      <c r="E483" s="145"/>
      <c r="F483" s="145"/>
      <c r="G483" s="145"/>
      <c r="H483" s="145"/>
      <c r="I483" s="145"/>
      <c r="J483" s="145"/>
      <c r="K483" s="145"/>
      <c r="L483" s="145"/>
      <c r="M483" s="145"/>
      <c r="N483" s="145"/>
    </row>
    <row r="484" spans="1:14" x14ac:dyDescent="0.25">
      <c r="A484" s="145"/>
      <c r="B484" s="145"/>
      <c r="C484" s="145"/>
      <c r="D484" s="145"/>
      <c r="E484" s="145"/>
      <c r="F484" s="145"/>
      <c r="G484" s="145"/>
      <c r="H484" s="145"/>
      <c r="I484" s="145"/>
      <c r="J484" s="145"/>
      <c r="K484" s="145"/>
      <c r="L484" s="145"/>
      <c r="M484" s="145"/>
      <c r="N484" s="145"/>
    </row>
    <row r="485" spans="1:14" x14ac:dyDescent="0.25">
      <c r="A485" s="145"/>
      <c r="B485" s="145"/>
      <c r="C485" s="145"/>
      <c r="D485" s="145"/>
      <c r="E485" s="145"/>
      <c r="F485" s="145"/>
      <c r="G485" s="145"/>
      <c r="H485" s="145"/>
      <c r="I485" s="145"/>
      <c r="J485" s="145"/>
      <c r="K485" s="145"/>
      <c r="L485" s="145"/>
      <c r="M485" s="145"/>
      <c r="N485" s="145"/>
    </row>
    <row r="486" spans="1:14" x14ac:dyDescent="0.25">
      <c r="A486" s="145"/>
      <c r="B486" s="145"/>
      <c r="C486" s="145"/>
      <c r="D486" s="145"/>
      <c r="E486" s="145"/>
      <c r="F486" s="145"/>
      <c r="G486" s="145"/>
      <c r="H486" s="145"/>
      <c r="I486" s="145"/>
      <c r="J486" s="145"/>
      <c r="K486" s="145"/>
      <c r="L486" s="145"/>
      <c r="M486" s="145"/>
      <c r="N486" s="145"/>
    </row>
    <row r="487" spans="1:14" x14ac:dyDescent="0.25">
      <c r="A487" s="145"/>
      <c r="B487" s="145"/>
      <c r="C487" s="145"/>
      <c r="D487" s="145"/>
      <c r="E487" s="145"/>
      <c r="F487" s="145"/>
      <c r="G487" s="145"/>
      <c r="H487" s="145"/>
      <c r="I487" s="145"/>
      <c r="J487" s="145"/>
      <c r="K487" s="145"/>
      <c r="L487" s="145"/>
      <c r="M487" s="145"/>
      <c r="N487" s="145"/>
    </row>
    <row r="488" spans="1:14" x14ac:dyDescent="0.25">
      <c r="A488" s="145"/>
      <c r="B488" s="145"/>
      <c r="C488" s="145"/>
      <c r="D488" s="145"/>
      <c r="E488" s="145"/>
      <c r="F488" s="145"/>
      <c r="G488" s="145"/>
      <c r="H488" s="145"/>
      <c r="I488" s="145"/>
      <c r="J488" s="145"/>
      <c r="K488" s="145"/>
      <c r="L488" s="145"/>
      <c r="M488" s="145"/>
      <c r="N488" s="145"/>
    </row>
    <row r="489" spans="1:14" x14ac:dyDescent="0.25">
      <c r="A489" s="145"/>
      <c r="B489" s="145"/>
      <c r="C489" s="145"/>
      <c r="D489" s="145"/>
      <c r="E489" s="145"/>
      <c r="F489" s="145"/>
      <c r="G489" s="145"/>
      <c r="H489" s="145"/>
      <c r="I489" s="145"/>
      <c r="J489" s="145"/>
      <c r="K489" s="145"/>
      <c r="L489" s="145"/>
      <c r="M489" s="145"/>
      <c r="N489" s="145"/>
    </row>
    <row r="490" spans="1:14" x14ac:dyDescent="0.25">
      <c r="A490" s="145"/>
      <c r="B490" s="145"/>
      <c r="C490" s="145"/>
      <c r="D490" s="145"/>
      <c r="E490" s="145"/>
      <c r="F490" s="145"/>
      <c r="G490" s="145"/>
      <c r="H490" s="145"/>
      <c r="I490" s="145"/>
      <c r="J490" s="145"/>
      <c r="K490" s="145"/>
      <c r="L490" s="145"/>
      <c r="M490" s="145"/>
      <c r="N490" s="145"/>
    </row>
    <row r="491" spans="1:14" x14ac:dyDescent="0.25">
      <c r="A491" s="145"/>
      <c r="B491" s="145"/>
      <c r="C491" s="145"/>
      <c r="D491" s="145"/>
      <c r="E491" s="145"/>
      <c r="F491" s="145"/>
      <c r="G491" s="145"/>
      <c r="H491" s="145"/>
      <c r="I491" s="145"/>
      <c r="J491" s="145"/>
      <c r="K491" s="145"/>
      <c r="L491" s="145"/>
      <c r="M491" s="145"/>
      <c r="N491" s="145"/>
    </row>
    <row r="492" spans="1:14" x14ac:dyDescent="0.25">
      <c r="A492" s="145"/>
      <c r="B492" s="145"/>
      <c r="C492" s="145"/>
      <c r="D492" s="145"/>
      <c r="E492" s="145"/>
      <c r="F492" s="145"/>
      <c r="G492" s="145"/>
      <c r="H492" s="145"/>
      <c r="I492" s="145"/>
      <c r="J492" s="145"/>
      <c r="K492" s="145"/>
      <c r="L492" s="145"/>
      <c r="M492" s="145"/>
      <c r="N492" s="145"/>
    </row>
    <row r="493" spans="1:14" x14ac:dyDescent="0.25">
      <c r="A493" s="145"/>
      <c r="B493" s="145"/>
      <c r="C493" s="145"/>
      <c r="D493" s="145"/>
      <c r="E493" s="145"/>
      <c r="F493" s="145"/>
      <c r="G493" s="145"/>
      <c r="H493" s="145"/>
      <c r="I493" s="145"/>
      <c r="J493" s="145"/>
      <c r="K493" s="145"/>
      <c r="L493" s="145"/>
      <c r="M493" s="145"/>
      <c r="N493" s="145"/>
    </row>
    <row r="494" spans="1:14" x14ac:dyDescent="0.25">
      <c r="A494" s="145"/>
      <c r="B494" s="145"/>
      <c r="C494" s="145"/>
      <c r="D494" s="145"/>
      <c r="E494" s="145"/>
      <c r="F494" s="145"/>
      <c r="G494" s="145"/>
      <c r="H494" s="145"/>
      <c r="I494" s="145"/>
      <c r="J494" s="145"/>
      <c r="K494" s="145"/>
      <c r="L494" s="145"/>
      <c r="M494" s="145"/>
      <c r="N494" s="145"/>
    </row>
    <row r="495" spans="1:14" x14ac:dyDescent="0.25">
      <c r="A495" s="145"/>
      <c r="B495" s="145"/>
      <c r="C495" s="145"/>
      <c r="D495" s="145"/>
      <c r="E495" s="145"/>
      <c r="F495" s="145"/>
      <c r="G495" s="145"/>
      <c r="H495" s="145"/>
      <c r="I495" s="145"/>
      <c r="J495" s="145"/>
      <c r="K495" s="145"/>
      <c r="L495" s="145"/>
      <c r="M495" s="145"/>
      <c r="N495" s="145"/>
    </row>
    <row r="496" spans="1:14" x14ac:dyDescent="0.25">
      <c r="A496" s="145"/>
      <c r="B496" s="145"/>
      <c r="C496" s="145"/>
      <c r="D496" s="145"/>
      <c r="E496" s="145"/>
      <c r="F496" s="145"/>
      <c r="G496" s="145"/>
      <c r="H496" s="145"/>
      <c r="I496" s="145"/>
      <c r="J496" s="145"/>
      <c r="K496" s="145"/>
      <c r="L496" s="145"/>
      <c r="M496" s="145"/>
      <c r="N496" s="145"/>
    </row>
    <row r="497" spans="1:14" x14ac:dyDescent="0.25">
      <c r="A497" s="145"/>
      <c r="B497" s="145"/>
      <c r="C497" s="145"/>
      <c r="D497" s="145"/>
      <c r="E497" s="145"/>
      <c r="F497" s="145"/>
      <c r="G497" s="145"/>
      <c r="H497" s="145"/>
      <c r="I497" s="145"/>
      <c r="J497" s="145"/>
      <c r="K497" s="145"/>
      <c r="L497" s="145"/>
      <c r="M497" s="145"/>
      <c r="N497" s="145"/>
    </row>
    <row r="498" spans="1:14" x14ac:dyDescent="0.25">
      <c r="A498" s="145"/>
      <c r="B498" s="145"/>
      <c r="C498" s="145"/>
      <c r="D498" s="145"/>
      <c r="E498" s="145"/>
      <c r="F498" s="145"/>
      <c r="G498" s="145"/>
      <c r="H498" s="145"/>
      <c r="I498" s="145"/>
      <c r="J498" s="145"/>
      <c r="K498" s="145"/>
      <c r="L498" s="145"/>
      <c r="M498" s="145"/>
      <c r="N498" s="145"/>
    </row>
    <row r="499" spans="1:14" x14ac:dyDescent="0.25">
      <c r="A499" s="145"/>
      <c r="B499" s="145"/>
      <c r="C499" s="145"/>
      <c r="D499" s="145"/>
      <c r="E499" s="145"/>
      <c r="F499" s="145"/>
      <c r="G499" s="145"/>
      <c r="H499" s="145"/>
      <c r="I499" s="145"/>
      <c r="J499" s="145"/>
      <c r="K499" s="145"/>
      <c r="L499" s="145"/>
      <c r="M499" s="145"/>
      <c r="N499" s="145"/>
    </row>
    <row r="500" spans="1:14" x14ac:dyDescent="0.25">
      <c r="A500" s="145"/>
      <c r="B500" s="145"/>
      <c r="C500" s="145"/>
      <c r="D500" s="145"/>
      <c r="E500" s="145"/>
      <c r="F500" s="145"/>
      <c r="G500" s="145"/>
      <c r="H500" s="145"/>
      <c r="I500" s="145"/>
      <c r="J500" s="145"/>
      <c r="K500" s="145"/>
      <c r="L500" s="145"/>
      <c r="M500" s="145"/>
      <c r="N500" s="145"/>
    </row>
    <row r="501" spans="1:14" x14ac:dyDescent="0.25">
      <c r="A501" s="145"/>
      <c r="B501" s="145"/>
      <c r="C501" s="145"/>
      <c r="D501" s="145"/>
      <c r="E501" s="145"/>
      <c r="F501" s="145"/>
      <c r="G501" s="145"/>
      <c r="H501" s="145"/>
      <c r="I501" s="145"/>
      <c r="J501" s="145"/>
      <c r="K501" s="145"/>
      <c r="L501" s="145"/>
      <c r="M501" s="145"/>
      <c r="N501" s="145"/>
    </row>
    <row r="502" spans="1:14" x14ac:dyDescent="0.25">
      <c r="A502" s="145"/>
      <c r="B502" s="145"/>
      <c r="C502" s="145"/>
      <c r="D502" s="145"/>
      <c r="E502" s="145"/>
      <c r="F502" s="145"/>
      <c r="G502" s="145"/>
      <c r="H502" s="145"/>
      <c r="I502" s="145"/>
      <c r="J502" s="145"/>
      <c r="K502" s="145"/>
      <c r="L502" s="145"/>
      <c r="M502" s="145"/>
      <c r="N502" s="145"/>
    </row>
    <row r="503" spans="1:14" x14ac:dyDescent="0.25">
      <c r="A503" s="145"/>
      <c r="B503" s="145"/>
      <c r="C503" s="145"/>
      <c r="D503" s="145"/>
      <c r="E503" s="145"/>
      <c r="F503" s="145"/>
      <c r="G503" s="145"/>
      <c r="H503" s="145"/>
      <c r="I503" s="145"/>
      <c r="J503" s="145"/>
      <c r="K503" s="145"/>
      <c r="L503" s="145"/>
      <c r="M503" s="145"/>
      <c r="N503" s="145"/>
    </row>
    <row r="504" spans="1:14" x14ac:dyDescent="0.25">
      <c r="A504" s="145"/>
      <c r="B504" s="145"/>
      <c r="C504" s="145"/>
      <c r="D504" s="145"/>
      <c r="E504" s="145"/>
      <c r="F504" s="145"/>
      <c r="G504" s="145"/>
      <c r="H504" s="145"/>
      <c r="I504" s="145"/>
      <c r="J504" s="145"/>
      <c r="K504" s="145"/>
      <c r="L504" s="145"/>
      <c r="M504" s="145"/>
      <c r="N504" s="145"/>
    </row>
    <row r="505" spans="1:14" x14ac:dyDescent="0.25">
      <c r="A505" s="145"/>
      <c r="B505" s="145"/>
      <c r="C505" s="145"/>
      <c r="D505" s="145"/>
      <c r="E505" s="145"/>
      <c r="F505" s="145"/>
      <c r="G505" s="145"/>
      <c r="H505" s="145"/>
      <c r="I505" s="145"/>
      <c r="J505" s="145"/>
      <c r="K505" s="145"/>
      <c r="L505" s="145"/>
      <c r="M505" s="145"/>
      <c r="N505" s="145"/>
    </row>
    <row r="506" spans="1:14" x14ac:dyDescent="0.25">
      <c r="A506" s="145"/>
      <c r="B506" s="145"/>
      <c r="C506" s="145"/>
      <c r="D506" s="145"/>
      <c r="E506" s="145"/>
      <c r="F506" s="145"/>
      <c r="G506" s="145"/>
      <c r="H506" s="145"/>
      <c r="I506" s="145"/>
      <c r="J506" s="145"/>
      <c r="K506" s="145"/>
      <c r="L506" s="145"/>
      <c r="M506" s="145"/>
      <c r="N506" s="145"/>
    </row>
    <row r="507" spans="1:14" x14ac:dyDescent="0.25">
      <c r="A507" s="145"/>
      <c r="B507" s="145"/>
      <c r="C507" s="145"/>
      <c r="D507" s="145"/>
      <c r="E507" s="145"/>
      <c r="F507" s="145"/>
      <c r="G507" s="145"/>
      <c r="H507" s="145"/>
      <c r="I507" s="145"/>
      <c r="J507" s="145"/>
      <c r="K507" s="145"/>
      <c r="L507" s="145"/>
      <c r="M507" s="145"/>
      <c r="N507" s="145"/>
    </row>
    <row r="508" spans="1:14" x14ac:dyDescent="0.25">
      <c r="A508" s="145"/>
      <c r="B508" s="145"/>
      <c r="C508" s="145"/>
      <c r="D508" s="145"/>
      <c r="E508" s="145"/>
      <c r="F508" s="145"/>
      <c r="G508" s="145"/>
      <c r="H508" s="145"/>
      <c r="I508" s="145"/>
      <c r="J508" s="145"/>
      <c r="K508" s="145"/>
      <c r="L508" s="145"/>
      <c r="M508" s="145"/>
      <c r="N508" s="145"/>
    </row>
    <row r="509" spans="1:14" x14ac:dyDescent="0.25">
      <c r="A509" s="145"/>
      <c r="B509" s="145"/>
      <c r="C509" s="145"/>
      <c r="D509" s="145"/>
      <c r="E509" s="145"/>
      <c r="F509" s="145"/>
      <c r="G509" s="145"/>
      <c r="H509" s="145"/>
      <c r="I509" s="145"/>
      <c r="J509" s="145"/>
      <c r="K509" s="145"/>
      <c r="L509" s="145"/>
      <c r="M509" s="145"/>
      <c r="N509" s="145"/>
    </row>
    <row r="510" spans="1:14" x14ac:dyDescent="0.25">
      <c r="A510" s="145"/>
      <c r="B510" s="145"/>
      <c r="C510" s="145"/>
      <c r="D510" s="145"/>
      <c r="E510" s="145"/>
      <c r="F510" s="145"/>
      <c r="G510" s="145"/>
      <c r="H510" s="145"/>
      <c r="I510" s="145"/>
      <c r="J510" s="145"/>
      <c r="K510" s="145"/>
      <c r="L510" s="145"/>
      <c r="M510" s="145"/>
      <c r="N510" s="145"/>
    </row>
    <row r="511" spans="1:14" x14ac:dyDescent="0.25">
      <c r="A511" s="145"/>
      <c r="B511" s="145"/>
      <c r="C511" s="145"/>
      <c r="D511" s="145"/>
      <c r="E511" s="145"/>
      <c r="F511" s="145"/>
      <c r="G511" s="145"/>
      <c r="H511" s="145"/>
      <c r="I511" s="145"/>
      <c r="J511" s="145"/>
      <c r="K511" s="145"/>
      <c r="L511" s="145"/>
      <c r="M511" s="145"/>
      <c r="N511" s="145"/>
    </row>
    <row r="512" spans="1:14" x14ac:dyDescent="0.25">
      <c r="A512" s="145"/>
      <c r="B512" s="145"/>
      <c r="C512" s="145"/>
      <c r="D512" s="145"/>
      <c r="E512" s="145"/>
      <c r="F512" s="145"/>
      <c r="G512" s="145"/>
      <c r="H512" s="145"/>
      <c r="I512" s="145"/>
      <c r="J512" s="145"/>
      <c r="K512" s="145"/>
      <c r="L512" s="145"/>
      <c r="M512" s="145"/>
      <c r="N512" s="145"/>
    </row>
    <row r="513" spans="1:14" x14ac:dyDescent="0.25">
      <c r="A513" s="145"/>
      <c r="B513" s="145"/>
      <c r="C513" s="145"/>
      <c r="D513" s="145"/>
      <c r="E513" s="145"/>
      <c r="F513" s="145"/>
      <c r="G513" s="145"/>
      <c r="H513" s="145"/>
      <c r="I513" s="145"/>
      <c r="J513" s="145"/>
      <c r="K513" s="145"/>
      <c r="L513" s="145"/>
      <c r="M513" s="145"/>
      <c r="N513" s="145"/>
    </row>
    <row r="514" spans="1:14" x14ac:dyDescent="0.25">
      <c r="A514" s="145"/>
      <c r="B514" s="145"/>
      <c r="C514" s="145"/>
      <c r="D514" s="145"/>
      <c r="E514" s="145"/>
      <c r="F514" s="145"/>
      <c r="G514" s="145"/>
      <c r="H514" s="145"/>
      <c r="I514" s="145"/>
      <c r="J514" s="145"/>
      <c r="K514" s="145"/>
      <c r="L514" s="145"/>
      <c r="M514" s="145"/>
      <c r="N514" s="145"/>
    </row>
    <row r="515" spans="1:14" x14ac:dyDescent="0.25">
      <c r="A515" s="145"/>
      <c r="B515" s="145"/>
      <c r="C515" s="145"/>
      <c r="D515" s="145"/>
      <c r="E515" s="145"/>
      <c r="F515" s="145"/>
      <c r="G515" s="145"/>
      <c r="H515" s="145"/>
      <c r="I515" s="145"/>
      <c r="J515" s="145"/>
      <c r="K515" s="145"/>
      <c r="L515" s="145"/>
      <c r="M515" s="145"/>
      <c r="N515" s="145"/>
    </row>
    <row r="516" spans="1:14" x14ac:dyDescent="0.25">
      <c r="A516" s="145"/>
      <c r="B516" s="145"/>
      <c r="C516" s="145"/>
      <c r="D516" s="145"/>
      <c r="E516" s="145"/>
      <c r="F516" s="145"/>
      <c r="G516" s="145"/>
      <c r="H516" s="145"/>
      <c r="I516" s="145"/>
      <c r="J516" s="145"/>
      <c r="K516" s="145"/>
      <c r="L516" s="145"/>
      <c r="M516" s="145"/>
      <c r="N516" s="145"/>
    </row>
    <row r="517" spans="1:14" x14ac:dyDescent="0.25">
      <c r="A517" s="145"/>
      <c r="B517" s="145"/>
      <c r="C517" s="145"/>
      <c r="D517" s="145"/>
      <c r="E517" s="145"/>
      <c r="F517" s="145"/>
      <c r="G517" s="145"/>
      <c r="H517" s="145"/>
      <c r="I517" s="145"/>
      <c r="J517" s="145"/>
      <c r="K517" s="145"/>
      <c r="L517" s="145"/>
      <c r="M517" s="145"/>
      <c r="N517" s="145"/>
    </row>
    <row r="518" spans="1:14" x14ac:dyDescent="0.25">
      <c r="A518" s="145"/>
      <c r="B518" s="145"/>
      <c r="C518" s="145"/>
      <c r="D518" s="145"/>
      <c r="E518" s="145"/>
      <c r="F518" s="145"/>
      <c r="G518" s="145"/>
      <c r="H518" s="145"/>
      <c r="I518" s="145"/>
      <c r="J518" s="145"/>
      <c r="K518" s="145"/>
      <c r="L518" s="145"/>
      <c r="M518" s="145"/>
      <c r="N518" s="145"/>
    </row>
    <row r="519" spans="1:14" x14ac:dyDescent="0.25">
      <c r="A519" s="145"/>
      <c r="B519" s="145"/>
      <c r="C519" s="145"/>
      <c r="D519" s="145"/>
      <c r="E519" s="145"/>
      <c r="F519" s="145"/>
      <c r="G519" s="145"/>
      <c r="H519" s="145"/>
      <c r="I519" s="145"/>
      <c r="J519" s="145"/>
      <c r="K519" s="145"/>
      <c r="L519" s="145"/>
      <c r="M519" s="145"/>
      <c r="N519" s="145"/>
    </row>
    <row r="520" spans="1:14" x14ac:dyDescent="0.25">
      <c r="A520" s="145"/>
      <c r="B520" s="145"/>
      <c r="C520" s="145"/>
      <c r="D520" s="145"/>
      <c r="E520" s="145"/>
      <c r="F520" s="145"/>
      <c r="G520" s="145"/>
      <c r="H520" s="145"/>
      <c r="I520" s="145"/>
      <c r="J520" s="145"/>
      <c r="K520" s="145"/>
      <c r="L520" s="145"/>
      <c r="M520" s="145"/>
      <c r="N520" s="145"/>
    </row>
    <row r="521" spans="1:14" x14ac:dyDescent="0.25">
      <c r="A521" s="145"/>
      <c r="B521" s="145"/>
      <c r="C521" s="145"/>
      <c r="D521" s="145"/>
      <c r="E521" s="145"/>
      <c r="F521" s="145"/>
      <c r="G521" s="145"/>
      <c r="H521" s="145"/>
      <c r="I521" s="145"/>
      <c r="J521" s="145"/>
      <c r="K521" s="145"/>
      <c r="L521" s="145"/>
      <c r="M521" s="145"/>
      <c r="N521" s="145"/>
    </row>
    <row r="522" spans="1:14" x14ac:dyDescent="0.25">
      <c r="A522" s="145"/>
      <c r="B522" s="145"/>
      <c r="C522" s="145"/>
      <c r="D522" s="145"/>
      <c r="E522" s="145"/>
      <c r="F522" s="145"/>
      <c r="G522" s="145"/>
      <c r="H522" s="145"/>
      <c r="I522" s="145"/>
      <c r="J522" s="145"/>
      <c r="K522" s="145"/>
      <c r="L522" s="145"/>
      <c r="M522" s="145"/>
      <c r="N522" s="145"/>
    </row>
    <row r="523" spans="1:14" x14ac:dyDescent="0.25">
      <c r="A523" s="145"/>
      <c r="B523" s="145"/>
      <c r="C523" s="145"/>
      <c r="D523" s="145"/>
      <c r="E523" s="145"/>
      <c r="F523" s="145"/>
      <c r="G523" s="145"/>
      <c r="H523" s="145"/>
      <c r="I523" s="145"/>
      <c r="J523" s="145"/>
      <c r="K523" s="145"/>
      <c r="L523" s="145"/>
      <c r="M523" s="145"/>
      <c r="N523" s="145"/>
    </row>
    <row r="524" spans="1:14" x14ac:dyDescent="0.25">
      <c r="A524" s="145"/>
      <c r="B524" s="145"/>
      <c r="C524" s="145"/>
      <c r="D524" s="145"/>
      <c r="E524" s="145"/>
      <c r="F524" s="145"/>
      <c r="G524" s="145"/>
      <c r="H524" s="145"/>
      <c r="I524" s="145"/>
      <c r="J524" s="145"/>
      <c r="K524" s="145"/>
      <c r="L524" s="145"/>
      <c r="M524" s="145"/>
      <c r="N524" s="145"/>
    </row>
    <row r="525" spans="1:14" x14ac:dyDescent="0.25">
      <c r="A525" s="145"/>
      <c r="B525" s="145"/>
      <c r="C525" s="145"/>
      <c r="D525" s="145"/>
      <c r="E525" s="145"/>
      <c r="F525" s="145"/>
      <c r="G525" s="145"/>
      <c r="H525" s="145"/>
      <c r="I525" s="145"/>
      <c r="J525" s="145"/>
      <c r="K525" s="145"/>
      <c r="L525" s="145"/>
      <c r="M525" s="145"/>
      <c r="N525" s="145"/>
    </row>
    <row r="526" spans="1:14" x14ac:dyDescent="0.25">
      <c r="A526" s="145"/>
      <c r="B526" s="145"/>
      <c r="C526" s="145"/>
      <c r="D526" s="145"/>
      <c r="E526" s="145"/>
      <c r="F526" s="145"/>
      <c r="G526" s="145"/>
      <c r="H526" s="145"/>
      <c r="I526" s="145"/>
      <c r="J526" s="145"/>
      <c r="K526" s="145"/>
      <c r="L526" s="145"/>
      <c r="M526" s="145"/>
      <c r="N526" s="145"/>
    </row>
    <row r="527" spans="1:14" x14ac:dyDescent="0.25">
      <c r="A527" s="145"/>
      <c r="B527" s="145"/>
      <c r="C527" s="145"/>
      <c r="D527" s="145"/>
      <c r="E527" s="145"/>
      <c r="F527" s="145"/>
      <c r="G527" s="145"/>
      <c r="H527" s="145"/>
      <c r="I527" s="145"/>
      <c r="J527" s="145"/>
      <c r="K527" s="145"/>
      <c r="L527" s="145"/>
      <c r="M527" s="145"/>
      <c r="N527" s="145"/>
    </row>
    <row r="528" spans="1:14" x14ac:dyDescent="0.25">
      <c r="A528" s="145"/>
      <c r="B528" s="145"/>
      <c r="C528" s="145"/>
      <c r="D528" s="145"/>
      <c r="E528" s="145"/>
      <c r="F528" s="145"/>
      <c r="G528" s="145"/>
      <c r="H528" s="145"/>
      <c r="I528" s="145"/>
      <c r="J528" s="145"/>
      <c r="K528" s="145"/>
      <c r="L528" s="145"/>
      <c r="M528" s="145"/>
      <c r="N528" s="145"/>
    </row>
    <row r="529" spans="1:14" x14ac:dyDescent="0.25">
      <c r="A529" s="145"/>
      <c r="B529" s="145"/>
      <c r="C529" s="145"/>
      <c r="D529" s="145"/>
      <c r="E529" s="145"/>
      <c r="F529" s="145"/>
      <c r="G529" s="145"/>
      <c r="H529" s="145"/>
      <c r="I529" s="145"/>
      <c r="J529" s="145"/>
      <c r="K529" s="145"/>
      <c r="L529" s="145"/>
      <c r="M529" s="145"/>
      <c r="N529" s="145"/>
    </row>
    <row r="530" spans="1:14" x14ac:dyDescent="0.25">
      <c r="A530" s="145"/>
      <c r="B530" s="145"/>
      <c r="C530" s="145"/>
      <c r="D530" s="145"/>
      <c r="E530" s="145"/>
      <c r="F530" s="145"/>
      <c r="G530" s="145"/>
      <c r="H530" s="145"/>
      <c r="I530" s="145"/>
      <c r="J530" s="145"/>
      <c r="K530" s="145"/>
      <c r="L530" s="145"/>
      <c r="M530" s="145"/>
      <c r="N530" s="145"/>
    </row>
    <row r="531" spans="1:14" x14ac:dyDescent="0.25">
      <c r="A531" s="145"/>
      <c r="B531" s="145"/>
      <c r="C531" s="145"/>
      <c r="D531" s="145"/>
      <c r="E531" s="145"/>
      <c r="F531" s="145"/>
      <c r="G531" s="145"/>
      <c r="H531" s="145"/>
      <c r="I531" s="145"/>
      <c r="J531" s="145"/>
      <c r="K531" s="145"/>
      <c r="L531" s="145"/>
      <c r="M531" s="145"/>
      <c r="N531" s="145"/>
    </row>
    <row r="532" spans="1:14" x14ac:dyDescent="0.25">
      <c r="A532" s="145"/>
      <c r="B532" s="145"/>
      <c r="C532" s="145"/>
      <c r="D532" s="145"/>
      <c r="E532" s="145"/>
      <c r="F532" s="145"/>
      <c r="G532" s="145"/>
      <c r="H532" s="145"/>
      <c r="I532" s="145"/>
      <c r="J532" s="145"/>
      <c r="K532" s="145"/>
      <c r="L532" s="145"/>
      <c r="M532" s="145"/>
      <c r="N532" s="145"/>
    </row>
    <row r="533" spans="1:14" x14ac:dyDescent="0.25">
      <c r="A533" s="145"/>
      <c r="B533" s="145"/>
      <c r="C533" s="145"/>
      <c r="D533" s="145"/>
      <c r="E533" s="145"/>
      <c r="F533" s="145"/>
      <c r="G533" s="145"/>
      <c r="H533" s="145"/>
      <c r="I533" s="145"/>
      <c r="J533" s="145"/>
      <c r="K533" s="145"/>
      <c r="L533" s="145"/>
      <c r="M533" s="145"/>
      <c r="N533" s="145"/>
    </row>
    <row r="534" spans="1:14" x14ac:dyDescent="0.25">
      <c r="A534" s="145"/>
      <c r="B534" s="145"/>
      <c r="C534" s="145"/>
      <c r="D534" s="145"/>
      <c r="E534" s="145"/>
      <c r="F534" s="145"/>
      <c r="G534" s="145"/>
      <c r="H534" s="145"/>
      <c r="I534" s="145"/>
      <c r="J534" s="145"/>
      <c r="K534" s="145"/>
      <c r="L534" s="145"/>
      <c r="M534" s="145"/>
      <c r="N534" s="145"/>
    </row>
    <row r="535" spans="1:14" x14ac:dyDescent="0.25">
      <c r="A535" s="145"/>
      <c r="B535" s="145"/>
      <c r="C535" s="145"/>
      <c r="D535" s="145"/>
      <c r="E535" s="145"/>
      <c r="F535" s="145"/>
      <c r="G535" s="145"/>
      <c r="H535" s="145"/>
      <c r="I535" s="145"/>
      <c r="J535" s="145"/>
      <c r="K535" s="145"/>
      <c r="L535" s="145"/>
      <c r="M535" s="145"/>
      <c r="N535" s="145"/>
    </row>
    <row r="536" spans="1:14" x14ac:dyDescent="0.25">
      <c r="A536" s="145"/>
      <c r="B536" s="145"/>
      <c r="C536" s="145"/>
      <c r="D536" s="145"/>
      <c r="E536" s="145"/>
      <c r="F536" s="145"/>
      <c r="G536" s="145"/>
      <c r="H536" s="145"/>
      <c r="I536" s="145"/>
      <c r="J536" s="145"/>
      <c r="K536" s="145"/>
      <c r="L536" s="145"/>
      <c r="M536" s="145"/>
      <c r="N536" s="145"/>
    </row>
    <row r="537" spans="1:14" x14ac:dyDescent="0.25">
      <c r="A537" s="145"/>
      <c r="B537" s="145"/>
      <c r="C537" s="145"/>
      <c r="D537" s="145"/>
      <c r="E537" s="145"/>
      <c r="F537" s="145"/>
      <c r="G537" s="145"/>
      <c r="H537" s="145"/>
      <c r="I537" s="145"/>
      <c r="J537" s="145"/>
      <c r="K537" s="145"/>
      <c r="L537" s="145"/>
      <c r="M537" s="145"/>
      <c r="N537" s="145"/>
    </row>
    <row r="538" spans="1:14" x14ac:dyDescent="0.25">
      <c r="A538" s="145"/>
      <c r="B538" s="145"/>
      <c r="C538" s="145"/>
      <c r="D538" s="145"/>
      <c r="E538" s="145"/>
      <c r="F538" s="145"/>
      <c r="G538" s="145"/>
      <c r="H538" s="145"/>
      <c r="I538" s="145"/>
      <c r="J538" s="145"/>
      <c r="K538" s="145"/>
      <c r="L538" s="145"/>
      <c r="M538" s="145"/>
      <c r="N538" s="145"/>
    </row>
    <row r="539" spans="1:14" x14ac:dyDescent="0.25">
      <c r="A539" s="145"/>
      <c r="B539" s="145"/>
      <c r="C539" s="145"/>
      <c r="D539" s="145"/>
      <c r="E539" s="145"/>
      <c r="F539" s="145"/>
      <c r="G539" s="145"/>
      <c r="H539" s="145"/>
      <c r="I539" s="145"/>
      <c r="J539" s="145"/>
      <c r="K539" s="145"/>
      <c r="L539" s="145"/>
      <c r="M539" s="145"/>
      <c r="N539" s="145"/>
    </row>
    <row r="540" spans="1:14" x14ac:dyDescent="0.25">
      <c r="A540" s="145"/>
      <c r="B540" s="145"/>
      <c r="C540" s="145"/>
      <c r="D540" s="145"/>
      <c r="E540" s="145"/>
      <c r="F540" s="145"/>
      <c r="G540" s="145"/>
      <c r="H540" s="145"/>
      <c r="I540" s="145"/>
      <c r="J540" s="145"/>
      <c r="K540" s="145"/>
      <c r="L540" s="145"/>
      <c r="M540" s="145"/>
      <c r="N540" s="145"/>
    </row>
    <row r="541" spans="1:14" x14ac:dyDescent="0.25">
      <c r="A541" s="145"/>
      <c r="B541" s="145"/>
      <c r="C541" s="145"/>
      <c r="D541" s="145"/>
      <c r="E541" s="145"/>
      <c r="F541" s="145"/>
      <c r="G541" s="145"/>
      <c r="H541" s="145"/>
      <c r="I541" s="145"/>
      <c r="J541" s="145"/>
      <c r="K541" s="145"/>
      <c r="L541" s="145"/>
      <c r="M541" s="145"/>
      <c r="N541" s="145"/>
    </row>
    <row r="542" spans="1:14" x14ac:dyDescent="0.25">
      <c r="A542" s="145"/>
      <c r="B542" s="145"/>
      <c r="C542" s="145"/>
      <c r="D542" s="145"/>
      <c r="E542" s="145"/>
      <c r="F542" s="145"/>
      <c r="G542" s="145"/>
      <c r="H542" s="145"/>
      <c r="I542" s="145"/>
      <c r="J542" s="145"/>
      <c r="K542" s="145"/>
      <c r="L542" s="145"/>
      <c r="M542" s="145"/>
      <c r="N542" s="145"/>
    </row>
    <row r="543" spans="1:14" x14ac:dyDescent="0.25">
      <c r="A543" s="145"/>
      <c r="B543" s="145"/>
      <c r="C543" s="145"/>
      <c r="D543" s="145"/>
      <c r="E543" s="145"/>
      <c r="F543" s="145"/>
      <c r="G543" s="145"/>
      <c r="H543" s="145"/>
      <c r="I543" s="145"/>
      <c r="J543" s="145"/>
      <c r="K543" s="145"/>
      <c r="L543" s="145"/>
      <c r="M543" s="145"/>
      <c r="N543" s="145"/>
    </row>
    <row r="544" spans="1:14" x14ac:dyDescent="0.25">
      <c r="A544" s="145"/>
      <c r="B544" s="145"/>
      <c r="C544" s="145"/>
      <c r="D544" s="145"/>
      <c r="E544" s="145"/>
      <c r="F544" s="145"/>
      <c r="G544" s="145"/>
      <c r="H544" s="145"/>
      <c r="I544" s="145"/>
      <c r="J544" s="145"/>
      <c r="K544" s="145"/>
      <c r="L544" s="145"/>
      <c r="M544" s="145"/>
      <c r="N544" s="145"/>
    </row>
    <row r="545" spans="1:14" x14ac:dyDescent="0.25">
      <c r="A545" s="145"/>
      <c r="B545" s="145"/>
      <c r="C545" s="145"/>
      <c r="D545" s="145"/>
      <c r="E545" s="145"/>
      <c r="F545" s="145"/>
      <c r="G545" s="145"/>
      <c r="H545" s="145"/>
      <c r="I545" s="145"/>
      <c r="J545" s="145"/>
      <c r="K545" s="145"/>
      <c r="L545" s="145"/>
      <c r="M545" s="145"/>
      <c r="N545" s="145"/>
    </row>
    <row r="546" spans="1:14" x14ac:dyDescent="0.25">
      <c r="A546" s="145"/>
      <c r="B546" s="145"/>
      <c r="C546" s="145"/>
      <c r="D546" s="145"/>
      <c r="E546" s="145"/>
      <c r="F546" s="145"/>
      <c r="G546" s="145"/>
      <c r="H546" s="145"/>
      <c r="I546" s="145"/>
      <c r="J546" s="145"/>
      <c r="K546" s="145"/>
      <c r="L546" s="145"/>
      <c r="M546" s="145"/>
      <c r="N546" s="145"/>
    </row>
    <row r="547" spans="1:14" x14ac:dyDescent="0.25">
      <c r="A547" s="145"/>
      <c r="B547" s="145"/>
      <c r="C547" s="145"/>
      <c r="D547" s="145"/>
      <c r="E547" s="145"/>
      <c r="F547" s="145"/>
      <c r="G547" s="145"/>
      <c r="H547" s="145"/>
      <c r="I547" s="145"/>
      <c r="J547" s="145"/>
      <c r="K547" s="145"/>
      <c r="L547" s="145"/>
      <c r="M547" s="145"/>
      <c r="N547" s="145"/>
    </row>
    <row r="548" spans="1:14" x14ac:dyDescent="0.25">
      <c r="A548" s="145"/>
      <c r="B548" s="145"/>
      <c r="C548" s="145"/>
      <c r="D548" s="145"/>
      <c r="E548" s="145"/>
      <c r="F548" s="145"/>
      <c r="G548" s="145"/>
      <c r="H548" s="145"/>
      <c r="I548" s="145"/>
      <c r="J548" s="145"/>
      <c r="K548" s="145"/>
      <c r="L548" s="145"/>
      <c r="M548" s="145"/>
      <c r="N548" s="145"/>
    </row>
    <row r="549" spans="1:14" x14ac:dyDescent="0.25">
      <c r="A549" s="145"/>
      <c r="B549" s="145"/>
      <c r="C549" s="145"/>
      <c r="D549" s="145"/>
      <c r="E549" s="145"/>
      <c r="F549" s="145"/>
      <c r="G549" s="145"/>
      <c r="H549" s="145"/>
      <c r="I549" s="145"/>
      <c r="J549" s="145"/>
      <c r="K549" s="145"/>
      <c r="L549" s="145"/>
      <c r="M549" s="145"/>
      <c r="N549" s="145"/>
    </row>
    <row r="550" spans="1:14" x14ac:dyDescent="0.25">
      <c r="A550" s="145"/>
      <c r="B550" s="145"/>
      <c r="C550" s="145"/>
      <c r="D550" s="145"/>
      <c r="E550" s="145"/>
      <c r="F550" s="145"/>
      <c r="G550" s="145"/>
      <c r="H550" s="145"/>
      <c r="I550" s="145"/>
      <c r="J550" s="145"/>
      <c r="K550" s="145"/>
      <c r="L550" s="145"/>
      <c r="M550" s="145"/>
      <c r="N550" s="145"/>
    </row>
    <row r="551" spans="1:14" x14ac:dyDescent="0.25">
      <c r="A551" s="145"/>
      <c r="B551" s="145"/>
      <c r="C551" s="145"/>
      <c r="D551" s="145"/>
      <c r="E551" s="145"/>
      <c r="F551" s="145"/>
      <c r="G551" s="145"/>
      <c r="H551" s="145"/>
      <c r="I551" s="145"/>
      <c r="J551" s="145"/>
      <c r="K551" s="145"/>
      <c r="L551" s="145"/>
      <c r="M551" s="145"/>
      <c r="N551" s="145"/>
    </row>
    <row r="552" spans="1:14" x14ac:dyDescent="0.25">
      <c r="A552" s="145"/>
      <c r="B552" s="145"/>
      <c r="C552" s="145"/>
      <c r="D552" s="145"/>
      <c r="E552" s="145"/>
      <c r="F552" s="145"/>
      <c r="G552" s="145"/>
      <c r="H552" s="145"/>
      <c r="I552" s="145"/>
      <c r="J552" s="145"/>
      <c r="K552" s="145"/>
      <c r="L552" s="145"/>
      <c r="M552" s="145"/>
      <c r="N552" s="145"/>
    </row>
    <row r="553" spans="1:14" x14ac:dyDescent="0.25">
      <c r="A553" s="145"/>
      <c r="B553" s="145"/>
      <c r="C553" s="145"/>
      <c r="D553" s="145"/>
      <c r="E553" s="145"/>
      <c r="F553" s="145"/>
      <c r="G553" s="145"/>
      <c r="H553" s="145"/>
      <c r="I553" s="145"/>
      <c r="J553" s="145"/>
      <c r="K553" s="145"/>
      <c r="L553" s="145"/>
      <c r="M553" s="145"/>
      <c r="N553" s="145"/>
    </row>
    <row r="554" spans="1:14" x14ac:dyDescent="0.25">
      <c r="A554" s="145"/>
      <c r="B554" s="145"/>
      <c r="C554" s="145"/>
      <c r="D554" s="145"/>
      <c r="E554" s="145"/>
      <c r="F554" s="145"/>
      <c r="G554" s="145"/>
      <c r="H554" s="145"/>
      <c r="I554" s="145"/>
      <c r="J554" s="145"/>
      <c r="K554" s="145"/>
      <c r="L554" s="145"/>
      <c r="M554" s="145"/>
      <c r="N554" s="145"/>
    </row>
    <row r="555" spans="1:14" x14ac:dyDescent="0.25">
      <c r="A555" s="145"/>
      <c r="B555" s="145"/>
      <c r="C555" s="145"/>
      <c r="D555" s="145"/>
      <c r="E555" s="145"/>
      <c r="F555" s="145"/>
      <c r="G555" s="145"/>
      <c r="H555" s="145"/>
      <c r="I555" s="145"/>
      <c r="J555" s="145"/>
      <c r="K555" s="145"/>
      <c r="L555" s="145"/>
      <c r="M555" s="145"/>
      <c r="N555" s="145"/>
    </row>
    <row r="556" spans="1:14" x14ac:dyDescent="0.25">
      <c r="A556" s="145"/>
      <c r="B556" s="145"/>
      <c r="C556" s="145"/>
      <c r="D556" s="145"/>
      <c r="E556" s="145"/>
      <c r="F556" s="145"/>
      <c r="G556" s="145"/>
      <c r="H556" s="145"/>
      <c r="I556" s="145"/>
      <c r="J556" s="145"/>
      <c r="K556" s="145"/>
      <c r="L556" s="145"/>
      <c r="M556" s="145"/>
      <c r="N556" s="145"/>
    </row>
    <row r="557" spans="1:14" x14ac:dyDescent="0.25">
      <c r="A557" s="145"/>
      <c r="B557" s="145"/>
      <c r="C557" s="145"/>
      <c r="D557" s="145"/>
      <c r="E557" s="145"/>
      <c r="F557" s="145"/>
      <c r="G557" s="145"/>
      <c r="H557" s="145"/>
      <c r="I557" s="145"/>
      <c r="J557" s="145"/>
      <c r="K557" s="145"/>
      <c r="L557" s="145"/>
      <c r="M557" s="145"/>
      <c r="N557" s="145"/>
    </row>
    <row r="558" spans="1:14" x14ac:dyDescent="0.25">
      <c r="A558" s="145"/>
      <c r="B558" s="145"/>
      <c r="C558" s="145"/>
      <c r="D558" s="145"/>
      <c r="E558" s="145"/>
      <c r="F558" s="145"/>
      <c r="G558" s="145"/>
      <c r="H558" s="145"/>
      <c r="I558" s="145"/>
      <c r="J558" s="145"/>
      <c r="K558" s="145"/>
      <c r="L558" s="145"/>
      <c r="M558" s="145"/>
      <c r="N558" s="145"/>
    </row>
    <row r="559" spans="1:14" x14ac:dyDescent="0.25">
      <c r="A559" s="145"/>
      <c r="B559" s="145"/>
      <c r="C559" s="145"/>
      <c r="D559" s="145"/>
      <c r="E559" s="145"/>
      <c r="F559" s="145"/>
      <c r="G559" s="145"/>
      <c r="H559" s="145"/>
      <c r="I559" s="145"/>
      <c r="J559" s="145"/>
      <c r="K559" s="145"/>
      <c r="L559" s="145"/>
      <c r="M559" s="145"/>
      <c r="N559" s="145"/>
    </row>
    <row r="560" spans="1:14" x14ac:dyDescent="0.25">
      <c r="A560" s="145"/>
      <c r="B560" s="145"/>
      <c r="C560" s="145"/>
      <c r="D560" s="145"/>
      <c r="E560" s="145"/>
      <c r="F560" s="145"/>
      <c r="G560" s="145"/>
      <c r="H560" s="145"/>
      <c r="I560" s="145"/>
      <c r="J560" s="145"/>
      <c r="K560" s="145"/>
      <c r="L560" s="145"/>
      <c r="M560" s="145"/>
      <c r="N560" s="145"/>
    </row>
    <row r="561" spans="1:14" x14ac:dyDescent="0.25">
      <c r="A561" s="145"/>
      <c r="B561" s="145"/>
      <c r="C561" s="145"/>
      <c r="D561" s="145"/>
      <c r="E561" s="145"/>
      <c r="F561" s="145"/>
      <c r="G561" s="145"/>
      <c r="H561" s="145"/>
      <c r="I561" s="145"/>
      <c r="J561" s="145"/>
      <c r="K561" s="145"/>
      <c r="L561" s="145"/>
      <c r="M561" s="145"/>
      <c r="N561" s="145"/>
    </row>
    <row r="562" spans="1:14" x14ac:dyDescent="0.25">
      <c r="A562" s="145"/>
      <c r="B562" s="145"/>
      <c r="C562" s="145"/>
      <c r="D562" s="145"/>
      <c r="E562" s="145"/>
      <c r="F562" s="145"/>
      <c r="G562" s="145"/>
      <c r="H562" s="145"/>
      <c r="I562" s="145"/>
      <c r="J562" s="145"/>
      <c r="K562" s="145"/>
      <c r="L562" s="145"/>
      <c r="M562" s="145"/>
      <c r="N562" s="145"/>
    </row>
    <row r="563" spans="1:14" x14ac:dyDescent="0.25">
      <c r="A563" s="145"/>
      <c r="B563" s="145"/>
      <c r="C563" s="145"/>
      <c r="D563" s="145"/>
      <c r="E563" s="145"/>
      <c r="F563" s="145"/>
      <c r="G563" s="145"/>
      <c r="H563" s="145"/>
      <c r="I563" s="145"/>
      <c r="J563" s="145"/>
      <c r="K563" s="145"/>
      <c r="L563" s="145"/>
      <c r="M563" s="145"/>
      <c r="N563" s="145"/>
    </row>
    <row r="564" spans="1:14" x14ac:dyDescent="0.25">
      <c r="A564" s="145"/>
      <c r="B564" s="145"/>
      <c r="C564" s="145"/>
      <c r="D564" s="145"/>
      <c r="E564" s="145"/>
      <c r="F564" s="145"/>
      <c r="G564" s="145"/>
      <c r="H564" s="145"/>
      <c r="I564" s="145"/>
      <c r="J564" s="145"/>
      <c r="K564" s="145"/>
      <c r="L564" s="145"/>
      <c r="M564" s="145"/>
      <c r="N564" s="145"/>
    </row>
    <row r="565" spans="1:14" x14ac:dyDescent="0.25">
      <c r="A565" s="145"/>
      <c r="B565" s="145"/>
      <c r="C565" s="145"/>
      <c r="D565" s="145"/>
      <c r="E565" s="145"/>
      <c r="F565" s="145"/>
      <c r="G565" s="145"/>
      <c r="H565" s="145"/>
      <c r="I565" s="145"/>
      <c r="J565" s="145"/>
      <c r="K565" s="145"/>
      <c r="L565" s="145"/>
      <c r="M565" s="145"/>
      <c r="N565" s="145"/>
    </row>
    <row r="566" spans="1:14" x14ac:dyDescent="0.25">
      <c r="A566" s="145"/>
      <c r="B566" s="145"/>
      <c r="C566" s="145"/>
      <c r="D566" s="145"/>
      <c r="E566" s="145"/>
      <c r="F566" s="145"/>
      <c r="G566" s="145"/>
      <c r="H566" s="145"/>
      <c r="I566" s="145"/>
      <c r="J566" s="145"/>
      <c r="K566" s="145"/>
      <c r="L566" s="145"/>
      <c r="M566" s="145"/>
      <c r="N566" s="145"/>
    </row>
    <row r="567" spans="1:14" x14ac:dyDescent="0.25">
      <c r="A567" s="145"/>
      <c r="B567" s="145"/>
      <c r="C567" s="145"/>
      <c r="D567" s="145"/>
      <c r="E567" s="145"/>
      <c r="F567" s="145"/>
      <c r="G567" s="145"/>
      <c r="H567" s="145"/>
      <c r="I567" s="145"/>
      <c r="J567" s="145"/>
      <c r="K567" s="145"/>
      <c r="L567" s="145"/>
      <c r="M567" s="145"/>
      <c r="N567" s="145"/>
    </row>
    <row r="568" spans="1:14" x14ac:dyDescent="0.25">
      <c r="A568" s="145"/>
      <c r="B568" s="145"/>
      <c r="C568" s="145"/>
      <c r="D568" s="145"/>
      <c r="E568" s="145"/>
      <c r="F568" s="145"/>
      <c r="G568" s="145"/>
      <c r="H568" s="145"/>
      <c r="I568" s="145"/>
      <c r="J568" s="145"/>
      <c r="K568" s="145"/>
      <c r="L568" s="145"/>
      <c r="M568" s="145"/>
      <c r="N568" s="145"/>
    </row>
    <row r="569" spans="1:14" x14ac:dyDescent="0.25">
      <c r="A569" s="145"/>
      <c r="B569" s="145"/>
      <c r="C569" s="145"/>
      <c r="D569" s="145"/>
      <c r="E569" s="145"/>
      <c r="F569" s="145"/>
      <c r="G569" s="145"/>
      <c r="H569" s="145"/>
      <c r="I569" s="145"/>
      <c r="J569" s="145"/>
      <c r="K569" s="145"/>
      <c r="L569" s="145"/>
      <c r="M569" s="145"/>
      <c r="N569" s="145"/>
    </row>
    <row r="570" spans="1:14" x14ac:dyDescent="0.25">
      <c r="A570" s="145"/>
      <c r="B570" s="145"/>
      <c r="C570" s="145"/>
      <c r="D570" s="145"/>
      <c r="E570" s="145"/>
      <c r="F570" s="145"/>
      <c r="G570" s="145"/>
      <c r="H570" s="145"/>
      <c r="I570" s="145"/>
      <c r="J570" s="145"/>
      <c r="K570" s="145"/>
      <c r="L570" s="145"/>
      <c r="M570" s="145"/>
      <c r="N570" s="145"/>
    </row>
    <row r="571" spans="1:14" x14ac:dyDescent="0.25">
      <c r="A571" s="145"/>
      <c r="B571" s="145"/>
      <c r="C571" s="145"/>
      <c r="D571" s="145"/>
      <c r="E571" s="145"/>
      <c r="F571" s="145"/>
      <c r="G571" s="145"/>
      <c r="H571" s="145"/>
      <c r="I571" s="145"/>
      <c r="J571" s="145"/>
      <c r="K571" s="145"/>
      <c r="L571" s="145"/>
      <c r="M571" s="145"/>
      <c r="N571" s="145"/>
    </row>
    <row r="572" spans="1:14" x14ac:dyDescent="0.25">
      <c r="A572" s="145"/>
      <c r="B572" s="145"/>
      <c r="C572" s="145"/>
      <c r="D572" s="145"/>
      <c r="E572" s="145"/>
      <c r="F572" s="145"/>
      <c r="G572" s="145"/>
      <c r="H572" s="145"/>
      <c r="I572" s="145"/>
      <c r="J572" s="145"/>
      <c r="K572" s="145"/>
      <c r="L572" s="145"/>
      <c r="M572" s="145"/>
      <c r="N572" s="145"/>
    </row>
    <row r="573" spans="1:14" x14ac:dyDescent="0.25">
      <c r="A573" s="145"/>
      <c r="B573" s="145"/>
      <c r="C573" s="145"/>
      <c r="D573" s="145"/>
      <c r="E573" s="145"/>
      <c r="F573" s="145"/>
      <c r="G573" s="145"/>
      <c r="H573" s="145"/>
      <c r="I573" s="145"/>
      <c r="J573" s="145"/>
      <c r="K573" s="145"/>
      <c r="L573" s="145"/>
      <c r="M573" s="145"/>
      <c r="N573" s="145"/>
    </row>
    <row r="574" spans="1:14" x14ac:dyDescent="0.25">
      <c r="A574" s="145"/>
      <c r="B574" s="145"/>
      <c r="C574" s="145"/>
      <c r="D574" s="145"/>
      <c r="E574" s="145"/>
      <c r="F574" s="145"/>
      <c r="G574" s="145"/>
      <c r="H574" s="145"/>
      <c r="I574" s="145"/>
      <c r="J574" s="145"/>
      <c r="K574" s="145"/>
      <c r="L574" s="145"/>
      <c r="M574" s="145"/>
      <c r="N574" s="145"/>
    </row>
    <row r="575" spans="1:14" x14ac:dyDescent="0.25">
      <c r="A575" s="145"/>
      <c r="B575" s="145"/>
      <c r="C575" s="145"/>
      <c r="D575" s="145"/>
      <c r="E575" s="145"/>
      <c r="F575" s="145"/>
      <c r="G575" s="145"/>
      <c r="H575" s="145"/>
      <c r="I575" s="145"/>
      <c r="J575" s="145"/>
      <c r="K575" s="145"/>
      <c r="L575" s="145"/>
      <c r="M575" s="145"/>
      <c r="N575" s="145"/>
    </row>
    <row r="576" spans="1:14" x14ac:dyDescent="0.25">
      <c r="A576" s="145"/>
      <c r="B576" s="145"/>
      <c r="C576" s="145"/>
      <c r="D576" s="145"/>
      <c r="E576" s="145"/>
      <c r="F576" s="145"/>
      <c r="G576" s="145"/>
      <c r="H576" s="145"/>
      <c r="I576" s="145"/>
      <c r="J576" s="145"/>
      <c r="K576" s="145"/>
      <c r="L576" s="145"/>
      <c r="M576" s="145"/>
      <c r="N576" s="145"/>
    </row>
    <row r="577" spans="1:14" x14ac:dyDescent="0.25">
      <c r="A577" s="145"/>
      <c r="B577" s="145"/>
      <c r="C577" s="145"/>
      <c r="D577" s="145"/>
      <c r="E577" s="145"/>
      <c r="F577" s="145"/>
      <c r="G577" s="145"/>
      <c r="H577" s="145"/>
      <c r="I577" s="145"/>
      <c r="J577" s="145"/>
      <c r="K577" s="145"/>
      <c r="L577" s="145"/>
      <c r="M577" s="145"/>
      <c r="N577" s="145"/>
    </row>
    <row r="578" spans="1:14" x14ac:dyDescent="0.25">
      <c r="A578" s="145"/>
      <c r="B578" s="145"/>
      <c r="C578" s="145"/>
      <c r="D578" s="145"/>
      <c r="E578" s="145"/>
      <c r="F578" s="145"/>
      <c r="G578" s="145"/>
      <c r="H578" s="145"/>
      <c r="I578" s="145"/>
      <c r="J578" s="145"/>
      <c r="K578" s="145"/>
      <c r="L578" s="145"/>
      <c r="M578" s="145"/>
      <c r="N578" s="145"/>
    </row>
    <row r="579" spans="1:14" x14ac:dyDescent="0.25">
      <c r="A579" s="145"/>
      <c r="B579" s="145"/>
      <c r="C579" s="145"/>
      <c r="D579" s="145"/>
      <c r="E579" s="145"/>
      <c r="F579" s="145"/>
      <c r="G579" s="145"/>
      <c r="H579" s="145"/>
      <c r="I579" s="145"/>
      <c r="J579" s="145"/>
      <c r="K579" s="145"/>
      <c r="L579" s="145"/>
      <c r="M579" s="145"/>
      <c r="N579" s="145"/>
    </row>
    <row r="580" spans="1:14" x14ac:dyDescent="0.25">
      <c r="A580" s="145"/>
      <c r="B580" s="145"/>
      <c r="C580" s="145"/>
      <c r="D580" s="145"/>
      <c r="E580" s="145"/>
      <c r="F580" s="145"/>
      <c r="G580" s="145"/>
      <c r="H580" s="145"/>
      <c r="I580" s="145"/>
      <c r="J580" s="145"/>
      <c r="K580" s="145"/>
      <c r="L580" s="145"/>
      <c r="M580" s="145"/>
      <c r="N580" s="145"/>
    </row>
    <row r="581" spans="1:14" x14ac:dyDescent="0.25">
      <c r="A581" s="145"/>
      <c r="B581" s="145"/>
      <c r="C581" s="145"/>
      <c r="D581" s="145"/>
      <c r="E581" s="145"/>
      <c r="F581" s="145"/>
      <c r="G581" s="145"/>
      <c r="H581" s="145"/>
      <c r="I581" s="145"/>
      <c r="J581" s="145"/>
      <c r="K581" s="145"/>
      <c r="L581" s="145"/>
      <c r="M581" s="145"/>
      <c r="N581" s="145"/>
    </row>
    <row r="582" spans="1:14" x14ac:dyDescent="0.25">
      <c r="A582" s="145"/>
      <c r="B582" s="145"/>
      <c r="C582" s="145"/>
      <c r="D582" s="145"/>
      <c r="E582" s="145"/>
      <c r="F582" s="145"/>
      <c r="G582" s="145"/>
      <c r="H582" s="145"/>
      <c r="I582" s="145"/>
      <c r="J582" s="145"/>
      <c r="K582" s="145"/>
      <c r="L582" s="145"/>
      <c r="M582" s="145"/>
      <c r="N582" s="145"/>
    </row>
    <row r="583" spans="1:14" x14ac:dyDescent="0.25">
      <c r="A583" s="145"/>
      <c r="B583" s="145"/>
      <c r="C583" s="145"/>
      <c r="D583" s="145"/>
      <c r="E583" s="145"/>
      <c r="F583" s="145"/>
      <c r="G583" s="145"/>
      <c r="H583" s="145"/>
      <c r="I583" s="145"/>
      <c r="J583" s="145"/>
      <c r="K583" s="145"/>
      <c r="L583" s="145"/>
      <c r="M583" s="145"/>
      <c r="N583" s="145"/>
    </row>
    <row r="584" spans="1:14" x14ac:dyDescent="0.25">
      <c r="A584" s="145"/>
      <c r="B584" s="145"/>
      <c r="C584" s="145"/>
      <c r="D584" s="145"/>
      <c r="E584" s="145"/>
      <c r="F584" s="145"/>
      <c r="G584" s="145"/>
      <c r="H584" s="145"/>
      <c r="I584" s="145"/>
      <c r="J584" s="145"/>
      <c r="K584" s="145"/>
      <c r="L584" s="145"/>
      <c r="M584" s="145"/>
      <c r="N584" s="145"/>
    </row>
    <row r="585" spans="1:14" x14ac:dyDescent="0.25">
      <c r="A585" s="145"/>
      <c r="B585" s="145"/>
      <c r="C585" s="145"/>
      <c r="D585" s="145"/>
      <c r="E585" s="145"/>
      <c r="F585" s="145"/>
      <c r="G585" s="145"/>
      <c r="H585" s="145"/>
      <c r="I585" s="145"/>
      <c r="J585" s="145"/>
      <c r="K585" s="145"/>
      <c r="L585" s="145"/>
      <c r="M585" s="145"/>
      <c r="N585" s="145"/>
    </row>
    <row r="586" spans="1:14" x14ac:dyDescent="0.25">
      <c r="A586" s="145"/>
      <c r="B586" s="145"/>
      <c r="C586" s="145"/>
      <c r="D586" s="145"/>
      <c r="E586" s="145"/>
      <c r="F586" s="145"/>
      <c r="G586" s="145"/>
      <c r="H586" s="145"/>
      <c r="I586" s="145"/>
      <c r="J586" s="145"/>
      <c r="K586" s="145"/>
      <c r="L586" s="145"/>
      <c r="M586" s="145"/>
      <c r="N586" s="145"/>
    </row>
    <row r="587" spans="1:14" x14ac:dyDescent="0.25">
      <c r="A587" s="145"/>
      <c r="B587" s="145"/>
      <c r="C587" s="145"/>
      <c r="D587" s="145"/>
      <c r="E587" s="145"/>
      <c r="F587" s="145"/>
      <c r="G587" s="145"/>
      <c r="H587" s="145"/>
      <c r="I587" s="145"/>
      <c r="J587" s="145"/>
      <c r="K587" s="145"/>
      <c r="L587" s="145"/>
      <c r="M587" s="145"/>
      <c r="N587" s="145"/>
    </row>
    <row r="588" spans="1:14" x14ac:dyDescent="0.25">
      <c r="A588" s="145"/>
      <c r="B588" s="145"/>
      <c r="C588" s="145"/>
      <c r="D588" s="145"/>
      <c r="E588" s="145"/>
      <c r="F588" s="145"/>
      <c r="G588" s="145"/>
      <c r="H588" s="145"/>
      <c r="I588" s="145"/>
      <c r="J588" s="145"/>
      <c r="K588" s="145"/>
      <c r="L588" s="145"/>
      <c r="M588" s="145"/>
      <c r="N588" s="145"/>
    </row>
    <row r="589" spans="1:14" x14ac:dyDescent="0.25">
      <c r="A589" s="145"/>
      <c r="B589" s="145"/>
      <c r="C589" s="145"/>
      <c r="D589" s="145"/>
      <c r="E589" s="145"/>
      <c r="F589" s="145"/>
      <c r="G589" s="145"/>
      <c r="H589" s="145"/>
      <c r="I589" s="145"/>
      <c r="J589" s="145"/>
      <c r="K589" s="145"/>
      <c r="L589" s="145"/>
      <c r="M589" s="145"/>
      <c r="N589" s="145"/>
    </row>
    <row r="590" spans="1:14" x14ac:dyDescent="0.25">
      <c r="A590" s="145"/>
      <c r="B590" s="145"/>
      <c r="C590" s="145"/>
      <c r="D590" s="145"/>
      <c r="E590" s="145"/>
      <c r="F590" s="145"/>
      <c r="G590" s="145"/>
      <c r="H590" s="145"/>
      <c r="I590" s="145"/>
      <c r="J590" s="145"/>
      <c r="K590" s="145"/>
      <c r="L590" s="145"/>
      <c r="M590" s="145"/>
      <c r="N590" s="145"/>
    </row>
    <row r="591" spans="1:14" x14ac:dyDescent="0.25">
      <c r="A591" s="145"/>
      <c r="B591" s="145"/>
      <c r="C591" s="145"/>
      <c r="D591" s="145"/>
      <c r="E591" s="145"/>
      <c r="F591" s="145"/>
      <c r="G591" s="145"/>
      <c r="H591" s="145"/>
      <c r="I591" s="145"/>
      <c r="J591" s="145"/>
      <c r="K591" s="145"/>
      <c r="L591" s="145"/>
      <c r="M591" s="145"/>
      <c r="N591" s="145"/>
    </row>
    <row r="592" spans="1:14" x14ac:dyDescent="0.25">
      <c r="A592" s="145"/>
      <c r="B592" s="145"/>
      <c r="C592" s="145"/>
      <c r="D592" s="145"/>
      <c r="E592" s="145"/>
      <c r="F592" s="145"/>
      <c r="G592" s="145"/>
      <c r="H592" s="145"/>
      <c r="I592" s="145"/>
      <c r="J592" s="145"/>
      <c r="K592" s="145"/>
      <c r="L592" s="145"/>
      <c r="M592" s="145"/>
      <c r="N592" s="145"/>
    </row>
    <row r="593" spans="1:14" x14ac:dyDescent="0.25">
      <c r="A593" s="145"/>
      <c r="B593" s="145"/>
      <c r="C593" s="145"/>
      <c r="D593" s="145"/>
      <c r="E593" s="145"/>
      <c r="F593" s="145"/>
      <c r="G593" s="145"/>
      <c r="H593" s="145"/>
      <c r="I593" s="145"/>
      <c r="J593" s="145"/>
      <c r="K593" s="145"/>
      <c r="L593" s="145"/>
      <c r="M593" s="145"/>
      <c r="N593" s="145"/>
    </row>
    <row r="594" spans="1:14" x14ac:dyDescent="0.25">
      <c r="A594" s="145"/>
      <c r="B594" s="145"/>
      <c r="C594" s="145"/>
      <c r="D594" s="145"/>
      <c r="E594" s="145"/>
      <c r="F594" s="145"/>
      <c r="G594" s="145"/>
      <c r="H594" s="145"/>
      <c r="I594" s="145"/>
      <c r="J594" s="145"/>
      <c r="K594" s="145"/>
      <c r="L594" s="145"/>
      <c r="M594" s="145"/>
      <c r="N594" s="145"/>
    </row>
    <row r="595" spans="1:14" x14ac:dyDescent="0.25">
      <c r="A595" s="145"/>
      <c r="B595" s="145"/>
      <c r="C595" s="145"/>
      <c r="D595" s="145"/>
      <c r="E595" s="145"/>
      <c r="F595" s="145"/>
      <c r="G595" s="145"/>
      <c r="H595" s="145"/>
      <c r="I595" s="145"/>
      <c r="J595" s="145"/>
      <c r="K595" s="145"/>
      <c r="L595" s="145"/>
      <c r="M595" s="145"/>
      <c r="N595" s="145"/>
    </row>
    <row r="596" spans="1:14" x14ac:dyDescent="0.25">
      <c r="A596" s="145"/>
      <c r="B596" s="145"/>
      <c r="C596" s="145"/>
      <c r="D596" s="145"/>
      <c r="E596" s="145"/>
      <c r="F596" s="145"/>
      <c r="G596" s="145"/>
      <c r="H596" s="145"/>
      <c r="I596" s="145"/>
      <c r="J596" s="145"/>
      <c r="K596" s="145"/>
      <c r="L596" s="145"/>
      <c r="M596" s="145"/>
      <c r="N596" s="145"/>
    </row>
    <row r="597" spans="1:14" x14ac:dyDescent="0.25">
      <c r="A597" s="145"/>
      <c r="B597" s="145"/>
      <c r="C597" s="145"/>
      <c r="D597" s="145"/>
      <c r="E597" s="145"/>
      <c r="F597" s="145"/>
      <c r="G597" s="145"/>
      <c r="H597" s="145"/>
      <c r="I597" s="145"/>
      <c r="J597" s="145"/>
      <c r="K597" s="145"/>
      <c r="L597" s="145"/>
      <c r="M597" s="145"/>
      <c r="N597" s="145"/>
    </row>
    <row r="598" spans="1:14" x14ac:dyDescent="0.25">
      <c r="A598" s="145"/>
      <c r="B598" s="145"/>
      <c r="C598" s="145"/>
      <c r="D598" s="145"/>
      <c r="E598" s="145"/>
      <c r="F598" s="145"/>
      <c r="G598" s="145"/>
      <c r="H598" s="145"/>
      <c r="I598" s="145"/>
      <c r="J598" s="145"/>
      <c r="K598" s="145"/>
      <c r="L598" s="145"/>
      <c r="M598" s="145"/>
      <c r="N598" s="145"/>
    </row>
    <row r="599" spans="1:14" x14ac:dyDescent="0.25">
      <c r="A599" s="145"/>
      <c r="B599" s="145"/>
      <c r="C599" s="145"/>
      <c r="D599" s="145"/>
      <c r="E599" s="145"/>
      <c r="F599" s="145"/>
      <c r="G599" s="145"/>
      <c r="H599" s="145"/>
      <c r="I599" s="145"/>
      <c r="J599" s="145"/>
      <c r="K599" s="145"/>
      <c r="L599" s="145"/>
      <c r="M599" s="145"/>
      <c r="N599" s="145"/>
    </row>
    <row r="600" spans="1:14" x14ac:dyDescent="0.25">
      <c r="A600" s="145"/>
      <c r="B600" s="145"/>
      <c r="C600" s="145"/>
      <c r="D600" s="145"/>
      <c r="E600" s="145"/>
      <c r="F600" s="145"/>
      <c r="G600" s="145"/>
      <c r="H600" s="145"/>
      <c r="I600" s="145"/>
      <c r="J600" s="145"/>
      <c r="K600" s="145"/>
      <c r="L600" s="145"/>
      <c r="M600" s="145"/>
      <c r="N600" s="145"/>
    </row>
    <row r="601" spans="1:14" x14ac:dyDescent="0.25">
      <c r="A601" s="145"/>
      <c r="B601" s="145"/>
      <c r="C601" s="145"/>
      <c r="D601" s="145"/>
      <c r="E601" s="145"/>
      <c r="F601" s="145"/>
      <c r="G601" s="145"/>
      <c r="H601" s="145"/>
      <c r="I601" s="145"/>
      <c r="J601" s="145"/>
      <c r="K601" s="145"/>
      <c r="L601" s="145"/>
      <c r="M601" s="145"/>
      <c r="N601" s="145"/>
    </row>
    <row r="602" spans="1:14" x14ac:dyDescent="0.25">
      <c r="A602" s="145"/>
      <c r="B602" s="145"/>
      <c r="C602" s="145"/>
      <c r="D602" s="145"/>
      <c r="E602" s="145"/>
      <c r="F602" s="145"/>
      <c r="G602" s="145"/>
      <c r="H602" s="145"/>
      <c r="I602" s="145"/>
      <c r="J602" s="145"/>
      <c r="K602" s="145"/>
      <c r="L602" s="145"/>
      <c r="M602" s="145"/>
      <c r="N602" s="145"/>
    </row>
    <row r="603" spans="1:14" x14ac:dyDescent="0.25">
      <c r="A603" s="145"/>
      <c r="B603" s="145"/>
      <c r="C603" s="145"/>
      <c r="D603" s="145"/>
      <c r="E603" s="145"/>
      <c r="F603" s="145"/>
      <c r="G603" s="145"/>
      <c r="H603" s="145"/>
      <c r="I603" s="145"/>
      <c r="J603" s="145"/>
      <c r="K603" s="145"/>
      <c r="L603" s="145"/>
      <c r="M603" s="145"/>
      <c r="N603" s="145"/>
    </row>
    <row r="604" spans="1:14" x14ac:dyDescent="0.25">
      <c r="A604" s="145"/>
      <c r="B604" s="145"/>
      <c r="C604" s="145"/>
      <c r="D604" s="145"/>
      <c r="E604" s="145"/>
      <c r="F604" s="145"/>
      <c r="G604" s="145"/>
      <c r="H604" s="145"/>
      <c r="I604" s="145"/>
      <c r="J604" s="145"/>
      <c r="K604" s="145"/>
      <c r="L604" s="145"/>
      <c r="M604" s="145"/>
      <c r="N604" s="145"/>
    </row>
    <row r="605" spans="1:14" x14ac:dyDescent="0.25">
      <c r="A605" s="145"/>
      <c r="B605" s="145"/>
      <c r="C605" s="145"/>
      <c r="D605" s="145"/>
      <c r="E605" s="145"/>
      <c r="F605" s="145"/>
      <c r="G605" s="145"/>
      <c r="H605" s="145"/>
      <c r="I605" s="145"/>
      <c r="J605" s="145"/>
      <c r="K605" s="145"/>
      <c r="L605" s="145"/>
      <c r="M605" s="145"/>
      <c r="N605" s="145"/>
    </row>
    <row r="606" spans="1:14" x14ac:dyDescent="0.25">
      <c r="A606" s="145"/>
      <c r="B606" s="145"/>
      <c r="C606" s="145"/>
      <c r="D606" s="145"/>
      <c r="E606" s="145"/>
      <c r="F606" s="145"/>
      <c r="G606" s="145"/>
      <c r="H606" s="145"/>
      <c r="I606" s="145"/>
      <c r="J606" s="145"/>
      <c r="K606" s="145"/>
      <c r="L606" s="145"/>
      <c r="M606" s="145"/>
      <c r="N606" s="145"/>
    </row>
    <row r="607" spans="1:14" x14ac:dyDescent="0.25">
      <c r="A607" s="145"/>
      <c r="B607" s="145"/>
      <c r="C607" s="145"/>
      <c r="D607" s="145"/>
      <c r="E607" s="145"/>
      <c r="F607" s="145"/>
      <c r="G607" s="145"/>
      <c r="H607" s="145"/>
      <c r="I607" s="145"/>
      <c r="J607" s="145"/>
      <c r="K607" s="145"/>
      <c r="L607" s="145"/>
      <c r="M607" s="145"/>
      <c r="N607" s="145"/>
    </row>
    <row r="608" spans="1:14" x14ac:dyDescent="0.25">
      <c r="A608" s="145"/>
      <c r="B608" s="145"/>
      <c r="C608" s="145"/>
      <c r="D608" s="145"/>
      <c r="E608" s="145"/>
      <c r="F608" s="145"/>
      <c r="G608" s="145"/>
      <c r="H608" s="145"/>
      <c r="I608" s="145"/>
      <c r="J608" s="145"/>
      <c r="K608" s="145"/>
      <c r="L608" s="145"/>
      <c r="M608" s="145"/>
      <c r="N608" s="145"/>
    </row>
    <row r="609" spans="1:14" x14ac:dyDescent="0.25">
      <c r="A609" s="145"/>
      <c r="B609" s="145"/>
      <c r="C609" s="145"/>
      <c r="D609" s="145"/>
      <c r="E609" s="145"/>
      <c r="F609" s="145"/>
      <c r="G609" s="145"/>
      <c r="H609" s="145"/>
      <c r="I609" s="145"/>
      <c r="J609" s="145"/>
      <c r="K609" s="145"/>
      <c r="L609" s="145"/>
      <c r="M609" s="145"/>
      <c r="N609" s="145"/>
    </row>
    <row r="610" spans="1:14" x14ac:dyDescent="0.25">
      <c r="A610" s="145"/>
      <c r="B610" s="145"/>
      <c r="C610" s="145"/>
      <c r="D610" s="145"/>
      <c r="E610" s="145"/>
      <c r="F610" s="145"/>
      <c r="G610" s="145"/>
      <c r="H610" s="145"/>
      <c r="I610" s="145"/>
      <c r="J610" s="145"/>
      <c r="K610" s="145"/>
      <c r="L610" s="145"/>
      <c r="M610" s="145"/>
      <c r="N610" s="145"/>
    </row>
    <row r="611" spans="1:14" x14ac:dyDescent="0.25">
      <c r="A611" s="145"/>
      <c r="B611" s="145"/>
      <c r="C611" s="145"/>
      <c r="D611" s="145"/>
      <c r="E611" s="145"/>
      <c r="F611" s="145"/>
      <c r="G611" s="145"/>
      <c r="H611" s="145"/>
      <c r="I611" s="145"/>
      <c r="J611" s="145"/>
      <c r="K611" s="145"/>
      <c r="L611" s="145"/>
      <c r="M611" s="145"/>
      <c r="N611" s="145"/>
    </row>
    <row r="612" spans="1:14" x14ac:dyDescent="0.25">
      <c r="A612" s="145"/>
      <c r="B612" s="145"/>
      <c r="C612" s="145"/>
      <c r="D612" s="145"/>
      <c r="E612" s="145"/>
      <c r="F612" s="145"/>
      <c r="G612" s="145"/>
      <c r="H612" s="145"/>
      <c r="I612" s="145"/>
      <c r="J612" s="145"/>
      <c r="K612" s="145"/>
      <c r="L612" s="145"/>
      <c r="M612" s="145"/>
      <c r="N612" s="145"/>
    </row>
    <row r="613" spans="1:14" x14ac:dyDescent="0.25">
      <c r="A613" s="145"/>
      <c r="B613" s="145"/>
      <c r="C613" s="145"/>
      <c r="D613" s="145"/>
      <c r="E613" s="145"/>
      <c r="F613" s="145"/>
      <c r="G613" s="145"/>
      <c r="H613" s="145"/>
      <c r="I613" s="145"/>
      <c r="J613" s="145"/>
      <c r="K613" s="145"/>
      <c r="L613" s="145"/>
      <c r="M613" s="145"/>
      <c r="N613" s="145"/>
    </row>
    <row r="614" spans="1:14" x14ac:dyDescent="0.25">
      <c r="A614" s="145"/>
      <c r="B614" s="145"/>
      <c r="C614" s="145"/>
      <c r="D614" s="145"/>
      <c r="E614" s="145"/>
      <c r="F614" s="145"/>
      <c r="G614" s="145"/>
      <c r="H614" s="145"/>
      <c r="I614" s="145"/>
      <c r="J614" s="145"/>
      <c r="K614" s="145"/>
      <c r="L614" s="145"/>
      <c r="M614" s="145"/>
      <c r="N614" s="145"/>
    </row>
    <row r="615" spans="1:14" x14ac:dyDescent="0.25">
      <c r="A615" s="145"/>
      <c r="B615" s="145"/>
      <c r="C615" s="145"/>
      <c r="D615" s="145"/>
      <c r="E615" s="145"/>
      <c r="F615" s="145"/>
      <c r="G615" s="145"/>
      <c r="H615" s="145"/>
      <c r="I615" s="145"/>
      <c r="J615" s="145"/>
      <c r="K615" s="145"/>
      <c r="L615" s="145"/>
      <c r="M615" s="145"/>
      <c r="N615" s="145"/>
    </row>
    <row r="616" spans="1:14" x14ac:dyDescent="0.25">
      <c r="A616" s="145"/>
      <c r="B616" s="145"/>
      <c r="C616" s="145"/>
      <c r="D616" s="145"/>
      <c r="E616" s="145"/>
      <c r="F616" s="145"/>
      <c r="G616" s="145"/>
      <c r="H616" s="145"/>
      <c r="I616" s="145"/>
      <c r="J616" s="145"/>
      <c r="K616" s="145"/>
      <c r="L616" s="145"/>
      <c r="M616" s="145"/>
      <c r="N616" s="145"/>
    </row>
    <row r="617" spans="1:14" x14ac:dyDescent="0.25">
      <c r="A617" s="145"/>
      <c r="B617" s="145"/>
      <c r="C617" s="145"/>
      <c r="D617" s="145"/>
      <c r="E617" s="145"/>
      <c r="F617" s="145"/>
      <c r="G617" s="145"/>
      <c r="H617" s="145"/>
      <c r="I617" s="145"/>
      <c r="J617" s="145"/>
      <c r="K617" s="145"/>
      <c r="L617" s="145"/>
      <c r="M617" s="145"/>
      <c r="N617" s="145"/>
    </row>
    <row r="618" spans="1:14" x14ac:dyDescent="0.25">
      <c r="A618" s="145"/>
      <c r="B618" s="145"/>
      <c r="C618" s="145"/>
      <c r="D618" s="145"/>
      <c r="E618" s="145"/>
      <c r="F618" s="145"/>
      <c r="G618" s="145"/>
      <c r="H618" s="145"/>
      <c r="I618" s="145"/>
      <c r="J618" s="145"/>
      <c r="K618" s="145"/>
      <c r="L618" s="145"/>
      <c r="M618" s="145"/>
      <c r="N618" s="145"/>
    </row>
    <row r="619" spans="1:14" x14ac:dyDescent="0.25">
      <c r="A619" s="145"/>
      <c r="B619" s="145"/>
      <c r="C619" s="145"/>
      <c r="D619" s="145"/>
      <c r="E619" s="145"/>
      <c r="F619" s="145"/>
      <c r="G619" s="145"/>
      <c r="H619" s="145"/>
      <c r="I619" s="145"/>
      <c r="J619" s="145"/>
      <c r="K619" s="145"/>
      <c r="L619" s="145"/>
      <c r="M619" s="145"/>
      <c r="N619" s="145"/>
    </row>
    <row r="620" spans="1:14" x14ac:dyDescent="0.25">
      <c r="A620" s="145"/>
      <c r="B620" s="145"/>
      <c r="C620" s="145"/>
      <c r="D620" s="145"/>
      <c r="E620" s="145"/>
      <c r="F620" s="145"/>
      <c r="G620" s="145"/>
      <c r="H620" s="145"/>
      <c r="I620" s="145"/>
      <c r="J620" s="145"/>
      <c r="K620" s="145"/>
      <c r="L620" s="145"/>
      <c r="M620" s="145"/>
      <c r="N620" s="145"/>
    </row>
    <row r="621" spans="1:14" x14ac:dyDescent="0.25">
      <c r="A621" s="145"/>
      <c r="B621" s="145"/>
      <c r="C621" s="145"/>
      <c r="D621" s="145"/>
      <c r="E621" s="145"/>
      <c r="F621" s="145"/>
      <c r="G621" s="145"/>
      <c r="H621" s="145"/>
      <c r="I621" s="145"/>
      <c r="J621" s="145"/>
      <c r="K621" s="145"/>
      <c r="L621" s="145"/>
      <c r="M621" s="145"/>
      <c r="N621" s="145"/>
    </row>
    <row r="622" spans="1:14" x14ac:dyDescent="0.25">
      <c r="A622" s="145"/>
      <c r="B622" s="145"/>
      <c r="C622" s="145"/>
      <c r="D622" s="145"/>
      <c r="E622" s="145"/>
      <c r="F622" s="145"/>
      <c r="G622" s="145"/>
      <c r="H622" s="145"/>
      <c r="I622" s="145"/>
      <c r="J622" s="145"/>
      <c r="K622" s="145"/>
      <c r="L622" s="145"/>
      <c r="M622" s="145"/>
      <c r="N622" s="145"/>
    </row>
    <row r="623" spans="1:14" x14ac:dyDescent="0.25">
      <c r="A623" s="145"/>
      <c r="B623" s="145"/>
      <c r="C623" s="145"/>
      <c r="D623" s="145"/>
      <c r="E623" s="145"/>
      <c r="F623" s="145"/>
      <c r="G623" s="145"/>
      <c r="H623" s="145"/>
      <c r="I623" s="145"/>
      <c r="J623" s="145"/>
      <c r="K623" s="145"/>
      <c r="L623" s="145"/>
      <c r="M623" s="145"/>
      <c r="N623" s="145"/>
    </row>
    <row r="624" spans="1:14" x14ac:dyDescent="0.25">
      <c r="A624" s="145"/>
      <c r="B624" s="145"/>
      <c r="C624" s="145"/>
      <c r="D624" s="145"/>
      <c r="E624" s="145"/>
      <c r="F624" s="145"/>
      <c r="G624" s="145"/>
      <c r="H624" s="145"/>
      <c r="I624" s="145"/>
      <c r="J624" s="145"/>
      <c r="K624" s="145"/>
      <c r="L624" s="145"/>
      <c r="M624" s="145"/>
      <c r="N624" s="145"/>
    </row>
    <row r="625" spans="1:14" x14ac:dyDescent="0.25">
      <c r="A625" s="145"/>
      <c r="B625" s="145"/>
      <c r="C625" s="145"/>
      <c r="D625" s="145"/>
      <c r="E625" s="145"/>
      <c r="F625" s="145"/>
      <c r="G625" s="145"/>
      <c r="H625" s="145"/>
      <c r="I625" s="145"/>
      <c r="J625" s="145"/>
      <c r="K625" s="145"/>
      <c r="L625" s="145"/>
      <c r="M625" s="145"/>
      <c r="N625" s="145"/>
    </row>
    <row r="626" spans="1:14" x14ac:dyDescent="0.25">
      <c r="A626" s="145"/>
      <c r="B626" s="145"/>
      <c r="C626" s="145"/>
      <c r="D626" s="145"/>
      <c r="E626" s="145"/>
      <c r="F626" s="145"/>
      <c r="G626" s="145"/>
      <c r="H626" s="145"/>
      <c r="I626" s="145"/>
      <c r="J626" s="145"/>
      <c r="K626" s="145"/>
      <c r="L626" s="145"/>
      <c r="M626" s="145"/>
      <c r="N626" s="145"/>
    </row>
    <row r="627" spans="1:14" x14ac:dyDescent="0.25">
      <c r="A627" s="145"/>
      <c r="B627" s="145"/>
      <c r="C627" s="145"/>
      <c r="D627" s="145"/>
      <c r="E627" s="145"/>
      <c r="F627" s="145"/>
      <c r="G627" s="145"/>
      <c r="H627" s="145"/>
      <c r="I627" s="145"/>
      <c r="J627" s="145"/>
      <c r="K627" s="145"/>
      <c r="L627" s="145"/>
      <c r="M627" s="145"/>
      <c r="N627" s="145"/>
    </row>
    <row r="628" spans="1:14" x14ac:dyDescent="0.25">
      <c r="A628" s="145"/>
      <c r="B628" s="145"/>
      <c r="C628" s="145"/>
      <c r="D628" s="145"/>
      <c r="E628" s="145"/>
      <c r="F628" s="145"/>
      <c r="G628" s="145"/>
      <c r="H628" s="145"/>
      <c r="I628" s="145"/>
      <c r="J628" s="145"/>
      <c r="K628" s="145"/>
      <c r="L628" s="145"/>
      <c r="M628" s="145"/>
      <c r="N628" s="145"/>
    </row>
    <row r="629" spans="1:14" x14ac:dyDescent="0.25">
      <c r="A629" s="145"/>
      <c r="B629" s="145"/>
      <c r="C629" s="145"/>
      <c r="D629" s="145"/>
      <c r="E629" s="145"/>
      <c r="F629" s="145"/>
      <c r="G629" s="145"/>
      <c r="H629" s="145"/>
      <c r="I629" s="145"/>
      <c r="J629" s="145"/>
      <c r="K629" s="145"/>
      <c r="L629" s="145"/>
      <c r="M629" s="145"/>
      <c r="N629" s="145"/>
    </row>
    <row r="630" spans="1:14" x14ac:dyDescent="0.25">
      <c r="A630" s="145"/>
      <c r="B630" s="145"/>
      <c r="C630" s="145"/>
      <c r="D630" s="145"/>
      <c r="E630" s="145"/>
      <c r="F630" s="145"/>
      <c r="G630" s="145"/>
      <c r="H630" s="145"/>
      <c r="I630" s="145"/>
      <c r="J630" s="145"/>
      <c r="K630" s="145"/>
      <c r="L630" s="145"/>
      <c r="M630" s="145"/>
      <c r="N630" s="145"/>
    </row>
    <row r="631" spans="1:14" x14ac:dyDescent="0.25">
      <c r="A631" s="145"/>
      <c r="B631" s="145"/>
      <c r="C631" s="145"/>
      <c r="D631" s="145"/>
      <c r="E631" s="145"/>
      <c r="F631" s="145"/>
      <c r="G631" s="145"/>
      <c r="H631" s="145"/>
      <c r="I631" s="145"/>
      <c r="J631" s="145"/>
      <c r="K631" s="145"/>
      <c r="L631" s="145"/>
      <c r="M631" s="145"/>
      <c r="N631" s="145"/>
    </row>
    <row r="632" spans="1:14" x14ac:dyDescent="0.25">
      <c r="A632" s="145"/>
      <c r="B632" s="145"/>
      <c r="C632" s="145"/>
      <c r="D632" s="145"/>
      <c r="E632" s="145"/>
      <c r="F632" s="145"/>
      <c r="G632" s="145"/>
      <c r="H632" s="145"/>
      <c r="I632" s="145"/>
      <c r="J632" s="145"/>
      <c r="K632" s="145"/>
      <c r="L632" s="145"/>
      <c r="M632" s="145"/>
      <c r="N632" s="145"/>
    </row>
    <row r="633" spans="1:14" x14ac:dyDescent="0.25">
      <c r="A633" s="145"/>
      <c r="B633" s="145"/>
      <c r="C633" s="145"/>
      <c r="D633" s="145"/>
      <c r="E633" s="145"/>
      <c r="F633" s="145"/>
      <c r="G633" s="145"/>
      <c r="H633" s="145"/>
      <c r="I633" s="145"/>
      <c r="J633" s="145"/>
      <c r="K633" s="145"/>
      <c r="L633" s="145"/>
      <c r="M633" s="145"/>
      <c r="N633" s="145"/>
    </row>
    <row r="634" spans="1:14" x14ac:dyDescent="0.25">
      <c r="A634" s="145"/>
      <c r="B634" s="145"/>
      <c r="C634" s="145"/>
      <c r="D634" s="145"/>
      <c r="E634" s="145"/>
      <c r="F634" s="145"/>
      <c r="G634" s="145"/>
      <c r="H634" s="145"/>
      <c r="I634" s="145"/>
      <c r="J634" s="145"/>
      <c r="K634" s="145"/>
      <c r="L634" s="145"/>
      <c r="M634" s="145"/>
      <c r="N634" s="145"/>
    </row>
    <row r="635" spans="1:14" x14ac:dyDescent="0.25">
      <c r="A635" s="145"/>
      <c r="B635" s="145"/>
      <c r="C635" s="145"/>
      <c r="D635" s="145"/>
      <c r="E635" s="145"/>
      <c r="F635" s="145"/>
      <c r="G635" s="145"/>
      <c r="H635" s="145"/>
      <c r="I635" s="145"/>
      <c r="J635" s="145"/>
      <c r="K635" s="145"/>
      <c r="L635" s="145"/>
      <c r="M635" s="145"/>
      <c r="N635" s="145"/>
    </row>
    <row r="636" spans="1:14" x14ac:dyDescent="0.25">
      <c r="A636" s="145"/>
      <c r="B636" s="145"/>
      <c r="C636" s="145"/>
      <c r="D636" s="145"/>
      <c r="E636" s="145"/>
      <c r="F636" s="145"/>
      <c r="G636" s="145"/>
      <c r="H636" s="145"/>
      <c r="I636" s="145"/>
      <c r="J636" s="145"/>
      <c r="K636" s="145"/>
      <c r="L636" s="145"/>
      <c r="M636" s="145"/>
      <c r="N636" s="145"/>
    </row>
    <row r="637" spans="1:14" x14ac:dyDescent="0.25">
      <c r="A637" s="145"/>
      <c r="B637" s="145"/>
      <c r="C637" s="145"/>
      <c r="D637" s="145"/>
      <c r="E637" s="145"/>
      <c r="F637" s="145"/>
      <c r="G637" s="145"/>
      <c r="H637" s="145"/>
      <c r="I637" s="145"/>
      <c r="J637" s="145"/>
      <c r="K637" s="145"/>
      <c r="L637" s="145"/>
      <c r="M637" s="145"/>
      <c r="N637" s="145"/>
    </row>
    <row r="638" spans="1:14" x14ac:dyDescent="0.25">
      <c r="A638" s="145"/>
      <c r="B638" s="145"/>
      <c r="C638" s="145"/>
      <c r="D638" s="145"/>
      <c r="E638" s="145"/>
      <c r="F638" s="145"/>
      <c r="G638" s="145"/>
      <c r="H638" s="145"/>
      <c r="I638" s="145"/>
      <c r="J638" s="145"/>
      <c r="K638" s="145"/>
      <c r="L638" s="145"/>
      <c r="M638" s="145"/>
      <c r="N638" s="145"/>
    </row>
    <row r="639" spans="1:14" x14ac:dyDescent="0.25">
      <c r="A639" s="145"/>
      <c r="B639" s="145"/>
      <c r="C639" s="145"/>
      <c r="D639" s="145"/>
      <c r="E639" s="145"/>
      <c r="F639" s="145"/>
      <c r="G639" s="145"/>
      <c r="H639" s="145"/>
      <c r="I639" s="145"/>
      <c r="J639" s="145"/>
      <c r="K639" s="145"/>
      <c r="L639" s="145"/>
      <c r="M639" s="145"/>
      <c r="N639" s="145"/>
    </row>
    <row r="640" spans="1:14" x14ac:dyDescent="0.25">
      <c r="A640" s="145"/>
      <c r="B640" s="145"/>
      <c r="C640" s="145"/>
      <c r="D640" s="145"/>
      <c r="E640" s="145"/>
      <c r="F640" s="145"/>
      <c r="G640" s="145"/>
      <c r="H640" s="145"/>
      <c r="I640" s="145"/>
      <c r="J640" s="145"/>
      <c r="K640" s="145"/>
      <c r="L640" s="145"/>
      <c r="M640" s="145"/>
      <c r="N640" s="145"/>
    </row>
    <row r="641" spans="1:14" x14ac:dyDescent="0.25">
      <c r="A641" s="145"/>
      <c r="B641" s="145"/>
      <c r="C641" s="145"/>
      <c r="D641" s="145"/>
      <c r="E641" s="145"/>
      <c r="F641" s="145"/>
      <c r="G641" s="145"/>
      <c r="H641" s="145"/>
      <c r="I641" s="145"/>
      <c r="J641" s="145"/>
      <c r="K641" s="145"/>
      <c r="L641" s="145"/>
      <c r="M641" s="145"/>
      <c r="N641" s="145"/>
    </row>
    <row r="642" spans="1:14" x14ac:dyDescent="0.25">
      <c r="A642" s="145"/>
      <c r="B642" s="145"/>
      <c r="C642" s="145"/>
      <c r="D642" s="145"/>
      <c r="E642" s="145"/>
      <c r="F642" s="145"/>
      <c r="G642" s="145"/>
      <c r="H642" s="145"/>
      <c r="I642" s="145"/>
      <c r="J642" s="145"/>
      <c r="K642" s="145"/>
      <c r="L642" s="145"/>
      <c r="M642" s="145"/>
      <c r="N642" s="145"/>
    </row>
    <row r="643" spans="1:14" x14ac:dyDescent="0.25">
      <c r="A643" s="145"/>
      <c r="B643" s="145"/>
      <c r="C643" s="145"/>
      <c r="D643" s="145"/>
      <c r="E643" s="145"/>
      <c r="F643" s="145"/>
      <c r="G643" s="145"/>
      <c r="H643" s="145"/>
      <c r="I643" s="145"/>
      <c r="J643" s="145"/>
      <c r="K643" s="145"/>
      <c r="L643" s="145"/>
      <c r="M643" s="145"/>
      <c r="N643" s="145"/>
    </row>
    <row r="644" spans="1:14" x14ac:dyDescent="0.25">
      <c r="A644" s="145"/>
      <c r="B644" s="145"/>
      <c r="C644" s="145"/>
      <c r="D644" s="145"/>
      <c r="E644" s="145"/>
      <c r="F644" s="145"/>
      <c r="G644" s="145"/>
      <c r="H644" s="145"/>
      <c r="I644" s="145"/>
      <c r="J644" s="145"/>
      <c r="K644" s="145"/>
      <c r="L644" s="145"/>
      <c r="M644" s="145"/>
      <c r="N644" s="145"/>
    </row>
    <row r="645" spans="1:14" x14ac:dyDescent="0.25">
      <c r="A645" s="145"/>
      <c r="B645" s="145"/>
      <c r="C645" s="145"/>
      <c r="D645" s="145"/>
      <c r="E645" s="145"/>
      <c r="F645" s="145"/>
      <c r="G645" s="145"/>
      <c r="H645" s="145"/>
      <c r="I645" s="145"/>
      <c r="J645" s="145"/>
      <c r="K645" s="145"/>
      <c r="L645" s="145"/>
      <c r="M645" s="145"/>
      <c r="N645" s="145"/>
    </row>
    <row r="646" spans="1:14" x14ac:dyDescent="0.25">
      <c r="A646" s="145"/>
      <c r="B646" s="145"/>
      <c r="C646" s="145"/>
      <c r="D646" s="145"/>
      <c r="E646" s="145"/>
      <c r="F646" s="145"/>
      <c r="G646" s="145"/>
      <c r="H646" s="145"/>
      <c r="I646" s="145"/>
      <c r="J646" s="145"/>
      <c r="K646" s="145"/>
      <c r="L646" s="145"/>
      <c r="M646" s="145"/>
      <c r="N646" s="145"/>
    </row>
    <row r="647" spans="1:14" x14ac:dyDescent="0.25">
      <c r="A647" s="145"/>
      <c r="B647" s="145"/>
      <c r="C647" s="145"/>
      <c r="D647" s="145"/>
      <c r="E647" s="145"/>
      <c r="F647" s="145"/>
      <c r="G647" s="145"/>
      <c r="H647" s="145"/>
      <c r="I647" s="145"/>
      <c r="J647" s="145"/>
      <c r="K647" s="145"/>
      <c r="L647" s="145"/>
      <c r="M647" s="145"/>
      <c r="N647" s="145"/>
    </row>
    <row r="648" spans="1:14" x14ac:dyDescent="0.25">
      <c r="A648" s="145"/>
      <c r="B648" s="145"/>
      <c r="C648" s="145"/>
      <c r="D648" s="145"/>
      <c r="E648" s="145"/>
      <c r="F648" s="145"/>
      <c r="G648" s="145"/>
      <c r="H648" s="145"/>
      <c r="I648" s="145"/>
      <c r="J648" s="145"/>
      <c r="K648" s="145"/>
      <c r="L648" s="145"/>
      <c r="M648" s="145"/>
      <c r="N648" s="145"/>
    </row>
    <row r="649" spans="1:14" x14ac:dyDescent="0.25">
      <c r="A649" s="145"/>
      <c r="B649" s="145"/>
      <c r="C649" s="145"/>
      <c r="D649" s="145"/>
      <c r="E649" s="145"/>
      <c r="F649" s="145"/>
      <c r="G649" s="145"/>
      <c r="H649" s="145"/>
      <c r="I649" s="145"/>
      <c r="J649" s="145"/>
      <c r="K649" s="145"/>
      <c r="L649" s="145"/>
      <c r="M649" s="145"/>
      <c r="N649" s="145"/>
    </row>
    <row r="650" spans="1:14" x14ac:dyDescent="0.25">
      <c r="A650" s="145"/>
      <c r="B650" s="145"/>
      <c r="C650" s="145"/>
      <c r="D650" s="145"/>
      <c r="E650" s="145"/>
      <c r="F650" s="145"/>
      <c r="G650" s="145"/>
      <c r="H650" s="145"/>
      <c r="I650" s="145"/>
      <c r="J650" s="145"/>
      <c r="K650" s="145"/>
      <c r="L650" s="145"/>
      <c r="M650" s="145"/>
      <c r="N650" s="145"/>
    </row>
    <row r="651" spans="1:14" x14ac:dyDescent="0.25">
      <c r="A651" s="145"/>
      <c r="B651" s="145"/>
      <c r="C651" s="145"/>
      <c r="D651" s="145"/>
      <c r="E651" s="145"/>
      <c r="F651" s="145"/>
      <c r="G651" s="145"/>
      <c r="H651" s="145"/>
      <c r="I651" s="145"/>
      <c r="J651" s="145"/>
      <c r="K651" s="145"/>
      <c r="L651" s="145"/>
      <c r="M651" s="145"/>
      <c r="N651" s="145"/>
    </row>
    <row r="652" spans="1:14" x14ac:dyDescent="0.25">
      <c r="A652" s="145"/>
      <c r="B652" s="145"/>
      <c r="C652" s="145"/>
      <c r="D652" s="145"/>
      <c r="E652" s="145"/>
      <c r="F652" s="145"/>
      <c r="G652" s="145"/>
      <c r="H652" s="145"/>
      <c r="I652" s="145"/>
      <c r="J652" s="145"/>
      <c r="K652" s="145"/>
      <c r="L652" s="145"/>
      <c r="M652" s="145"/>
      <c r="N652" s="145"/>
    </row>
    <row r="653" spans="1:14" x14ac:dyDescent="0.25">
      <c r="A653" s="145"/>
      <c r="B653" s="145"/>
      <c r="C653" s="145"/>
      <c r="D653" s="145"/>
      <c r="E653" s="145"/>
      <c r="F653" s="145"/>
      <c r="G653" s="145"/>
      <c r="H653" s="145"/>
      <c r="I653" s="145"/>
      <c r="J653" s="145"/>
      <c r="K653" s="145"/>
      <c r="L653" s="145"/>
      <c r="M653" s="145"/>
      <c r="N653" s="145"/>
    </row>
    <row r="654" spans="1:14" x14ac:dyDescent="0.25">
      <c r="A654" s="145"/>
      <c r="B654" s="145"/>
      <c r="C654" s="145"/>
      <c r="D654" s="145"/>
      <c r="E654" s="145"/>
      <c r="F654" s="145"/>
      <c r="G654" s="145"/>
      <c r="H654" s="145"/>
      <c r="I654" s="145"/>
      <c r="J654" s="145"/>
      <c r="K654" s="145"/>
      <c r="L654" s="145"/>
      <c r="M654" s="145"/>
      <c r="N654" s="145"/>
    </row>
    <row r="655" spans="1:14" x14ac:dyDescent="0.25">
      <c r="A655" s="145"/>
      <c r="B655" s="145"/>
      <c r="C655" s="145"/>
      <c r="D655" s="145"/>
      <c r="E655" s="145"/>
      <c r="F655" s="145"/>
      <c r="G655" s="145"/>
      <c r="H655" s="145"/>
      <c r="I655" s="145"/>
      <c r="J655" s="145"/>
      <c r="K655" s="145"/>
      <c r="L655" s="145"/>
      <c r="M655" s="145"/>
      <c r="N655" s="145"/>
    </row>
    <row r="656" spans="1:14" x14ac:dyDescent="0.25">
      <c r="A656" s="145"/>
      <c r="B656" s="145"/>
      <c r="C656" s="145"/>
      <c r="D656" s="145"/>
      <c r="E656" s="145"/>
      <c r="F656" s="145"/>
      <c r="G656" s="145"/>
      <c r="H656" s="145"/>
      <c r="I656" s="145"/>
      <c r="J656" s="145"/>
      <c r="K656" s="145"/>
      <c r="L656" s="145"/>
      <c r="M656" s="145"/>
      <c r="N656" s="145"/>
    </row>
    <row r="657" spans="1:14" x14ac:dyDescent="0.25">
      <c r="A657" s="145"/>
      <c r="B657" s="145"/>
      <c r="C657" s="145"/>
      <c r="D657" s="145"/>
      <c r="E657" s="145"/>
      <c r="F657" s="145"/>
      <c r="G657" s="145"/>
      <c r="H657" s="145"/>
      <c r="I657" s="145"/>
      <c r="J657" s="145"/>
      <c r="K657" s="145"/>
      <c r="L657" s="145"/>
      <c r="M657" s="145"/>
      <c r="N657" s="145"/>
    </row>
    <row r="658" spans="1:14" x14ac:dyDescent="0.25">
      <c r="A658" s="145"/>
      <c r="B658" s="145"/>
      <c r="C658" s="145"/>
      <c r="D658" s="145"/>
      <c r="E658" s="145"/>
      <c r="F658" s="145"/>
      <c r="G658" s="145"/>
      <c r="H658" s="145"/>
      <c r="I658" s="145"/>
      <c r="J658" s="145"/>
      <c r="K658" s="145"/>
      <c r="L658" s="145"/>
      <c r="M658" s="145"/>
      <c r="N658" s="145"/>
    </row>
    <row r="659" spans="1:14" x14ac:dyDescent="0.25">
      <c r="A659" s="145"/>
      <c r="B659" s="145"/>
      <c r="C659" s="145"/>
      <c r="D659" s="145"/>
      <c r="E659" s="145"/>
      <c r="F659" s="145"/>
      <c r="G659" s="145"/>
      <c r="H659" s="145"/>
      <c r="I659" s="145"/>
      <c r="J659" s="145"/>
      <c r="K659" s="145"/>
      <c r="L659" s="145"/>
      <c r="M659" s="145"/>
      <c r="N659" s="145"/>
    </row>
    <row r="660" spans="1:14" x14ac:dyDescent="0.25">
      <c r="A660" s="145"/>
      <c r="B660" s="145"/>
      <c r="C660" s="145"/>
      <c r="D660" s="145"/>
      <c r="E660" s="145"/>
      <c r="F660" s="145"/>
      <c r="G660" s="145"/>
      <c r="H660" s="145"/>
      <c r="I660" s="145"/>
      <c r="J660" s="145"/>
      <c r="K660" s="145"/>
      <c r="L660" s="145"/>
      <c r="M660" s="145"/>
      <c r="N660" s="145"/>
    </row>
    <row r="661" spans="1:14" x14ac:dyDescent="0.25">
      <c r="A661" s="145"/>
      <c r="B661" s="145"/>
      <c r="C661" s="145"/>
      <c r="D661" s="145"/>
      <c r="E661" s="145"/>
      <c r="F661" s="145"/>
      <c r="G661" s="145"/>
      <c r="H661" s="145"/>
      <c r="I661" s="145"/>
      <c r="J661" s="145"/>
      <c r="K661" s="145"/>
      <c r="L661" s="145"/>
      <c r="M661" s="145"/>
      <c r="N661" s="145"/>
    </row>
    <row r="662" spans="1:14" x14ac:dyDescent="0.25">
      <c r="A662" s="145"/>
      <c r="B662" s="145"/>
      <c r="C662" s="145"/>
      <c r="D662" s="145"/>
      <c r="E662" s="145"/>
      <c r="F662" s="145"/>
      <c r="G662" s="145"/>
      <c r="H662" s="145"/>
      <c r="I662" s="145"/>
      <c r="J662" s="145"/>
      <c r="K662" s="145"/>
      <c r="L662" s="145"/>
      <c r="M662" s="145"/>
      <c r="N662" s="145"/>
    </row>
    <row r="663" spans="1:14" x14ac:dyDescent="0.25">
      <c r="A663" s="145"/>
      <c r="B663" s="145"/>
      <c r="C663" s="145"/>
      <c r="D663" s="145"/>
      <c r="E663" s="145"/>
      <c r="F663" s="145"/>
      <c r="G663" s="145"/>
      <c r="H663" s="145"/>
      <c r="I663" s="145"/>
      <c r="J663" s="145"/>
      <c r="K663" s="145"/>
      <c r="L663" s="145"/>
      <c r="M663" s="145"/>
      <c r="N663" s="145"/>
    </row>
    <row r="664" spans="1:14" x14ac:dyDescent="0.25">
      <c r="A664" s="145"/>
      <c r="B664" s="145"/>
      <c r="C664" s="145"/>
      <c r="D664" s="145"/>
      <c r="E664" s="145"/>
      <c r="F664" s="145"/>
      <c r="G664" s="145"/>
      <c r="H664" s="145"/>
      <c r="I664" s="145"/>
      <c r="J664" s="145"/>
      <c r="K664" s="145"/>
      <c r="L664" s="145"/>
      <c r="M664" s="145"/>
      <c r="N664" s="145"/>
    </row>
    <row r="665" spans="1:14" x14ac:dyDescent="0.25">
      <c r="A665" s="145"/>
      <c r="B665" s="145"/>
      <c r="C665" s="145"/>
      <c r="D665" s="145"/>
      <c r="E665" s="145"/>
      <c r="F665" s="145"/>
      <c r="G665" s="145"/>
      <c r="H665" s="145"/>
      <c r="I665" s="145"/>
      <c r="J665" s="145"/>
      <c r="K665" s="145"/>
      <c r="L665" s="145"/>
      <c r="M665" s="145"/>
      <c r="N665" s="145"/>
    </row>
    <row r="666" spans="1:14" x14ac:dyDescent="0.25">
      <c r="A666" s="145"/>
      <c r="B666" s="145"/>
      <c r="C666" s="145"/>
      <c r="D666" s="145"/>
      <c r="E666" s="145"/>
      <c r="F666" s="145"/>
      <c r="G666" s="145"/>
      <c r="H666" s="145"/>
      <c r="I666" s="145"/>
      <c r="J666" s="145"/>
      <c r="K666" s="145"/>
      <c r="L666" s="145"/>
      <c r="M666" s="145"/>
      <c r="N666" s="145"/>
    </row>
    <row r="667" spans="1:14" x14ac:dyDescent="0.25">
      <c r="A667" s="145"/>
      <c r="B667" s="145"/>
      <c r="C667" s="145"/>
      <c r="D667" s="145"/>
      <c r="E667" s="145"/>
      <c r="F667" s="145"/>
      <c r="G667" s="145"/>
      <c r="H667" s="145"/>
      <c r="I667" s="145"/>
      <c r="J667" s="145"/>
      <c r="K667" s="145"/>
      <c r="L667" s="145"/>
      <c r="M667" s="145"/>
      <c r="N667" s="145"/>
    </row>
    <row r="668" spans="1:14" x14ac:dyDescent="0.25">
      <c r="A668" s="145"/>
      <c r="B668" s="145"/>
      <c r="C668" s="145"/>
      <c r="D668" s="145"/>
      <c r="E668" s="145"/>
      <c r="F668" s="145"/>
      <c r="G668" s="145"/>
      <c r="H668" s="145"/>
      <c r="I668" s="145"/>
      <c r="J668" s="145"/>
      <c r="K668" s="145"/>
      <c r="L668" s="145"/>
      <c r="M668" s="145"/>
      <c r="N668" s="145"/>
    </row>
    <row r="669" spans="1:14" x14ac:dyDescent="0.25">
      <c r="A669" s="145"/>
      <c r="B669" s="145"/>
      <c r="C669" s="145"/>
      <c r="D669" s="145"/>
      <c r="E669" s="145"/>
      <c r="F669" s="145"/>
      <c r="G669" s="145"/>
      <c r="H669" s="145"/>
      <c r="I669" s="145"/>
      <c r="J669" s="145"/>
      <c r="K669" s="145"/>
      <c r="L669" s="145"/>
      <c r="M669" s="145"/>
      <c r="N669" s="145"/>
    </row>
    <row r="670" spans="1:14" x14ac:dyDescent="0.25">
      <c r="A670" s="145"/>
      <c r="B670" s="145"/>
      <c r="C670" s="145"/>
      <c r="D670" s="145"/>
      <c r="E670" s="145"/>
      <c r="F670" s="145"/>
      <c r="G670" s="145"/>
      <c r="H670" s="145"/>
      <c r="I670" s="145"/>
      <c r="J670" s="145"/>
      <c r="K670" s="145"/>
      <c r="L670" s="145"/>
      <c r="M670" s="145"/>
      <c r="N670" s="145"/>
    </row>
    <row r="671" spans="1:14" x14ac:dyDescent="0.25">
      <c r="A671" s="145"/>
      <c r="B671" s="145"/>
      <c r="C671" s="145"/>
      <c r="D671" s="145"/>
      <c r="E671" s="145"/>
      <c r="F671" s="145"/>
      <c r="G671" s="145"/>
      <c r="H671" s="145"/>
      <c r="I671" s="145"/>
      <c r="J671" s="145"/>
      <c r="K671" s="145"/>
      <c r="L671" s="145"/>
      <c r="M671" s="145"/>
      <c r="N671" s="145"/>
    </row>
    <row r="672" spans="1:14" x14ac:dyDescent="0.25">
      <c r="A672" s="145"/>
      <c r="B672" s="145"/>
      <c r="C672" s="145"/>
      <c r="D672" s="145"/>
      <c r="E672" s="145"/>
      <c r="F672" s="145"/>
      <c r="G672" s="145"/>
      <c r="H672" s="145"/>
      <c r="I672" s="145"/>
      <c r="J672" s="145"/>
      <c r="K672" s="145"/>
      <c r="L672" s="145"/>
      <c r="M672" s="145"/>
      <c r="N672" s="145"/>
    </row>
    <row r="673" spans="1:14" x14ac:dyDescent="0.25">
      <c r="A673" s="145"/>
      <c r="B673" s="145"/>
      <c r="C673" s="145"/>
      <c r="D673" s="145"/>
      <c r="E673" s="145"/>
      <c r="F673" s="145"/>
      <c r="G673" s="145"/>
      <c r="H673" s="145"/>
      <c r="I673" s="145"/>
      <c r="J673" s="145"/>
      <c r="K673" s="145"/>
      <c r="L673" s="145"/>
      <c r="M673" s="145"/>
      <c r="N673" s="145"/>
    </row>
    <row r="674" spans="1:14" x14ac:dyDescent="0.25">
      <c r="A674" s="145"/>
      <c r="B674" s="145"/>
      <c r="C674" s="145"/>
      <c r="D674" s="145"/>
      <c r="E674" s="145"/>
      <c r="F674" s="145"/>
      <c r="G674" s="145"/>
      <c r="H674" s="145"/>
      <c r="I674" s="145"/>
      <c r="J674" s="145"/>
      <c r="K674" s="145"/>
      <c r="L674" s="145"/>
      <c r="M674" s="145"/>
      <c r="N674" s="145"/>
    </row>
    <row r="675" spans="1:14" x14ac:dyDescent="0.25">
      <c r="A675" s="145"/>
      <c r="B675" s="145"/>
      <c r="C675" s="145"/>
      <c r="D675" s="145"/>
      <c r="E675" s="145"/>
      <c r="F675" s="145"/>
      <c r="G675" s="145"/>
      <c r="H675" s="145"/>
      <c r="I675" s="145"/>
      <c r="J675" s="145"/>
      <c r="K675" s="145"/>
      <c r="L675" s="145"/>
      <c r="M675" s="145"/>
      <c r="N675" s="145"/>
    </row>
    <row r="676" spans="1:14" x14ac:dyDescent="0.25">
      <c r="A676" s="145"/>
      <c r="B676" s="145"/>
      <c r="C676" s="145"/>
      <c r="D676" s="145"/>
      <c r="E676" s="145"/>
      <c r="F676" s="145"/>
      <c r="G676" s="145"/>
      <c r="H676" s="145"/>
      <c r="I676" s="145"/>
      <c r="J676" s="145"/>
      <c r="K676" s="145"/>
      <c r="L676" s="145"/>
      <c r="M676" s="145"/>
      <c r="N676" s="145"/>
    </row>
    <row r="677" spans="1:14" x14ac:dyDescent="0.25">
      <c r="A677" s="145"/>
      <c r="B677" s="145"/>
      <c r="C677" s="145"/>
      <c r="D677" s="145"/>
      <c r="E677" s="145"/>
      <c r="F677" s="145"/>
      <c r="G677" s="145"/>
      <c r="H677" s="145"/>
      <c r="I677" s="145"/>
      <c r="J677" s="145"/>
      <c r="K677" s="145"/>
      <c r="L677" s="145"/>
      <c r="M677" s="145"/>
      <c r="N677" s="145"/>
    </row>
    <row r="678" spans="1:14" x14ac:dyDescent="0.25">
      <c r="A678" s="145"/>
      <c r="B678" s="145"/>
      <c r="C678" s="145"/>
      <c r="D678" s="145"/>
      <c r="E678" s="145"/>
      <c r="F678" s="145"/>
      <c r="G678" s="145"/>
      <c r="H678" s="145"/>
      <c r="I678" s="145"/>
      <c r="J678" s="145"/>
      <c r="K678" s="145"/>
      <c r="L678" s="145"/>
      <c r="M678" s="145"/>
      <c r="N678" s="145"/>
    </row>
    <row r="679" spans="1:14" x14ac:dyDescent="0.25">
      <c r="A679" s="145"/>
      <c r="B679" s="145"/>
      <c r="C679" s="145"/>
      <c r="D679" s="145"/>
      <c r="E679" s="145"/>
      <c r="F679" s="145"/>
      <c r="G679" s="145"/>
      <c r="H679" s="145"/>
      <c r="I679" s="145"/>
      <c r="J679" s="145"/>
      <c r="K679" s="145"/>
      <c r="L679" s="145"/>
      <c r="M679" s="145"/>
      <c r="N679" s="145"/>
    </row>
    <row r="680" spans="1:14" x14ac:dyDescent="0.25">
      <c r="A680" s="145"/>
      <c r="B680" s="145"/>
      <c r="C680" s="145"/>
      <c r="D680" s="145"/>
      <c r="E680" s="145"/>
      <c r="F680" s="145"/>
      <c r="G680" s="145"/>
      <c r="H680" s="145"/>
      <c r="I680" s="145"/>
      <c r="J680" s="145"/>
      <c r="K680" s="145"/>
      <c r="L680" s="145"/>
      <c r="M680" s="145"/>
      <c r="N680" s="145"/>
    </row>
    <row r="681" spans="1:14" x14ac:dyDescent="0.25">
      <c r="A681" s="145"/>
      <c r="B681" s="145"/>
      <c r="C681" s="145"/>
      <c r="D681" s="145"/>
      <c r="E681" s="145"/>
      <c r="F681" s="145"/>
      <c r="G681" s="145"/>
      <c r="H681" s="145"/>
      <c r="I681" s="145"/>
      <c r="J681" s="145"/>
      <c r="K681" s="145"/>
      <c r="L681" s="145"/>
      <c r="M681" s="145"/>
      <c r="N681" s="145"/>
    </row>
    <row r="682" spans="1:14" x14ac:dyDescent="0.25">
      <c r="A682" s="145"/>
      <c r="B682" s="145"/>
      <c r="C682" s="145"/>
      <c r="D682" s="145"/>
      <c r="E682" s="145"/>
      <c r="F682" s="145"/>
      <c r="G682" s="145"/>
      <c r="H682" s="145"/>
      <c r="I682" s="145"/>
      <c r="J682" s="145"/>
      <c r="K682" s="145"/>
      <c r="L682" s="145"/>
      <c r="M682" s="145"/>
      <c r="N682" s="145"/>
    </row>
    <row r="683" spans="1:14" x14ac:dyDescent="0.25">
      <c r="A683" s="145"/>
      <c r="B683" s="145"/>
      <c r="C683" s="145"/>
      <c r="D683" s="145"/>
      <c r="E683" s="145"/>
      <c r="F683" s="145"/>
      <c r="G683" s="145"/>
      <c r="H683" s="145"/>
      <c r="I683" s="145"/>
      <c r="J683" s="145"/>
      <c r="K683" s="145"/>
      <c r="L683" s="145"/>
      <c r="M683" s="145"/>
      <c r="N683" s="145"/>
    </row>
    <row r="684" spans="1:14" x14ac:dyDescent="0.25">
      <c r="A684" s="145"/>
      <c r="B684" s="145"/>
      <c r="C684" s="145"/>
      <c r="D684" s="145"/>
      <c r="E684" s="145"/>
      <c r="F684" s="145"/>
      <c r="G684" s="145"/>
      <c r="H684" s="145"/>
      <c r="I684" s="145"/>
      <c r="J684" s="145"/>
      <c r="K684" s="145"/>
      <c r="L684" s="145"/>
      <c r="M684" s="145"/>
      <c r="N684" s="145"/>
    </row>
    <row r="685" spans="1:14" x14ac:dyDescent="0.25">
      <c r="A685" s="145"/>
      <c r="B685" s="145"/>
      <c r="C685" s="145"/>
      <c r="D685" s="145"/>
      <c r="E685" s="145"/>
      <c r="F685" s="145"/>
      <c r="G685" s="145"/>
      <c r="H685" s="145"/>
      <c r="I685" s="145"/>
      <c r="J685" s="145"/>
      <c r="K685" s="145"/>
      <c r="L685" s="145"/>
      <c r="M685" s="145"/>
      <c r="N685" s="145"/>
    </row>
    <row r="686" spans="1:14" x14ac:dyDescent="0.25">
      <c r="A686" s="145"/>
      <c r="B686" s="145"/>
      <c r="C686" s="145"/>
      <c r="D686" s="145"/>
      <c r="E686" s="145"/>
      <c r="F686" s="145"/>
      <c r="G686" s="145"/>
      <c r="H686" s="145"/>
      <c r="I686" s="145"/>
      <c r="J686" s="145"/>
      <c r="K686" s="145"/>
      <c r="L686" s="145"/>
      <c r="M686" s="145"/>
      <c r="N686" s="145"/>
    </row>
    <row r="687" spans="1:14" x14ac:dyDescent="0.25">
      <c r="A687" s="145"/>
      <c r="B687" s="145"/>
      <c r="C687" s="145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45"/>
    </row>
    <row r="688" spans="1:14" x14ac:dyDescent="0.25">
      <c r="A688" s="145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45"/>
    </row>
    <row r="689" spans="1:14" x14ac:dyDescent="0.25">
      <c r="A689" s="145"/>
      <c r="B689" s="145"/>
      <c r="C689" s="145"/>
      <c r="D689" s="145"/>
      <c r="E689" s="145"/>
      <c r="F689" s="145"/>
      <c r="G689" s="145"/>
      <c r="H689" s="145"/>
      <c r="I689" s="145"/>
      <c r="J689" s="145"/>
      <c r="K689" s="145"/>
      <c r="L689" s="145"/>
      <c r="M689" s="145"/>
      <c r="N689" s="145"/>
    </row>
    <row r="690" spans="1:14" x14ac:dyDescent="0.25">
      <c r="A690" s="145"/>
      <c r="B690" s="145"/>
      <c r="C690" s="145"/>
      <c r="D690" s="145"/>
      <c r="E690" s="145"/>
      <c r="F690" s="145"/>
      <c r="G690" s="145"/>
      <c r="H690" s="145"/>
      <c r="I690" s="145"/>
      <c r="J690" s="145"/>
      <c r="K690" s="145"/>
      <c r="L690" s="145"/>
      <c r="M690" s="145"/>
      <c r="N690" s="145"/>
    </row>
    <row r="691" spans="1:14" x14ac:dyDescent="0.25">
      <c r="A691" s="145"/>
      <c r="B691" s="145"/>
      <c r="C691" s="145"/>
      <c r="D691" s="145"/>
      <c r="E691" s="145"/>
      <c r="F691" s="145"/>
      <c r="G691" s="145"/>
      <c r="H691" s="145"/>
      <c r="I691" s="145"/>
      <c r="J691" s="145"/>
      <c r="K691" s="145"/>
      <c r="L691" s="145"/>
      <c r="M691" s="145"/>
      <c r="N691" s="145"/>
    </row>
    <row r="692" spans="1:14" x14ac:dyDescent="0.25">
      <c r="A692" s="145"/>
      <c r="B692" s="145"/>
      <c r="C692" s="145"/>
      <c r="D692" s="145"/>
      <c r="E692" s="145"/>
      <c r="F692" s="145"/>
      <c r="G692" s="145"/>
      <c r="H692" s="145"/>
      <c r="I692" s="145"/>
      <c r="J692" s="145"/>
      <c r="K692" s="145"/>
      <c r="L692" s="145"/>
      <c r="M692" s="145"/>
      <c r="N692" s="145"/>
    </row>
    <row r="693" spans="1:14" x14ac:dyDescent="0.25">
      <c r="A693" s="145"/>
      <c r="B693" s="145"/>
      <c r="C693" s="145"/>
      <c r="D693" s="145"/>
      <c r="E693" s="145"/>
      <c r="F693" s="145"/>
      <c r="G693" s="145"/>
      <c r="H693" s="145"/>
      <c r="I693" s="145"/>
      <c r="J693" s="145"/>
      <c r="K693" s="145"/>
      <c r="L693" s="145"/>
      <c r="M693" s="145"/>
      <c r="N693" s="145"/>
    </row>
    <row r="694" spans="1:14" x14ac:dyDescent="0.25">
      <c r="A694" s="145"/>
      <c r="B694" s="145"/>
      <c r="C694" s="145"/>
      <c r="D694" s="145"/>
      <c r="E694" s="145"/>
      <c r="F694" s="145"/>
      <c r="G694" s="145"/>
      <c r="H694" s="145"/>
      <c r="I694" s="145"/>
      <c r="J694" s="145"/>
      <c r="K694" s="145"/>
      <c r="L694" s="145"/>
      <c r="M694" s="145"/>
      <c r="N694" s="145"/>
    </row>
    <row r="695" spans="1:14" x14ac:dyDescent="0.25">
      <c r="A695" s="145"/>
      <c r="B695" s="145"/>
      <c r="C695" s="145"/>
      <c r="D695" s="145"/>
      <c r="E695" s="145"/>
      <c r="F695" s="145"/>
      <c r="G695" s="145"/>
      <c r="H695" s="145"/>
      <c r="I695" s="145"/>
      <c r="J695" s="145"/>
      <c r="K695" s="145"/>
      <c r="L695" s="145"/>
      <c r="M695" s="145"/>
      <c r="N695" s="145"/>
    </row>
    <row r="696" spans="1:14" x14ac:dyDescent="0.25">
      <c r="A696" s="145"/>
      <c r="B696" s="145"/>
      <c r="C696" s="145"/>
      <c r="D696" s="145"/>
      <c r="E696" s="145"/>
      <c r="F696" s="145"/>
      <c r="G696" s="145"/>
      <c r="H696" s="145"/>
      <c r="I696" s="145"/>
      <c r="J696" s="145"/>
      <c r="K696" s="145"/>
      <c r="L696" s="145"/>
      <c r="M696" s="145"/>
      <c r="N696" s="145"/>
    </row>
    <row r="697" spans="1:14" x14ac:dyDescent="0.25">
      <c r="A697" s="145"/>
      <c r="B697" s="145"/>
      <c r="C697" s="145"/>
      <c r="D697" s="145"/>
      <c r="E697" s="145"/>
      <c r="F697" s="145"/>
      <c r="G697" s="145"/>
      <c r="H697" s="145"/>
      <c r="I697" s="145"/>
      <c r="J697" s="145"/>
      <c r="K697" s="145"/>
      <c r="L697" s="145"/>
      <c r="M697" s="145"/>
      <c r="N697" s="145"/>
    </row>
    <row r="698" spans="1:14" x14ac:dyDescent="0.25">
      <c r="A698" s="145"/>
      <c r="B698" s="145"/>
      <c r="C698" s="145"/>
      <c r="D698" s="145"/>
      <c r="E698" s="145"/>
      <c r="F698" s="145"/>
      <c r="G698" s="145"/>
      <c r="H698" s="145"/>
      <c r="I698" s="145"/>
      <c r="J698" s="145"/>
      <c r="K698" s="145"/>
      <c r="L698" s="145"/>
      <c r="M698" s="145"/>
      <c r="N698" s="145"/>
    </row>
    <row r="699" spans="1:14" x14ac:dyDescent="0.25">
      <c r="A699" s="145"/>
      <c r="B699" s="145"/>
      <c r="C699" s="145"/>
      <c r="D699" s="145"/>
      <c r="E699" s="145"/>
      <c r="F699" s="145"/>
      <c r="G699" s="145"/>
      <c r="H699" s="145"/>
      <c r="I699" s="145"/>
      <c r="J699" s="145"/>
      <c r="K699" s="145"/>
      <c r="L699" s="145"/>
      <c r="M699" s="145"/>
      <c r="N699" s="145"/>
    </row>
    <row r="700" spans="1:14" x14ac:dyDescent="0.25">
      <c r="A700" s="145"/>
      <c r="B700" s="145"/>
      <c r="C700" s="145"/>
      <c r="D700" s="145"/>
      <c r="E700" s="145"/>
      <c r="F700" s="145"/>
      <c r="G700" s="145"/>
      <c r="H700" s="145"/>
      <c r="I700" s="145"/>
      <c r="J700" s="145"/>
      <c r="K700" s="145"/>
      <c r="L700" s="145"/>
      <c r="M700" s="145"/>
      <c r="N700" s="145"/>
    </row>
    <row r="701" spans="1:14" x14ac:dyDescent="0.25">
      <c r="A701" s="145"/>
      <c r="B701" s="145"/>
      <c r="C701" s="145"/>
      <c r="D701" s="145"/>
      <c r="E701" s="145"/>
      <c r="F701" s="145"/>
      <c r="G701" s="145"/>
      <c r="H701" s="145"/>
      <c r="I701" s="145"/>
      <c r="J701" s="145"/>
      <c r="K701" s="145"/>
      <c r="L701" s="145"/>
      <c r="M701" s="145"/>
      <c r="N701" s="145"/>
    </row>
    <row r="702" spans="1:14" x14ac:dyDescent="0.25">
      <c r="A702" s="145"/>
      <c r="B702" s="145"/>
      <c r="C702" s="145"/>
      <c r="D702" s="145"/>
      <c r="E702" s="145"/>
      <c r="F702" s="145"/>
      <c r="G702" s="145"/>
      <c r="H702" s="145"/>
      <c r="I702" s="145"/>
      <c r="J702" s="145"/>
      <c r="K702" s="145"/>
      <c r="L702" s="145"/>
      <c r="M702" s="145"/>
      <c r="N702" s="145"/>
    </row>
    <row r="703" spans="1:14" x14ac:dyDescent="0.25">
      <c r="A703" s="145"/>
      <c r="B703" s="145"/>
      <c r="C703" s="145"/>
      <c r="D703" s="145"/>
      <c r="E703" s="145"/>
      <c r="F703" s="145"/>
      <c r="G703" s="145"/>
      <c r="H703" s="145"/>
      <c r="I703" s="145"/>
      <c r="J703" s="145"/>
      <c r="K703" s="145"/>
      <c r="L703" s="145"/>
      <c r="M703" s="145"/>
      <c r="N703" s="145"/>
    </row>
    <row r="704" spans="1:14" x14ac:dyDescent="0.25">
      <c r="A704" s="145"/>
      <c r="B704" s="145"/>
      <c r="C704" s="145"/>
      <c r="D704" s="145"/>
      <c r="E704" s="145"/>
      <c r="F704" s="145"/>
      <c r="G704" s="145"/>
      <c r="H704" s="145"/>
      <c r="I704" s="145"/>
      <c r="J704" s="145"/>
      <c r="K704" s="145"/>
      <c r="L704" s="145"/>
      <c r="M704" s="145"/>
      <c r="N704" s="145"/>
    </row>
    <row r="705" spans="1:14" x14ac:dyDescent="0.25">
      <c r="A705" s="145"/>
      <c r="B705" s="145"/>
      <c r="C705" s="145"/>
      <c r="D705" s="145"/>
      <c r="E705" s="145"/>
      <c r="F705" s="145"/>
      <c r="G705" s="145"/>
      <c r="H705" s="145"/>
      <c r="I705" s="145"/>
      <c r="J705" s="145"/>
      <c r="K705" s="145"/>
      <c r="L705" s="145"/>
      <c r="M705" s="145"/>
      <c r="N705" s="145"/>
    </row>
    <row r="706" spans="1:14" x14ac:dyDescent="0.25">
      <c r="A706" s="145"/>
      <c r="B706" s="145"/>
      <c r="C706" s="145"/>
      <c r="D706" s="145"/>
      <c r="E706" s="145"/>
      <c r="F706" s="145"/>
      <c r="G706" s="145"/>
      <c r="H706" s="145"/>
      <c r="I706" s="145"/>
      <c r="J706" s="145"/>
      <c r="K706" s="145"/>
      <c r="L706" s="145"/>
      <c r="M706" s="145"/>
      <c r="N706" s="145"/>
    </row>
    <row r="707" spans="1:14" x14ac:dyDescent="0.25">
      <c r="A707" s="145"/>
      <c r="B707" s="145"/>
      <c r="C707" s="145"/>
      <c r="D707" s="145"/>
      <c r="E707" s="145"/>
      <c r="F707" s="145"/>
      <c r="G707" s="145"/>
      <c r="H707" s="145"/>
      <c r="I707" s="145"/>
      <c r="J707" s="145"/>
      <c r="K707" s="145"/>
      <c r="L707" s="145"/>
      <c r="M707" s="145"/>
      <c r="N707" s="145"/>
    </row>
    <row r="708" spans="1:14" x14ac:dyDescent="0.25">
      <c r="A708" s="145"/>
      <c r="B708" s="145"/>
      <c r="C708" s="145"/>
      <c r="D708" s="145"/>
      <c r="E708" s="145"/>
      <c r="F708" s="145"/>
      <c r="G708" s="145"/>
      <c r="H708" s="145"/>
      <c r="I708" s="145"/>
      <c r="J708" s="145"/>
      <c r="K708" s="145"/>
      <c r="L708" s="145"/>
      <c r="M708" s="145"/>
      <c r="N708" s="145"/>
    </row>
    <row r="709" spans="1:14" x14ac:dyDescent="0.25">
      <c r="A709" s="145"/>
      <c r="B709" s="145"/>
      <c r="C709" s="145"/>
      <c r="D709" s="145"/>
      <c r="E709" s="145"/>
      <c r="F709" s="145"/>
      <c r="G709" s="145"/>
      <c r="H709" s="145"/>
      <c r="I709" s="145"/>
      <c r="J709" s="145"/>
      <c r="K709" s="145"/>
      <c r="L709" s="145"/>
      <c r="M709" s="145"/>
      <c r="N709" s="145"/>
    </row>
    <row r="710" spans="1:14" x14ac:dyDescent="0.25">
      <c r="A710" s="145"/>
      <c r="B710" s="145"/>
      <c r="C710" s="145"/>
      <c r="D710" s="145"/>
      <c r="E710" s="145"/>
      <c r="F710" s="145"/>
      <c r="G710" s="145"/>
      <c r="H710" s="145"/>
      <c r="I710" s="145"/>
      <c r="J710" s="145"/>
      <c r="K710" s="145"/>
      <c r="L710" s="145"/>
      <c r="M710" s="145"/>
      <c r="N710" s="145"/>
    </row>
    <row r="711" spans="1:14" x14ac:dyDescent="0.25">
      <c r="A711" s="145"/>
      <c r="B711" s="145"/>
      <c r="C711" s="145"/>
      <c r="D711" s="145"/>
      <c r="E711" s="145"/>
      <c r="F711" s="145"/>
      <c r="G711" s="145"/>
      <c r="H711" s="145"/>
      <c r="I711" s="145"/>
      <c r="J711" s="145"/>
      <c r="K711" s="145"/>
      <c r="L711" s="145"/>
      <c r="M711" s="145"/>
      <c r="N711" s="145"/>
    </row>
    <row r="712" spans="1:14" x14ac:dyDescent="0.25">
      <c r="A712" s="145"/>
      <c r="B712" s="145"/>
      <c r="C712" s="145"/>
      <c r="D712" s="145"/>
      <c r="E712" s="145"/>
      <c r="F712" s="145"/>
      <c r="G712" s="145"/>
      <c r="H712" s="145"/>
      <c r="I712" s="145"/>
      <c r="J712" s="145"/>
      <c r="K712" s="145"/>
      <c r="L712" s="145"/>
      <c r="M712" s="145"/>
      <c r="N712" s="145"/>
    </row>
    <row r="713" spans="1:14" x14ac:dyDescent="0.25">
      <c r="A713" s="145"/>
      <c r="B713" s="145"/>
      <c r="C713" s="145"/>
      <c r="D713" s="145"/>
      <c r="E713" s="145"/>
      <c r="F713" s="145"/>
      <c r="G713" s="145"/>
      <c r="H713" s="145"/>
      <c r="I713" s="145"/>
      <c r="J713" s="145"/>
      <c r="K713" s="145"/>
      <c r="L713" s="145"/>
      <c r="M713" s="145"/>
      <c r="N713" s="145"/>
    </row>
    <row r="714" spans="1:14" x14ac:dyDescent="0.25">
      <c r="A714" s="145"/>
      <c r="B714" s="145"/>
      <c r="C714" s="145"/>
      <c r="D714" s="145"/>
      <c r="E714" s="145"/>
      <c r="F714" s="145"/>
      <c r="G714" s="145"/>
      <c r="H714" s="145"/>
      <c r="I714" s="145"/>
      <c r="J714" s="145"/>
      <c r="K714" s="145"/>
      <c r="L714" s="145"/>
      <c r="M714" s="145"/>
      <c r="N714" s="145"/>
    </row>
    <row r="715" spans="1:14" x14ac:dyDescent="0.25">
      <c r="A715" s="145"/>
      <c r="B715" s="145"/>
      <c r="C715" s="145"/>
      <c r="D715" s="145"/>
      <c r="E715" s="145"/>
      <c r="F715" s="145"/>
      <c r="G715" s="145"/>
      <c r="H715" s="145"/>
      <c r="I715" s="145"/>
      <c r="J715" s="145"/>
      <c r="K715" s="145"/>
      <c r="L715" s="145"/>
      <c r="M715" s="145"/>
      <c r="N715" s="145"/>
    </row>
    <row r="716" spans="1:14" x14ac:dyDescent="0.25">
      <c r="A716" s="145"/>
      <c r="B716" s="145"/>
      <c r="C716" s="145"/>
      <c r="D716" s="145"/>
      <c r="E716" s="145"/>
      <c r="F716" s="145"/>
      <c r="G716" s="145"/>
      <c r="H716" s="145"/>
      <c r="I716" s="145"/>
      <c r="J716" s="145"/>
      <c r="K716" s="145"/>
      <c r="L716" s="145"/>
      <c r="M716" s="145"/>
      <c r="N716" s="145"/>
    </row>
    <row r="717" spans="1:14" x14ac:dyDescent="0.25">
      <c r="A717" s="145"/>
      <c r="B717" s="145"/>
      <c r="C717" s="145"/>
      <c r="D717" s="145"/>
      <c r="E717" s="145"/>
      <c r="F717" s="145"/>
      <c r="G717" s="145"/>
      <c r="H717" s="145"/>
      <c r="I717" s="145"/>
      <c r="J717" s="145"/>
      <c r="K717" s="145"/>
      <c r="L717" s="145"/>
      <c r="M717" s="145"/>
      <c r="N717" s="145"/>
    </row>
    <row r="718" spans="1:14" x14ac:dyDescent="0.25">
      <c r="A718" s="145"/>
      <c r="B718" s="145"/>
      <c r="C718" s="145"/>
      <c r="D718" s="145"/>
      <c r="E718" s="145"/>
      <c r="F718" s="145"/>
      <c r="G718" s="145"/>
      <c r="H718" s="145"/>
      <c r="I718" s="145"/>
      <c r="J718" s="145"/>
      <c r="K718" s="145"/>
      <c r="L718" s="145"/>
      <c r="M718" s="145"/>
      <c r="N718" s="145"/>
    </row>
    <row r="719" spans="1:14" x14ac:dyDescent="0.25">
      <c r="A719" s="145"/>
      <c r="B719" s="145"/>
      <c r="C719" s="145"/>
      <c r="D719" s="145"/>
      <c r="E719" s="145"/>
      <c r="F719" s="145"/>
      <c r="G719" s="145"/>
      <c r="H719" s="145"/>
      <c r="I719" s="145"/>
      <c r="J719" s="145"/>
      <c r="K719" s="145"/>
      <c r="L719" s="145"/>
      <c r="M719" s="145"/>
      <c r="N719" s="145"/>
    </row>
    <row r="720" spans="1:14" x14ac:dyDescent="0.25">
      <c r="A720" s="145"/>
      <c r="B720" s="145"/>
      <c r="C720" s="145"/>
      <c r="D720" s="145"/>
      <c r="E720" s="145"/>
      <c r="F720" s="145"/>
      <c r="G720" s="145"/>
      <c r="H720" s="145"/>
      <c r="I720" s="145"/>
      <c r="J720" s="145"/>
      <c r="K720" s="145"/>
      <c r="L720" s="145"/>
      <c r="M720" s="145"/>
      <c r="N720" s="145"/>
    </row>
    <row r="721" spans="1:14" x14ac:dyDescent="0.25">
      <c r="A721" s="145"/>
      <c r="B721" s="145"/>
      <c r="C721" s="145"/>
      <c r="D721" s="145"/>
      <c r="E721" s="145"/>
      <c r="F721" s="145"/>
      <c r="G721" s="145"/>
      <c r="H721" s="145"/>
      <c r="I721" s="145"/>
      <c r="J721" s="145"/>
      <c r="K721" s="145"/>
      <c r="L721" s="145"/>
      <c r="M721" s="145"/>
      <c r="N721" s="145"/>
    </row>
    <row r="722" spans="1:14" x14ac:dyDescent="0.25">
      <c r="A722" s="145"/>
      <c r="B722" s="145"/>
      <c r="C722" s="145"/>
      <c r="D722" s="145"/>
      <c r="E722" s="145"/>
      <c r="F722" s="145"/>
      <c r="G722" s="145"/>
      <c r="H722" s="145"/>
      <c r="I722" s="145"/>
      <c r="J722" s="145"/>
      <c r="K722" s="145"/>
      <c r="L722" s="145"/>
      <c r="M722" s="145"/>
      <c r="N722" s="145"/>
    </row>
    <row r="723" spans="1:14" x14ac:dyDescent="0.25">
      <c r="A723" s="145"/>
      <c r="B723" s="145"/>
      <c r="C723" s="145"/>
      <c r="D723" s="145"/>
      <c r="E723" s="145"/>
      <c r="F723" s="145"/>
      <c r="G723" s="145"/>
      <c r="H723" s="145"/>
      <c r="I723" s="145"/>
      <c r="J723" s="145"/>
      <c r="K723" s="145"/>
      <c r="L723" s="145"/>
      <c r="M723" s="145"/>
      <c r="N723" s="145"/>
    </row>
    <row r="724" spans="1:14" x14ac:dyDescent="0.25">
      <c r="A724" s="145"/>
      <c r="B724" s="145"/>
      <c r="C724" s="145"/>
      <c r="D724" s="145"/>
      <c r="E724" s="145"/>
      <c r="F724" s="145"/>
      <c r="G724" s="145"/>
      <c r="H724" s="145"/>
      <c r="I724" s="145"/>
      <c r="J724" s="145"/>
      <c r="K724" s="145"/>
      <c r="L724" s="145"/>
      <c r="M724" s="145"/>
      <c r="N724" s="145"/>
    </row>
    <row r="725" spans="1:14" x14ac:dyDescent="0.25">
      <c r="A725" s="145"/>
      <c r="B725" s="145"/>
      <c r="C725" s="145"/>
      <c r="D725" s="145"/>
      <c r="E725" s="145"/>
      <c r="F725" s="145"/>
      <c r="G725" s="145"/>
      <c r="H725" s="145"/>
      <c r="I725" s="145"/>
      <c r="J725" s="145"/>
      <c r="K725" s="145"/>
      <c r="L725" s="145"/>
      <c r="M725" s="145"/>
      <c r="N725" s="145"/>
    </row>
    <row r="726" spans="1:14" x14ac:dyDescent="0.25">
      <c r="A726" s="145"/>
      <c r="B726" s="145"/>
      <c r="C726" s="145"/>
      <c r="D726" s="145"/>
      <c r="E726" s="145"/>
      <c r="F726" s="145"/>
      <c r="G726" s="145"/>
      <c r="H726" s="145"/>
      <c r="I726" s="145"/>
      <c r="J726" s="145"/>
      <c r="K726" s="145"/>
      <c r="L726" s="145"/>
      <c r="M726" s="145"/>
      <c r="N726" s="145"/>
    </row>
    <row r="727" spans="1:14" x14ac:dyDescent="0.25">
      <c r="A727" s="145"/>
      <c r="B727" s="145"/>
      <c r="C727" s="145"/>
      <c r="D727" s="145"/>
      <c r="E727" s="145"/>
      <c r="F727" s="145"/>
      <c r="G727" s="145"/>
      <c r="H727" s="145"/>
      <c r="I727" s="145"/>
      <c r="J727" s="145"/>
      <c r="K727" s="145"/>
      <c r="L727" s="145"/>
      <c r="M727" s="145"/>
      <c r="N727" s="145"/>
    </row>
    <row r="728" spans="1:14" x14ac:dyDescent="0.25">
      <c r="A728" s="145"/>
      <c r="B728" s="145"/>
      <c r="C728" s="145"/>
      <c r="D728" s="145"/>
      <c r="E728" s="145"/>
      <c r="F728" s="145"/>
      <c r="G728" s="145"/>
      <c r="H728" s="145"/>
      <c r="I728" s="145"/>
      <c r="J728" s="145"/>
      <c r="K728" s="145"/>
      <c r="L728" s="145"/>
      <c r="M728" s="145"/>
      <c r="N728" s="145"/>
    </row>
    <row r="729" spans="1:14" x14ac:dyDescent="0.25">
      <c r="A729" s="145"/>
      <c r="B729" s="145"/>
      <c r="C729" s="145"/>
      <c r="D729" s="145"/>
      <c r="E729" s="145"/>
      <c r="F729" s="145"/>
      <c r="G729" s="145"/>
      <c r="H729" s="145"/>
      <c r="I729" s="145"/>
      <c r="J729" s="145"/>
      <c r="K729" s="145"/>
      <c r="L729" s="145"/>
      <c r="M729" s="145"/>
      <c r="N729" s="145"/>
    </row>
    <row r="730" spans="1:14" x14ac:dyDescent="0.25">
      <c r="A730" s="145"/>
      <c r="B730" s="145"/>
      <c r="C730" s="145"/>
      <c r="D730" s="145"/>
      <c r="E730" s="145"/>
      <c r="F730" s="145"/>
      <c r="G730" s="145"/>
      <c r="H730" s="145"/>
      <c r="I730" s="145"/>
      <c r="J730" s="145"/>
      <c r="K730" s="145"/>
      <c r="L730" s="145"/>
      <c r="M730" s="145"/>
      <c r="N730" s="145"/>
    </row>
    <row r="731" spans="1:14" x14ac:dyDescent="0.25">
      <c r="A731" s="145"/>
      <c r="B731" s="145"/>
      <c r="C731" s="145"/>
      <c r="D731" s="145"/>
      <c r="E731" s="145"/>
      <c r="F731" s="145"/>
      <c r="G731" s="145"/>
      <c r="H731" s="145"/>
      <c r="I731" s="145"/>
      <c r="J731" s="145"/>
      <c r="K731" s="145"/>
      <c r="L731" s="145"/>
      <c r="M731" s="145"/>
      <c r="N731" s="145"/>
    </row>
    <row r="732" spans="1:14" x14ac:dyDescent="0.25">
      <c r="A732" s="145"/>
      <c r="B732" s="145"/>
      <c r="C732" s="145"/>
      <c r="D732" s="145"/>
      <c r="E732" s="145"/>
      <c r="F732" s="145"/>
      <c r="G732" s="145"/>
      <c r="H732" s="145"/>
      <c r="I732" s="145"/>
      <c r="J732" s="145"/>
      <c r="K732" s="145"/>
      <c r="L732" s="145"/>
      <c r="M732" s="145"/>
      <c r="N732" s="145"/>
    </row>
    <row r="733" spans="1:14" x14ac:dyDescent="0.25">
      <c r="A733" s="145"/>
      <c r="B733" s="145"/>
      <c r="C733" s="145"/>
      <c r="D733" s="145"/>
      <c r="E733" s="145"/>
      <c r="F733" s="145"/>
      <c r="G733" s="145"/>
      <c r="H733" s="145"/>
      <c r="I733" s="145"/>
      <c r="J733" s="145"/>
      <c r="K733" s="145"/>
      <c r="L733" s="145"/>
      <c r="M733" s="145"/>
      <c r="N733" s="145"/>
    </row>
    <row r="734" spans="1:14" x14ac:dyDescent="0.25">
      <c r="A734" s="145"/>
      <c r="B734" s="145"/>
      <c r="C734" s="145"/>
      <c r="D734" s="145"/>
      <c r="E734" s="145"/>
      <c r="F734" s="145"/>
      <c r="G734" s="145"/>
      <c r="H734" s="145"/>
      <c r="I734" s="145"/>
      <c r="J734" s="145"/>
      <c r="K734" s="145"/>
      <c r="L734" s="145"/>
      <c r="M734" s="145"/>
      <c r="N734" s="145"/>
    </row>
    <row r="735" spans="1:14" x14ac:dyDescent="0.25">
      <c r="A735" s="145"/>
      <c r="B735" s="145"/>
      <c r="C735" s="145"/>
      <c r="D735" s="145"/>
      <c r="E735" s="145"/>
      <c r="F735" s="145"/>
      <c r="G735" s="145"/>
      <c r="H735" s="145"/>
      <c r="I735" s="145"/>
      <c r="J735" s="145"/>
      <c r="K735" s="145"/>
      <c r="L735" s="145"/>
      <c r="M735" s="145"/>
      <c r="N735" s="145"/>
    </row>
    <row r="736" spans="1:14" x14ac:dyDescent="0.25">
      <c r="A736" s="145"/>
      <c r="B736" s="145"/>
      <c r="C736" s="145"/>
      <c r="D736" s="145"/>
      <c r="E736" s="145"/>
      <c r="F736" s="145"/>
      <c r="G736" s="145"/>
      <c r="H736" s="145"/>
      <c r="I736" s="145"/>
      <c r="J736" s="145"/>
      <c r="K736" s="145"/>
      <c r="L736" s="145"/>
      <c r="M736" s="145"/>
      <c r="N736" s="145"/>
    </row>
    <row r="737" spans="1:14" x14ac:dyDescent="0.25">
      <c r="A737" s="145"/>
      <c r="B737" s="145"/>
      <c r="C737" s="145"/>
      <c r="D737" s="145"/>
      <c r="E737" s="145"/>
      <c r="F737" s="145"/>
      <c r="G737" s="145"/>
      <c r="H737" s="145"/>
      <c r="I737" s="145"/>
      <c r="J737" s="145"/>
      <c r="K737" s="145"/>
      <c r="L737" s="145"/>
      <c r="M737" s="145"/>
      <c r="N737" s="145"/>
    </row>
    <row r="738" spans="1:14" x14ac:dyDescent="0.25">
      <c r="A738" s="145"/>
      <c r="B738" s="145"/>
      <c r="C738" s="145"/>
      <c r="D738" s="145"/>
      <c r="E738" s="145"/>
      <c r="F738" s="145"/>
      <c r="G738" s="145"/>
      <c r="H738" s="145"/>
      <c r="I738" s="145"/>
      <c r="J738" s="145"/>
      <c r="K738" s="145"/>
      <c r="L738" s="145"/>
      <c r="M738" s="145"/>
      <c r="N738" s="145"/>
    </row>
    <row r="739" spans="1:14" x14ac:dyDescent="0.25">
      <c r="A739" s="145"/>
      <c r="B739" s="145"/>
      <c r="C739" s="145"/>
      <c r="D739" s="145"/>
      <c r="E739" s="145"/>
      <c r="F739" s="145"/>
      <c r="G739" s="145"/>
      <c r="H739" s="145"/>
      <c r="I739" s="145"/>
      <c r="J739" s="145"/>
      <c r="K739" s="145"/>
      <c r="L739" s="145"/>
      <c r="M739" s="145"/>
      <c r="N739" s="145"/>
    </row>
    <row r="740" spans="1:14" x14ac:dyDescent="0.25">
      <c r="A740" s="145"/>
      <c r="B740" s="145"/>
      <c r="C740" s="145"/>
      <c r="D740" s="145"/>
      <c r="E740" s="145"/>
      <c r="F740" s="145"/>
      <c r="G740" s="145"/>
      <c r="H740" s="145"/>
      <c r="I740" s="145"/>
      <c r="J740" s="145"/>
      <c r="K740" s="145"/>
      <c r="L740" s="145"/>
      <c r="M740" s="145"/>
      <c r="N740" s="145"/>
    </row>
    <row r="741" spans="1:14" x14ac:dyDescent="0.25">
      <c r="A741" s="145"/>
      <c r="B741" s="145"/>
      <c r="C741" s="145"/>
      <c r="D741" s="145"/>
      <c r="E741" s="145"/>
      <c r="F741" s="145"/>
      <c r="G741" s="145"/>
      <c r="H741" s="145"/>
      <c r="I741" s="145"/>
      <c r="J741" s="145"/>
      <c r="K741" s="145"/>
      <c r="L741" s="145"/>
      <c r="M741" s="145"/>
      <c r="N741" s="145"/>
    </row>
    <row r="742" spans="1:14" x14ac:dyDescent="0.25">
      <c r="A742" s="145"/>
      <c r="B742" s="145"/>
      <c r="C742" s="145"/>
      <c r="D742" s="145"/>
      <c r="E742" s="145"/>
      <c r="F742" s="145"/>
      <c r="G742" s="145"/>
      <c r="H742" s="145"/>
      <c r="I742" s="145"/>
      <c r="J742" s="145"/>
      <c r="K742" s="145"/>
      <c r="L742" s="145"/>
      <c r="M742" s="145"/>
      <c r="N742" s="145"/>
    </row>
    <row r="743" spans="1:14" x14ac:dyDescent="0.25">
      <c r="A743" s="145"/>
      <c r="B743" s="145"/>
      <c r="C743" s="145"/>
      <c r="D743" s="145"/>
      <c r="E743" s="145"/>
      <c r="F743" s="145"/>
      <c r="G743" s="145"/>
      <c r="H743" s="145"/>
      <c r="I743" s="145"/>
      <c r="J743" s="145"/>
      <c r="K743" s="145"/>
      <c r="L743" s="145"/>
      <c r="M743" s="145"/>
      <c r="N743" s="145"/>
    </row>
    <row r="744" spans="1:14" x14ac:dyDescent="0.25">
      <c r="A744" s="145"/>
      <c r="B744" s="145"/>
      <c r="C744" s="145"/>
      <c r="D744" s="145"/>
      <c r="E744" s="145"/>
      <c r="F744" s="145"/>
      <c r="G744" s="145"/>
      <c r="H744" s="145"/>
      <c r="I744" s="145"/>
      <c r="J744" s="145"/>
      <c r="K744" s="145"/>
      <c r="L744" s="145"/>
      <c r="M744" s="145"/>
      <c r="N744" s="145"/>
    </row>
    <row r="745" spans="1:14" x14ac:dyDescent="0.25">
      <c r="A745" s="145"/>
      <c r="B745" s="145"/>
      <c r="C745" s="145"/>
      <c r="D745" s="145"/>
      <c r="E745" s="145"/>
      <c r="F745" s="145"/>
      <c r="G745" s="145"/>
      <c r="H745" s="145"/>
      <c r="I745" s="145"/>
      <c r="J745" s="145"/>
      <c r="K745" s="145"/>
      <c r="L745" s="145"/>
      <c r="M745" s="145"/>
      <c r="N745" s="145"/>
    </row>
    <row r="746" spans="1:14" x14ac:dyDescent="0.25">
      <c r="A746" s="145"/>
      <c r="B746" s="145"/>
      <c r="C746" s="145"/>
      <c r="D746" s="145"/>
      <c r="E746" s="145"/>
      <c r="F746" s="145"/>
      <c r="G746" s="145"/>
      <c r="H746" s="145"/>
      <c r="I746" s="145"/>
      <c r="J746" s="145"/>
      <c r="K746" s="145"/>
      <c r="L746" s="145"/>
      <c r="M746" s="145"/>
      <c r="N746" s="145"/>
    </row>
    <row r="747" spans="1:14" x14ac:dyDescent="0.25">
      <c r="A747" s="145"/>
      <c r="B747" s="145"/>
      <c r="C747" s="145"/>
      <c r="D747" s="145"/>
      <c r="E747" s="145"/>
      <c r="F747" s="145"/>
      <c r="G747" s="145"/>
      <c r="H747" s="145"/>
      <c r="I747" s="145"/>
      <c r="J747" s="145"/>
      <c r="K747" s="145"/>
      <c r="L747" s="145"/>
      <c r="M747" s="145"/>
      <c r="N747" s="145"/>
    </row>
    <row r="748" spans="1:14" x14ac:dyDescent="0.25">
      <c r="A748" s="145"/>
      <c r="B748" s="145"/>
      <c r="C748" s="145"/>
      <c r="D748" s="145"/>
      <c r="E748" s="145"/>
      <c r="F748" s="145"/>
      <c r="G748" s="145"/>
      <c r="H748" s="145"/>
      <c r="I748" s="145"/>
      <c r="J748" s="145"/>
      <c r="K748" s="145"/>
      <c r="L748" s="145"/>
      <c r="M748" s="145"/>
      <c r="N748" s="145"/>
    </row>
    <row r="749" spans="1:14" x14ac:dyDescent="0.25">
      <c r="A749" s="145"/>
      <c r="B749" s="145"/>
      <c r="C749" s="145"/>
      <c r="D749" s="145"/>
      <c r="E749" s="145"/>
      <c r="F749" s="145"/>
      <c r="G749" s="145"/>
      <c r="H749" s="145"/>
      <c r="I749" s="145"/>
      <c r="J749" s="145"/>
      <c r="K749" s="145"/>
      <c r="L749" s="145"/>
      <c r="M749" s="145"/>
      <c r="N749" s="145"/>
    </row>
    <row r="750" spans="1:14" x14ac:dyDescent="0.25">
      <c r="A750" s="145"/>
      <c r="B750" s="145"/>
      <c r="C750" s="145"/>
      <c r="D750" s="145"/>
      <c r="E750" s="145"/>
      <c r="F750" s="145"/>
      <c r="G750" s="145"/>
      <c r="H750" s="145"/>
      <c r="I750" s="145"/>
      <c r="J750" s="145"/>
      <c r="K750" s="145"/>
      <c r="L750" s="145"/>
      <c r="M750" s="145"/>
      <c r="N750" s="145"/>
    </row>
    <row r="751" spans="1:14" x14ac:dyDescent="0.25">
      <c r="A751" s="145"/>
      <c r="B751" s="145"/>
      <c r="C751" s="145"/>
      <c r="D751" s="145"/>
      <c r="E751" s="145"/>
      <c r="F751" s="145"/>
      <c r="G751" s="145"/>
      <c r="H751" s="145"/>
      <c r="I751" s="145"/>
      <c r="J751" s="145"/>
      <c r="K751" s="145"/>
      <c r="L751" s="145"/>
      <c r="M751" s="145"/>
      <c r="N751" s="145"/>
    </row>
    <row r="752" spans="1:14" x14ac:dyDescent="0.25">
      <c r="A752" s="145"/>
      <c r="B752" s="145"/>
      <c r="C752" s="145"/>
      <c r="D752" s="145"/>
      <c r="E752" s="145"/>
      <c r="F752" s="145"/>
      <c r="G752" s="145"/>
      <c r="H752" s="145"/>
      <c r="I752" s="145"/>
      <c r="J752" s="145"/>
      <c r="K752" s="145"/>
      <c r="L752" s="145"/>
      <c r="M752" s="145"/>
      <c r="N752" s="145"/>
    </row>
    <row r="753" spans="1:14" x14ac:dyDescent="0.25">
      <c r="A753" s="145"/>
      <c r="B753" s="145"/>
      <c r="C753" s="145"/>
      <c r="D753" s="145"/>
      <c r="E753" s="145"/>
      <c r="F753" s="145"/>
      <c r="G753" s="145"/>
      <c r="H753" s="145"/>
      <c r="I753" s="145"/>
      <c r="J753" s="145"/>
      <c r="K753" s="145"/>
      <c r="L753" s="145"/>
      <c r="M753" s="145"/>
      <c r="N753" s="145"/>
    </row>
    <row r="754" spans="1:14" x14ac:dyDescent="0.25">
      <c r="A754" s="145"/>
      <c r="B754" s="145"/>
      <c r="C754" s="145"/>
      <c r="D754" s="145"/>
      <c r="E754" s="145"/>
      <c r="F754" s="145"/>
      <c r="G754" s="145"/>
      <c r="H754" s="145"/>
      <c r="I754" s="145"/>
      <c r="J754" s="145"/>
      <c r="K754" s="145"/>
      <c r="L754" s="145"/>
      <c r="M754" s="145"/>
      <c r="N754" s="145"/>
    </row>
    <row r="755" spans="1:14" x14ac:dyDescent="0.25">
      <c r="A755" s="145"/>
      <c r="B755" s="145"/>
      <c r="C755" s="145"/>
      <c r="D755" s="145"/>
      <c r="E755" s="145"/>
      <c r="F755" s="145"/>
      <c r="G755" s="145"/>
      <c r="H755" s="145"/>
      <c r="I755" s="145"/>
      <c r="J755" s="145"/>
      <c r="K755" s="145"/>
      <c r="L755" s="145"/>
      <c r="M755" s="145"/>
      <c r="N755" s="145"/>
    </row>
    <row r="756" spans="1:14" x14ac:dyDescent="0.25">
      <c r="A756" s="145"/>
      <c r="B756" s="145"/>
      <c r="C756" s="145"/>
      <c r="D756" s="145"/>
      <c r="E756" s="145"/>
      <c r="F756" s="145"/>
      <c r="G756" s="145"/>
      <c r="H756" s="145"/>
      <c r="I756" s="145"/>
      <c r="J756" s="145"/>
      <c r="K756" s="145"/>
      <c r="L756" s="145"/>
      <c r="M756" s="145"/>
      <c r="N756" s="145"/>
    </row>
    <row r="757" spans="1:14" x14ac:dyDescent="0.25">
      <c r="A757" s="145"/>
      <c r="B757" s="145"/>
      <c r="C757" s="145"/>
      <c r="D757" s="145"/>
      <c r="E757" s="145"/>
      <c r="F757" s="145"/>
      <c r="G757" s="145"/>
      <c r="H757" s="145"/>
      <c r="I757" s="145"/>
      <c r="J757" s="145"/>
      <c r="K757" s="145"/>
      <c r="L757" s="145"/>
      <c r="M757" s="145"/>
      <c r="N757" s="145"/>
    </row>
    <row r="758" spans="1:14" x14ac:dyDescent="0.25">
      <c r="A758" s="145"/>
      <c r="B758" s="145"/>
      <c r="C758" s="145"/>
      <c r="D758" s="145"/>
      <c r="E758" s="145"/>
      <c r="F758" s="145"/>
      <c r="G758" s="145"/>
      <c r="H758" s="145"/>
      <c r="I758" s="145"/>
      <c r="J758" s="145"/>
      <c r="K758" s="145"/>
      <c r="L758" s="145"/>
      <c r="M758" s="145"/>
      <c r="N758" s="145"/>
    </row>
    <row r="759" spans="1:14" x14ac:dyDescent="0.25">
      <c r="A759" s="145"/>
      <c r="B759" s="145"/>
      <c r="C759" s="145"/>
      <c r="D759" s="145"/>
      <c r="E759" s="145"/>
      <c r="F759" s="145"/>
      <c r="G759" s="145"/>
      <c r="H759" s="145"/>
      <c r="I759" s="145"/>
      <c r="J759" s="145"/>
      <c r="K759" s="145"/>
      <c r="L759" s="145"/>
      <c r="M759" s="145"/>
      <c r="N759" s="145"/>
    </row>
    <row r="760" spans="1:14" x14ac:dyDescent="0.25">
      <c r="A760" s="145"/>
      <c r="B760" s="145"/>
      <c r="C760" s="145"/>
      <c r="D760" s="145"/>
      <c r="E760" s="145"/>
      <c r="F760" s="145"/>
      <c r="G760" s="145"/>
      <c r="H760" s="145"/>
      <c r="I760" s="145"/>
      <c r="J760" s="145"/>
      <c r="K760" s="145"/>
      <c r="L760" s="145"/>
      <c r="M760" s="145"/>
      <c r="N760" s="145"/>
    </row>
    <row r="761" spans="1:14" x14ac:dyDescent="0.25">
      <c r="A761" s="145"/>
      <c r="B761" s="145"/>
      <c r="C761" s="145"/>
      <c r="D761" s="145"/>
      <c r="E761" s="145"/>
      <c r="F761" s="145"/>
      <c r="G761" s="145"/>
      <c r="H761" s="145"/>
      <c r="I761" s="145"/>
      <c r="J761" s="145"/>
      <c r="K761" s="145"/>
      <c r="L761" s="145"/>
      <c r="M761" s="145"/>
      <c r="N761" s="145"/>
    </row>
    <row r="762" spans="1:14" x14ac:dyDescent="0.25">
      <c r="A762" s="145"/>
      <c r="B762" s="145"/>
      <c r="C762" s="145"/>
      <c r="D762" s="145"/>
      <c r="E762" s="145"/>
      <c r="F762" s="145"/>
      <c r="G762" s="145"/>
      <c r="H762" s="145"/>
      <c r="I762" s="145"/>
      <c r="J762" s="145"/>
      <c r="K762" s="145"/>
      <c r="L762" s="145"/>
      <c r="M762" s="145"/>
      <c r="N762" s="145"/>
    </row>
    <row r="763" spans="1:14" x14ac:dyDescent="0.25">
      <c r="A763" s="145"/>
      <c r="B763" s="145"/>
      <c r="C763" s="145"/>
      <c r="D763" s="145"/>
      <c r="E763" s="145"/>
      <c r="F763" s="145"/>
      <c r="G763" s="145"/>
      <c r="H763" s="145"/>
      <c r="I763" s="145"/>
      <c r="J763" s="145"/>
      <c r="K763" s="145"/>
      <c r="L763" s="145"/>
      <c r="M763" s="145"/>
      <c r="N763" s="145"/>
    </row>
    <row r="764" spans="1:14" x14ac:dyDescent="0.25">
      <c r="A764" s="145"/>
      <c r="B764" s="145"/>
      <c r="C764" s="145"/>
      <c r="D764" s="145"/>
      <c r="E764" s="145"/>
      <c r="F764" s="145"/>
      <c r="G764" s="145"/>
      <c r="H764" s="145"/>
      <c r="I764" s="145"/>
      <c r="J764" s="145"/>
      <c r="K764" s="145"/>
      <c r="L764" s="145"/>
      <c r="M764" s="145"/>
      <c r="N764" s="145"/>
    </row>
    <row r="765" spans="1:14" x14ac:dyDescent="0.25">
      <c r="A765" s="145"/>
      <c r="B765" s="145"/>
      <c r="C765" s="145"/>
      <c r="D765" s="145"/>
      <c r="E765" s="145"/>
      <c r="F765" s="145"/>
      <c r="G765" s="145"/>
      <c r="H765" s="145"/>
      <c r="I765" s="145"/>
      <c r="J765" s="145"/>
      <c r="K765" s="145"/>
      <c r="L765" s="145"/>
      <c r="M765" s="145"/>
      <c r="N765" s="145"/>
    </row>
    <row r="766" spans="1:14" x14ac:dyDescent="0.25">
      <c r="A766" s="145"/>
      <c r="B766" s="145"/>
      <c r="C766" s="145"/>
      <c r="D766" s="145"/>
      <c r="E766" s="145"/>
      <c r="F766" s="145"/>
      <c r="G766" s="145"/>
      <c r="H766" s="145"/>
      <c r="I766" s="145"/>
      <c r="J766" s="145"/>
      <c r="K766" s="145"/>
      <c r="L766" s="145"/>
      <c r="M766" s="145"/>
      <c r="N766" s="145"/>
    </row>
    <row r="767" spans="1:14" x14ac:dyDescent="0.25">
      <c r="A767" s="145"/>
      <c r="B767" s="145"/>
      <c r="C767" s="145"/>
      <c r="D767" s="145"/>
      <c r="E767" s="145"/>
      <c r="F767" s="145"/>
      <c r="G767" s="145"/>
      <c r="H767" s="145"/>
      <c r="I767" s="145"/>
      <c r="J767" s="145"/>
      <c r="K767" s="145"/>
      <c r="L767" s="145"/>
      <c r="M767" s="145"/>
      <c r="N767" s="145"/>
    </row>
    <row r="768" spans="1:14" x14ac:dyDescent="0.25">
      <c r="A768" s="145"/>
      <c r="B768" s="145"/>
      <c r="C768" s="145"/>
      <c r="D768" s="145"/>
      <c r="E768" s="145"/>
      <c r="F768" s="145"/>
      <c r="G768" s="145"/>
      <c r="H768" s="145"/>
      <c r="I768" s="145"/>
      <c r="J768" s="145"/>
      <c r="K768" s="145"/>
      <c r="L768" s="145"/>
      <c r="M768" s="145"/>
      <c r="N768" s="145"/>
    </row>
    <row r="769" spans="1:14" x14ac:dyDescent="0.25">
      <c r="A769" s="145"/>
      <c r="B769" s="145"/>
      <c r="C769" s="145"/>
      <c r="D769" s="145"/>
      <c r="E769" s="145"/>
      <c r="F769" s="145"/>
      <c r="G769" s="145"/>
      <c r="H769" s="145"/>
      <c r="I769" s="145"/>
      <c r="J769" s="145"/>
      <c r="K769" s="145"/>
      <c r="L769" s="145"/>
      <c r="M769" s="145"/>
      <c r="N769" s="145"/>
    </row>
    <row r="770" spans="1:14" x14ac:dyDescent="0.25">
      <c r="A770" s="145"/>
      <c r="B770" s="145"/>
      <c r="C770" s="145"/>
      <c r="D770" s="145"/>
      <c r="E770" s="145"/>
      <c r="F770" s="145"/>
      <c r="G770" s="145"/>
      <c r="H770" s="145"/>
      <c r="I770" s="145"/>
      <c r="J770" s="145"/>
      <c r="K770" s="145"/>
      <c r="L770" s="145"/>
      <c r="M770" s="145"/>
      <c r="N770" s="145"/>
    </row>
    <row r="771" spans="1:14" x14ac:dyDescent="0.25">
      <c r="A771" s="145"/>
      <c r="B771" s="145"/>
      <c r="C771" s="145"/>
      <c r="D771" s="145"/>
      <c r="E771" s="145"/>
      <c r="F771" s="145"/>
      <c r="G771" s="145"/>
      <c r="H771" s="145"/>
      <c r="I771" s="145"/>
      <c r="J771" s="145"/>
      <c r="K771" s="145"/>
      <c r="L771" s="145"/>
      <c r="M771" s="145"/>
      <c r="N771" s="145"/>
    </row>
    <row r="772" spans="1:14" x14ac:dyDescent="0.25">
      <c r="A772" s="145"/>
      <c r="B772" s="145"/>
      <c r="C772" s="145"/>
      <c r="D772" s="145"/>
      <c r="E772" s="145"/>
      <c r="F772" s="145"/>
      <c r="G772" s="145"/>
      <c r="H772" s="145"/>
      <c r="I772" s="145"/>
      <c r="J772" s="145"/>
      <c r="K772" s="145"/>
      <c r="L772" s="145"/>
      <c r="M772" s="145"/>
      <c r="N772" s="145"/>
    </row>
    <row r="773" spans="1:14" x14ac:dyDescent="0.25">
      <c r="A773" s="145"/>
      <c r="B773" s="145"/>
      <c r="C773" s="145"/>
      <c r="D773" s="145"/>
      <c r="E773" s="145"/>
      <c r="F773" s="145"/>
      <c r="G773" s="145"/>
      <c r="H773" s="145"/>
      <c r="I773" s="145"/>
      <c r="J773" s="145"/>
      <c r="K773" s="145"/>
      <c r="L773" s="145"/>
      <c r="M773" s="145"/>
      <c r="N773" s="145"/>
    </row>
    <row r="774" spans="1:14" x14ac:dyDescent="0.25">
      <c r="A774" s="145"/>
      <c r="B774" s="145"/>
      <c r="C774" s="145"/>
      <c r="D774" s="145"/>
      <c r="E774" s="145"/>
      <c r="F774" s="145"/>
      <c r="G774" s="145"/>
      <c r="H774" s="145"/>
      <c r="I774" s="145"/>
      <c r="J774" s="145"/>
      <c r="K774" s="145"/>
      <c r="L774" s="145"/>
      <c r="M774" s="145"/>
      <c r="N774" s="145"/>
    </row>
    <row r="775" spans="1:14" x14ac:dyDescent="0.25">
      <c r="A775" s="145"/>
      <c r="B775" s="145"/>
      <c r="C775" s="145"/>
      <c r="D775" s="145"/>
      <c r="E775" s="145"/>
      <c r="F775" s="145"/>
      <c r="G775" s="145"/>
      <c r="H775" s="145"/>
      <c r="I775" s="145"/>
      <c r="J775" s="145"/>
      <c r="K775" s="145"/>
      <c r="L775" s="145"/>
      <c r="M775" s="145"/>
      <c r="N775" s="145"/>
    </row>
    <row r="776" spans="1:14" x14ac:dyDescent="0.25">
      <c r="A776" s="145"/>
      <c r="B776" s="145"/>
      <c r="C776" s="145"/>
      <c r="D776" s="145"/>
      <c r="E776" s="145"/>
      <c r="F776" s="145"/>
      <c r="G776" s="145"/>
      <c r="H776" s="145"/>
      <c r="I776" s="145"/>
      <c r="J776" s="145"/>
      <c r="K776" s="145"/>
      <c r="L776" s="145"/>
      <c r="M776" s="145"/>
      <c r="N776" s="145"/>
    </row>
    <row r="777" spans="1:14" x14ac:dyDescent="0.25">
      <c r="A777" s="145"/>
      <c r="B777" s="145"/>
      <c r="C777" s="145"/>
      <c r="D777" s="145"/>
      <c r="E777" s="145"/>
      <c r="F777" s="145"/>
      <c r="G777" s="145"/>
      <c r="H777" s="145"/>
      <c r="I777" s="145"/>
      <c r="J777" s="145"/>
      <c r="K777" s="145"/>
      <c r="L777" s="145"/>
      <c r="M777" s="145"/>
      <c r="N777" s="145"/>
    </row>
    <row r="778" spans="1:14" x14ac:dyDescent="0.25">
      <c r="A778" s="145"/>
      <c r="B778" s="145"/>
      <c r="C778" s="145"/>
      <c r="D778" s="145"/>
      <c r="E778" s="145"/>
      <c r="F778" s="145"/>
      <c r="G778" s="145"/>
      <c r="H778" s="145"/>
      <c r="I778" s="145"/>
      <c r="J778" s="145"/>
      <c r="K778" s="145"/>
      <c r="L778" s="145"/>
      <c r="M778" s="145"/>
      <c r="N778" s="145"/>
    </row>
    <row r="779" spans="1:14" x14ac:dyDescent="0.25">
      <c r="A779" s="145"/>
      <c r="B779" s="145"/>
      <c r="C779" s="145"/>
      <c r="D779" s="145"/>
      <c r="E779" s="145"/>
      <c r="F779" s="145"/>
      <c r="G779" s="145"/>
      <c r="H779" s="145"/>
      <c r="I779" s="145"/>
      <c r="J779" s="145"/>
      <c r="K779" s="145"/>
      <c r="L779" s="145"/>
      <c r="M779" s="145"/>
      <c r="N779" s="145"/>
    </row>
    <row r="780" spans="1:14" x14ac:dyDescent="0.25">
      <c r="A780" s="145"/>
      <c r="B780" s="145"/>
      <c r="C780" s="145"/>
      <c r="D780" s="145"/>
      <c r="E780" s="145"/>
      <c r="F780" s="145"/>
      <c r="G780" s="145"/>
      <c r="H780" s="145"/>
      <c r="I780" s="145"/>
      <c r="J780" s="145"/>
      <c r="K780" s="145"/>
      <c r="L780" s="145"/>
      <c r="M780" s="145"/>
      <c r="N780" s="145"/>
    </row>
    <row r="781" spans="1:14" x14ac:dyDescent="0.25">
      <c r="A781" s="145"/>
      <c r="B781" s="145"/>
      <c r="C781" s="145"/>
      <c r="D781" s="145"/>
      <c r="E781" s="145"/>
      <c r="F781" s="145"/>
      <c r="G781" s="145"/>
      <c r="H781" s="145"/>
      <c r="I781" s="145"/>
      <c r="J781" s="145"/>
      <c r="K781" s="145"/>
      <c r="L781" s="145"/>
      <c r="M781" s="145"/>
      <c r="N781" s="145"/>
    </row>
    <row r="782" spans="1:14" x14ac:dyDescent="0.25">
      <c r="A782" s="145"/>
      <c r="B782" s="145"/>
      <c r="C782" s="145"/>
      <c r="D782" s="145"/>
      <c r="E782" s="145"/>
      <c r="F782" s="145"/>
      <c r="G782" s="145"/>
      <c r="H782" s="145"/>
      <c r="I782" s="145"/>
      <c r="J782" s="145"/>
      <c r="K782" s="145"/>
      <c r="L782" s="145"/>
      <c r="M782" s="145"/>
      <c r="N782" s="145"/>
    </row>
    <row r="783" spans="1:14" x14ac:dyDescent="0.25">
      <c r="A783" s="145"/>
      <c r="B783" s="145"/>
      <c r="C783" s="145"/>
      <c r="D783" s="145"/>
      <c r="E783" s="145"/>
      <c r="F783" s="145"/>
      <c r="G783" s="145"/>
      <c r="H783" s="145"/>
      <c r="I783" s="145"/>
      <c r="J783" s="145"/>
      <c r="K783" s="145"/>
      <c r="L783" s="145"/>
      <c r="M783" s="145"/>
      <c r="N783" s="145"/>
    </row>
    <row r="784" spans="1:14" x14ac:dyDescent="0.25">
      <c r="A784" s="145"/>
      <c r="B784" s="145"/>
      <c r="C784" s="145"/>
      <c r="D784" s="145"/>
      <c r="E784" s="145"/>
      <c r="F784" s="145"/>
      <c r="G784" s="145"/>
      <c r="H784" s="145"/>
      <c r="I784" s="145"/>
      <c r="J784" s="145"/>
      <c r="K784" s="145"/>
      <c r="L784" s="145"/>
      <c r="M784" s="145"/>
      <c r="N784" s="145"/>
    </row>
    <row r="785" spans="1:14" x14ac:dyDescent="0.25">
      <c r="A785" s="145"/>
      <c r="B785" s="145"/>
      <c r="C785" s="145"/>
      <c r="D785" s="145"/>
      <c r="E785" s="145"/>
      <c r="F785" s="145"/>
      <c r="G785" s="145"/>
      <c r="H785" s="145"/>
      <c r="I785" s="145"/>
      <c r="J785" s="145"/>
      <c r="K785" s="145"/>
      <c r="L785" s="145"/>
      <c r="M785" s="145"/>
      <c r="N785" s="145"/>
    </row>
    <row r="786" spans="1:14" x14ac:dyDescent="0.25">
      <c r="A786" s="145"/>
      <c r="B786" s="145"/>
      <c r="C786" s="145"/>
      <c r="D786" s="145"/>
      <c r="E786" s="145"/>
      <c r="F786" s="145"/>
      <c r="G786" s="145"/>
      <c r="H786" s="145"/>
      <c r="I786" s="145"/>
      <c r="J786" s="145"/>
      <c r="K786" s="145"/>
      <c r="L786" s="145"/>
      <c r="M786" s="145"/>
      <c r="N786" s="145"/>
    </row>
    <row r="787" spans="1:14" x14ac:dyDescent="0.25">
      <c r="A787" s="145"/>
      <c r="B787" s="145"/>
      <c r="C787" s="145"/>
      <c r="D787" s="145"/>
      <c r="E787" s="145"/>
      <c r="F787" s="145"/>
      <c r="G787" s="145"/>
      <c r="H787" s="145"/>
      <c r="I787" s="145"/>
      <c r="J787" s="145"/>
      <c r="K787" s="145"/>
      <c r="L787" s="145"/>
      <c r="M787" s="145"/>
      <c r="N787" s="145"/>
    </row>
    <row r="788" spans="1:14" x14ac:dyDescent="0.25">
      <c r="A788" s="145"/>
      <c r="B788" s="145"/>
      <c r="C788" s="145"/>
      <c r="D788" s="145"/>
      <c r="E788" s="145"/>
      <c r="F788" s="145"/>
      <c r="G788" s="145"/>
      <c r="H788" s="145"/>
      <c r="I788" s="145"/>
      <c r="J788" s="145"/>
      <c r="K788" s="145"/>
      <c r="L788" s="145"/>
      <c r="M788" s="145"/>
      <c r="N788" s="145"/>
    </row>
    <row r="789" spans="1:14" x14ac:dyDescent="0.25">
      <c r="A789" s="145"/>
      <c r="B789" s="145"/>
      <c r="C789" s="145"/>
      <c r="D789" s="145"/>
      <c r="E789" s="145"/>
      <c r="F789" s="145"/>
      <c r="G789" s="145"/>
      <c r="H789" s="145"/>
      <c r="I789" s="145"/>
      <c r="J789" s="145"/>
      <c r="K789" s="145"/>
      <c r="L789" s="145"/>
      <c r="M789" s="145"/>
      <c r="N789" s="145"/>
    </row>
    <row r="790" spans="1:14" x14ac:dyDescent="0.25">
      <c r="A790" s="145"/>
      <c r="B790" s="145"/>
      <c r="C790" s="145"/>
      <c r="D790" s="145"/>
      <c r="E790" s="145"/>
      <c r="F790" s="145"/>
      <c r="G790" s="145"/>
      <c r="H790" s="145"/>
      <c r="I790" s="145"/>
      <c r="J790" s="145"/>
      <c r="K790" s="145"/>
      <c r="L790" s="145"/>
      <c r="M790" s="145"/>
      <c r="N790" s="145"/>
    </row>
    <row r="791" spans="1:14" x14ac:dyDescent="0.25">
      <c r="A791" s="145"/>
      <c r="B791" s="145"/>
      <c r="C791" s="145"/>
      <c r="D791" s="145"/>
      <c r="E791" s="145"/>
      <c r="F791" s="145"/>
      <c r="G791" s="145"/>
      <c r="H791" s="145"/>
      <c r="I791" s="145"/>
      <c r="J791" s="145"/>
      <c r="K791" s="145"/>
      <c r="L791" s="145"/>
      <c r="M791" s="145"/>
      <c r="N791" s="145"/>
    </row>
    <row r="792" spans="1:14" x14ac:dyDescent="0.25">
      <c r="A792" s="145"/>
      <c r="B792" s="145"/>
      <c r="C792" s="145"/>
      <c r="D792" s="145"/>
      <c r="E792" s="145"/>
      <c r="F792" s="145"/>
      <c r="G792" s="145"/>
      <c r="H792" s="145"/>
      <c r="I792" s="145"/>
      <c r="J792" s="145"/>
      <c r="K792" s="145"/>
      <c r="L792" s="145"/>
      <c r="M792" s="145"/>
      <c r="N792" s="145"/>
    </row>
    <row r="793" spans="1:14" x14ac:dyDescent="0.25">
      <c r="A793" s="145"/>
      <c r="B793" s="145"/>
      <c r="C793" s="145"/>
      <c r="D793" s="145"/>
      <c r="E793" s="145"/>
      <c r="F793" s="145"/>
      <c r="G793" s="145"/>
      <c r="H793" s="145"/>
      <c r="I793" s="145"/>
      <c r="J793" s="145"/>
      <c r="K793" s="145"/>
      <c r="L793" s="145"/>
      <c r="M793" s="145"/>
      <c r="N793" s="145"/>
    </row>
    <row r="794" spans="1:14" x14ac:dyDescent="0.25">
      <c r="A794" s="145"/>
      <c r="B794" s="145"/>
      <c r="C794" s="145"/>
      <c r="D794" s="145"/>
      <c r="E794" s="145"/>
      <c r="F794" s="145"/>
      <c r="G794" s="145"/>
      <c r="H794" s="145"/>
      <c r="I794" s="145"/>
      <c r="J794" s="145"/>
      <c r="K794" s="145"/>
      <c r="L794" s="145"/>
      <c r="M794" s="145"/>
      <c r="N794" s="145"/>
    </row>
    <row r="795" spans="1:14" x14ac:dyDescent="0.25">
      <c r="A795" s="145"/>
      <c r="B795" s="145"/>
      <c r="C795" s="145"/>
      <c r="D795" s="145"/>
      <c r="E795" s="145"/>
      <c r="F795" s="145"/>
      <c r="G795" s="145"/>
      <c r="H795" s="145"/>
      <c r="I795" s="145"/>
      <c r="J795" s="145"/>
      <c r="K795" s="145"/>
      <c r="L795" s="145"/>
      <c r="M795" s="145"/>
      <c r="N795" s="145"/>
    </row>
    <row r="796" spans="1:14" x14ac:dyDescent="0.25">
      <c r="A796" s="145"/>
      <c r="B796" s="145"/>
      <c r="C796" s="145"/>
      <c r="D796" s="145"/>
      <c r="E796" s="145"/>
      <c r="F796" s="145"/>
      <c r="G796" s="145"/>
      <c r="H796" s="145"/>
      <c r="I796" s="145"/>
      <c r="J796" s="145"/>
      <c r="K796" s="145"/>
      <c r="L796" s="145"/>
      <c r="M796" s="145"/>
      <c r="N796" s="145"/>
    </row>
    <row r="797" spans="1:14" x14ac:dyDescent="0.25">
      <c r="A797" s="145"/>
      <c r="B797" s="145"/>
      <c r="C797" s="145"/>
      <c r="D797" s="145"/>
      <c r="E797" s="145"/>
      <c r="F797" s="145"/>
      <c r="G797" s="145"/>
      <c r="H797" s="145"/>
      <c r="I797" s="145"/>
      <c r="J797" s="145"/>
      <c r="K797" s="145"/>
      <c r="L797" s="145"/>
      <c r="M797" s="145"/>
      <c r="N797" s="145"/>
    </row>
    <row r="798" spans="1:14" x14ac:dyDescent="0.25">
      <c r="A798" s="145"/>
      <c r="B798" s="145"/>
      <c r="C798" s="145"/>
      <c r="D798" s="145"/>
      <c r="E798" s="145"/>
      <c r="F798" s="145"/>
      <c r="G798" s="145"/>
      <c r="H798" s="145"/>
      <c r="I798" s="145"/>
      <c r="J798" s="145"/>
      <c r="K798" s="145"/>
      <c r="L798" s="145"/>
      <c r="M798" s="145"/>
      <c r="N798" s="145"/>
    </row>
    <row r="799" spans="1:14" x14ac:dyDescent="0.25">
      <c r="A799" s="145"/>
      <c r="B799" s="145"/>
      <c r="C799" s="145"/>
      <c r="D799" s="145"/>
      <c r="E799" s="145"/>
      <c r="F799" s="145"/>
      <c r="G799" s="145"/>
      <c r="H799" s="145"/>
      <c r="I799" s="145"/>
      <c r="J799" s="145"/>
      <c r="K799" s="145"/>
      <c r="L799" s="145"/>
      <c r="M799" s="145"/>
      <c r="N799" s="145"/>
    </row>
    <row r="800" spans="1:14" x14ac:dyDescent="0.25">
      <c r="A800" s="145"/>
      <c r="B800" s="145"/>
      <c r="C800" s="145"/>
      <c r="D800" s="145"/>
      <c r="E800" s="145"/>
      <c r="F800" s="145"/>
      <c r="G800" s="145"/>
      <c r="H800" s="145"/>
      <c r="I800" s="145"/>
      <c r="J800" s="145"/>
      <c r="K800" s="145"/>
      <c r="L800" s="145"/>
      <c r="M800" s="145"/>
      <c r="N800" s="145"/>
    </row>
    <row r="801" spans="1:14" x14ac:dyDescent="0.25">
      <c r="A801" s="145"/>
      <c r="B801" s="145"/>
      <c r="C801" s="145"/>
      <c r="D801" s="145"/>
      <c r="E801" s="145"/>
      <c r="F801" s="145"/>
      <c r="G801" s="145"/>
      <c r="H801" s="145"/>
      <c r="I801" s="145"/>
      <c r="J801" s="145"/>
      <c r="K801" s="145"/>
      <c r="L801" s="145"/>
      <c r="M801" s="145"/>
      <c r="N801" s="145"/>
    </row>
    <row r="802" spans="1:14" x14ac:dyDescent="0.25">
      <c r="A802" s="145"/>
      <c r="B802" s="145"/>
      <c r="C802" s="145"/>
      <c r="D802" s="145"/>
      <c r="E802" s="145"/>
      <c r="F802" s="145"/>
      <c r="G802" s="145"/>
      <c r="H802" s="145"/>
      <c r="I802" s="145"/>
      <c r="J802" s="145"/>
      <c r="K802" s="145"/>
      <c r="L802" s="145"/>
      <c r="M802" s="145"/>
      <c r="N802" s="145"/>
    </row>
    <row r="803" spans="1:14" x14ac:dyDescent="0.25">
      <c r="A803" s="145"/>
      <c r="B803" s="145"/>
      <c r="C803" s="145"/>
      <c r="D803" s="145"/>
      <c r="E803" s="145"/>
      <c r="F803" s="145"/>
      <c r="G803" s="145"/>
      <c r="H803" s="145"/>
      <c r="I803" s="145"/>
      <c r="J803" s="145"/>
      <c r="K803" s="145"/>
      <c r="L803" s="145"/>
      <c r="M803" s="145"/>
      <c r="N803" s="145"/>
    </row>
    <row r="804" spans="1:14" x14ac:dyDescent="0.25">
      <c r="A804" s="145"/>
      <c r="B804" s="145"/>
      <c r="C804" s="145"/>
      <c r="D804" s="145"/>
      <c r="E804" s="145"/>
      <c r="F804" s="145"/>
      <c r="G804" s="145"/>
      <c r="H804" s="145"/>
      <c r="I804" s="145"/>
      <c r="J804" s="145"/>
      <c r="K804" s="145"/>
      <c r="L804" s="145"/>
      <c r="M804" s="145"/>
      <c r="N804" s="145"/>
    </row>
    <row r="805" spans="1:14" x14ac:dyDescent="0.25">
      <c r="A805" s="145"/>
      <c r="B805" s="145"/>
      <c r="C805" s="145"/>
      <c r="D805" s="145"/>
      <c r="E805" s="145"/>
      <c r="F805" s="145"/>
      <c r="G805" s="145"/>
      <c r="H805" s="145"/>
      <c r="I805" s="145"/>
      <c r="J805" s="145"/>
      <c r="K805" s="145"/>
      <c r="L805" s="145"/>
      <c r="M805" s="145"/>
      <c r="N805" s="145"/>
    </row>
    <row r="806" spans="1:14" x14ac:dyDescent="0.25">
      <c r="A806" s="145"/>
      <c r="B806" s="145"/>
      <c r="C806" s="145"/>
      <c r="D806" s="145"/>
      <c r="E806" s="145"/>
      <c r="F806" s="145"/>
      <c r="G806" s="145"/>
      <c r="H806" s="145"/>
      <c r="I806" s="145"/>
      <c r="J806" s="145"/>
      <c r="K806" s="145"/>
      <c r="L806" s="145"/>
      <c r="M806" s="145"/>
      <c r="N806" s="145"/>
    </row>
    <row r="807" spans="1:14" x14ac:dyDescent="0.25">
      <c r="A807" s="145"/>
      <c r="B807" s="145"/>
      <c r="C807" s="145"/>
      <c r="D807" s="145"/>
      <c r="E807" s="145"/>
      <c r="F807" s="145"/>
      <c r="G807" s="145"/>
      <c r="H807" s="145"/>
      <c r="I807" s="145"/>
      <c r="J807" s="145"/>
      <c r="K807" s="145"/>
      <c r="L807" s="145"/>
      <c r="M807" s="145"/>
      <c r="N807" s="145"/>
    </row>
    <row r="808" spans="1:14" x14ac:dyDescent="0.25">
      <c r="A808" s="145"/>
      <c r="B808" s="145"/>
      <c r="C808" s="145"/>
      <c r="D808" s="145"/>
      <c r="E808" s="145"/>
      <c r="F808" s="145"/>
      <c r="G808" s="145"/>
      <c r="H808" s="145"/>
      <c r="I808" s="145"/>
      <c r="J808" s="145"/>
      <c r="K808" s="145"/>
      <c r="L808" s="145"/>
      <c r="M808" s="145"/>
      <c r="N808" s="145"/>
    </row>
    <row r="809" spans="1:14" x14ac:dyDescent="0.25">
      <c r="A809" s="145"/>
      <c r="B809" s="145"/>
      <c r="C809" s="145"/>
      <c r="D809" s="145"/>
      <c r="E809" s="145"/>
      <c r="F809" s="145"/>
      <c r="G809" s="145"/>
      <c r="H809" s="145"/>
      <c r="I809" s="145"/>
      <c r="J809" s="145"/>
      <c r="K809" s="145"/>
      <c r="L809" s="145"/>
      <c r="M809" s="145"/>
      <c r="N809" s="145"/>
    </row>
    <row r="810" spans="1:14" x14ac:dyDescent="0.25">
      <c r="A810" s="145"/>
      <c r="B810" s="145"/>
      <c r="C810" s="145"/>
      <c r="D810" s="145"/>
      <c r="E810" s="145"/>
      <c r="F810" s="145"/>
      <c r="G810" s="145"/>
      <c r="H810" s="145"/>
      <c r="I810" s="145"/>
      <c r="J810" s="145"/>
      <c r="K810" s="145"/>
      <c r="L810" s="145"/>
      <c r="M810" s="145"/>
      <c r="N810" s="145"/>
    </row>
    <row r="811" spans="1:14" x14ac:dyDescent="0.25">
      <c r="A811" s="145"/>
      <c r="B811" s="145"/>
      <c r="C811" s="145"/>
      <c r="D811" s="145"/>
      <c r="E811" s="145"/>
      <c r="F811" s="145"/>
      <c r="G811" s="145"/>
      <c r="H811" s="145"/>
      <c r="I811" s="145"/>
      <c r="J811" s="145"/>
      <c r="K811" s="145"/>
      <c r="L811" s="145"/>
      <c r="M811" s="145"/>
      <c r="N811" s="145"/>
    </row>
    <row r="812" spans="1:14" x14ac:dyDescent="0.25">
      <c r="A812" s="145"/>
      <c r="B812" s="145"/>
      <c r="C812" s="145"/>
      <c r="D812" s="145"/>
      <c r="E812" s="145"/>
      <c r="F812" s="145"/>
      <c r="G812" s="145"/>
      <c r="H812" s="145"/>
      <c r="I812" s="145"/>
      <c r="J812" s="145"/>
      <c r="K812" s="145"/>
      <c r="L812" s="145"/>
      <c r="M812" s="145"/>
      <c r="N812" s="145"/>
    </row>
    <row r="813" spans="1:14" x14ac:dyDescent="0.25">
      <c r="A813" s="145"/>
      <c r="B813" s="145"/>
      <c r="C813" s="145"/>
      <c r="D813" s="145"/>
      <c r="E813" s="145"/>
      <c r="F813" s="145"/>
      <c r="G813" s="145"/>
      <c r="H813" s="145"/>
      <c r="I813" s="145"/>
      <c r="J813" s="145"/>
      <c r="K813" s="145"/>
      <c r="L813" s="145"/>
      <c r="M813" s="145"/>
      <c r="N813" s="145"/>
    </row>
    <row r="814" spans="1:14" x14ac:dyDescent="0.25">
      <c r="A814" s="145"/>
      <c r="B814" s="145"/>
      <c r="C814" s="145"/>
      <c r="D814" s="145"/>
      <c r="E814" s="145"/>
      <c r="F814" s="145"/>
      <c r="G814" s="145"/>
      <c r="H814" s="145"/>
      <c r="I814" s="145"/>
      <c r="J814" s="145"/>
      <c r="K814" s="145"/>
      <c r="L814" s="145"/>
      <c r="M814" s="145"/>
      <c r="N814" s="145"/>
    </row>
    <row r="815" spans="1:14" x14ac:dyDescent="0.25">
      <c r="A815" s="145"/>
      <c r="B815" s="145"/>
      <c r="C815" s="145"/>
      <c r="D815" s="145"/>
      <c r="E815" s="145"/>
      <c r="F815" s="145"/>
      <c r="G815" s="145"/>
      <c r="H815" s="145"/>
      <c r="I815" s="145"/>
      <c r="J815" s="145"/>
      <c r="K815" s="145"/>
      <c r="L815" s="145"/>
      <c r="M815" s="145"/>
      <c r="N815" s="145"/>
    </row>
    <row r="816" spans="1:14" x14ac:dyDescent="0.25">
      <c r="A816" s="145"/>
      <c r="B816" s="145"/>
      <c r="C816" s="145"/>
      <c r="D816" s="145"/>
      <c r="E816" s="145"/>
      <c r="F816" s="145"/>
      <c r="G816" s="145"/>
      <c r="H816" s="145"/>
      <c r="I816" s="145"/>
      <c r="J816" s="145"/>
      <c r="K816" s="145"/>
      <c r="L816" s="145"/>
      <c r="M816" s="145"/>
      <c r="N816" s="145"/>
    </row>
    <row r="817" spans="1:14" x14ac:dyDescent="0.25">
      <c r="A817" s="145"/>
      <c r="B817" s="145"/>
      <c r="C817" s="145"/>
      <c r="D817" s="145"/>
      <c r="E817" s="145"/>
      <c r="F817" s="145"/>
      <c r="G817" s="145"/>
      <c r="H817" s="145"/>
      <c r="I817" s="145"/>
      <c r="J817" s="145"/>
      <c r="K817" s="145"/>
      <c r="L817" s="145"/>
      <c r="M817" s="145"/>
      <c r="N817" s="145"/>
    </row>
    <row r="818" spans="1:14" x14ac:dyDescent="0.25">
      <c r="A818" s="145"/>
      <c r="B818" s="145"/>
      <c r="C818" s="145"/>
      <c r="D818" s="145"/>
      <c r="E818" s="145"/>
      <c r="F818" s="145"/>
      <c r="G818" s="145"/>
      <c r="H818" s="145"/>
      <c r="I818" s="145"/>
      <c r="J818" s="145"/>
      <c r="K818" s="145"/>
      <c r="L818" s="145"/>
      <c r="M818" s="145"/>
      <c r="N818" s="145"/>
    </row>
    <row r="819" spans="1:14" x14ac:dyDescent="0.25">
      <c r="A819" s="145"/>
      <c r="B819" s="145"/>
      <c r="C819" s="145"/>
      <c r="D819" s="145"/>
      <c r="E819" s="145"/>
      <c r="F819" s="145"/>
      <c r="G819" s="145"/>
      <c r="H819" s="145"/>
      <c r="I819" s="145"/>
      <c r="J819" s="145"/>
      <c r="K819" s="145"/>
      <c r="L819" s="145"/>
      <c r="M819" s="145"/>
      <c r="N819" s="145"/>
    </row>
    <row r="820" spans="1:14" x14ac:dyDescent="0.25">
      <c r="A820" s="145"/>
      <c r="B820" s="145"/>
      <c r="C820" s="145"/>
      <c r="D820" s="145"/>
      <c r="E820" s="145"/>
      <c r="F820" s="145"/>
      <c r="G820" s="145"/>
      <c r="H820" s="145"/>
      <c r="I820" s="145"/>
      <c r="J820" s="145"/>
      <c r="K820" s="145"/>
      <c r="L820" s="145"/>
      <c r="M820" s="145"/>
      <c r="N820" s="145"/>
    </row>
    <row r="821" spans="1:14" x14ac:dyDescent="0.25">
      <c r="A821" s="145"/>
      <c r="B821" s="145"/>
      <c r="C821" s="145"/>
      <c r="D821" s="145"/>
      <c r="E821" s="145"/>
      <c r="F821" s="145"/>
      <c r="G821" s="145"/>
      <c r="H821" s="145"/>
      <c r="I821" s="145"/>
      <c r="J821" s="145"/>
      <c r="K821" s="145"/>
      <c r="L821" s="145"/>
      <c r="M821" s="145"/>
      <c r="N821" s="145"/>
    </row>
    <row r="822" spans="1:14" x14ac:dyDescent="0.25">
      <c r="A822" s="145"/>
      <c r="B822" s="145"/>
      <c r="C822" s="145"/>
      <c r="D822" s="145"/>
      <c r="E822" s="145"/>
      <c r="F822" s="145"/>
      <c r="G822" s="145"/>
      <c r="H822" s="145"/>
      <c r="I822" s="145"/>
      <c r="J822" s="145"/>
      <c r="K822" s="145"/>
      <c r="L822" s="145"/>
      <c r="M822" s="145"/>
      <c r="N822" s="145"/>
    </row>
    <row r="823" spans="1:14" x14ac:dyDescent="0.25">
      <c r="A823" s="145"/>
      <c r="B823" s="145"/>
      <c r="C823" s="145"/>
      <c r="D823" s="145"/>
      <c r="E823" s="145"/>
      <c r="F823" s="145"/>
      <c r="G823" s="145"/>
      <c r="H823" s="145"/>
      <c r="I823" s="145"/>
      <c r="J823" s="145"/>
      <c r="K823" s="145"/>
      <c r="L823" s="145"/>
      <c r="M823" s="145"/>
      <c r="N823" s="145"/>
    </row>
    <row r="824" spans="1:14" x14ac:dyDescent="0.25">
      <c r="A824" s="145"/>
      <c r="B824" s="145"/>
      <c r="C824" s="145"/>
      <c r="D824" s="145"/>
      <c r="E824" s="145"/>
      <c r="F824" s="145"/>
      <c r="G824" s="145"/>
      <c r="H824" s="145"/>
      <c r="I824" s="145"/>
      <c r="J824" s="145"/>
      <c r="K824" s="145"/>
      <c r="L824" s="145"/>
      <c r="M824" s="145"/>
      <c r="N824" s="145"/>
    </row>
    <row r="825" spans="1:14" x14ac:dyDescent="0.25">
      <c r="A825" s="145"/>
      <c r="B825" s="145"/>
      <c r="C825" s="145"/>
      <c r="D825" s="145"/>
      <c r="E825" s="145"/>
      <c r="F825" s="145"/>
      <c r="G825" s="145"/>
      <c r="H825" s="145"/>
      <c r="I825" s="145"/>
      <c r="J825" s="145"/>
      <c r="K825" s="145"/>
      <c r="L825" s="145"/>
      <c r="M825" s="145"/>
      <c r="N825" s="145"/>
    </row>
    <row r="826" spans="1:14" x14ac:dyDescent="0.25">
      <c r="A826" s="145"/>
      <c r="B826" s="145"/>
      <c r="C826" s="145"/>
      <c r="D826" s="145"/>
      <c r="E826" s="145"/>
      <c r="F826" s="145"/>
      <c r="G826" s="145"/>
      <c r="H826" s="145"/>
      <c r="I826" s="145"/>
      <c r="J826" s="145"/>
      <c r="K826" s="145"/>
      <c r="L826" s="145"/>
      <c r="M826" s="145"/>
      <c r="N826" s="145"/>
    </row>
    <row r="827" spans="1:14" x14ac:dyDescent="0.25">
      <c r="A827" s="145"/>
      <c r="B827" s="145"/>
      <c r="C827" s="145"/>
      <c r="D827" s="145"/>
      <c r="E827" s="145"/>
      <c r="F827" s="145"/>
      <c r="G827" s="145"/>
      <c r="H827" s="145"/>
      <c r="I827" s="145"/>
      <c r="J827" s="145"/>
      <c r="K827" s="145"/>
      <c r="L827" s="145"/>
      <c r="M827" s="145"/>
      <c r="N827" s="145"/>
    </row>
    <row r="828" spans="1:14" x14ac:dyDescent="0.25">
      <c r="A828" s="145"/>
      <c r="B828" s="145"/>
      <c r="C828" s="145"/>
      <c r="D828" s="145"/>
      <c r="E828" s="145"/>
      <c r="F828" s="145"/>
      <c r="G828" s="145"/>
      <c r="H828" s="145"/>
      <c r="I828" s="145"/>
      <c r="J828" s="145"/>
      <c r="K828" s="145"/>
      <c r="L828" s="145"/>
      <c r="M828" s="145"/>
      <c r="N828" s="145"/>
    </row>
    <row r="829" spans="1:14" x14ac:dyDescent="0.25">
      <c r="A829" s="145"/>
      <c r="B829" s="145"/>
      <c r="C829" s="145"/>
      <c r="D829" s="145"/>
      <c r="E829" s="145"/>
      <c r="F829" s="145"/>
      <c r="G829" s="145"/>
      <c r="H829" s="145"/>
      <c r="I829" s="145"/>
      <c r="J829" s="145"/>
      <c r="K829" s="145"/>
      <c r="L829" s="145"/>
      <c r="M829" s="145"/>
      <c r="N829" s="145"/>
    </row>
    <row r="830" spans="1:14" x14ac:dyDescent="0.25">
      <c r="A830" s="145"/>
      <c r="B830" s="145"/>
      <c r="C830" s="145"/>
      <c r="D830" s="145"/>
      <c r="E830" s="145"/>
      <c r="F830" s="145"/>
      <c r="G830" s="145"/>
      <c r="H830" s="145"/>
      <c r="I830" s="145"/>
      <c r="J830" s="145"/>
      <c r="K830" s="145"/>
      <c r="L830" s="145"/>
      <c r="M830" s="145"/>
      <c r="N830" s="145"/>
    </row>
    <row r="831" spans="1:14" x14ac:dyDescent="0.25">
      <c r="A831" s="145"/>
      <c r="B831" s="145"/>
      <c r="C831" s="145"/>
      <c r="D831" s="145"/>
      <c r="E831" s="145"/>
      <c r="F831" s="145"/>
      <c r="G831" s="145"/>
      <c r="H831" s="145"/>
      <c r="I831" s="145"/>
      <c r="J831" s="145"/>
      <c r="K831" s="145"/>
      <c r="L831" s="145"/>
      <c r="M831" s="145"/>
      <c r="N831" s="145"/>
    </row>
    <row r="832" spans="1:14" x14ac:dyDescent="0.25">
      <c r="A832" s="145"/>
      <c r="B832" s="145"/>
      <c r="C832" s="145"/>
      <c r="D832" s="145"/>
      <c r="E832" s="145"/>
      <c r="F832" s="145"/>
      <c r="G832" s="145"/>
      <c r="H832" s="145"/>
      <c r="I832" s="145"/>
      <c r="J832" s="145"/>
      <c r="K832" s="145"/>
      <c r="L832" s="145"/>
      <c r="M832" s="145"/>
      <c r="N832" s="145"/>
    </row>
    <row r="833" spans="1:14" x14ac:dyDescent="0.25">
      <c r="A833" s="145"/>
      <c r="B833" s="145"/>
      <c r="C833" s="145"/>
      <c r="D833" s="145"/>
      <c r="E833" s="145"/>
      <c r="F833" s="145"/>
      <c r="G833" s="145"/>
      <c r="H833" s="145"/>
      <c r="I833" s="145"/>
      <c r="J833" s="145"/>
      <c r="K833" s="145"/>
      <c r="L833" s="145"/>
      <c r="M833" s="145"/>
      <c r="N833" s="145"/>
    </row>
    <row r="834" spans="1:14" x14ac:dyDescent="0.25">
      <c r="A834" s="145"/>
      <c r="B834" s="145"/>
      <c r="C834" s="145"/>
      <c r="D834" s="145"/>
      <c r="E834" s="145"/>
      <c r="F834" s="145"/>
      <c r="G834" s="145"/>
      <c r="H834" s="145"/>
      <c r="I834" s="145"/>
      <c r="J834" s="145"/>
      <c r="K834" s="145"/>
      <c r="L834" s="145"/>
      <c r="M834" s="145"/>
      <c r="N834" s="145"/>
    </row>
    <row r="835" spans="1:14" x14ac:dyDescent="0.25">
      <c r="A835" s="145"/>
      <c r="B835" s="145"/>
      <c r="C835" s="145"/>
      <c r="D835" s="145"/>
      <c r="E835" s="145"/>
      <c r="F835" s="145"/>
      <c r="G835" s="145"/>
      <c r="H835" s="145"/>
      <c r="I835" s="145"/>
      <c r="J835" s="145"/>
      <c r="K835" s="145"/>
      <c r="L835" s="145"/>
      <c r="M835" s="145"/>
      <c r="N835" s="145"/>
    </row>
    <row r="836" spans="1:14" x14ac:dyDescent="0.25">
      <c r="A836" s="145"/>
      <c r="B836" s="145"/>
      <c r="C836" s="145"/>
      <c r="D836" s="145"/>
      <c r="E836" s="145"/>
      <c r="F836" s="145"/>
      <c r="G836" s="145"/>
      <c r="H836" s="145"/>
      <c r="I836" s="145"/>
      <c r="J836" s="145"/>
      <c r="K836" s="145"/>
      <c r="L836" s="145"/>
      <c r="M836" s="145"/>
      <c r="N836" s="145"/>
    </row>
    <row r="837" spans="1:14" x14ac:dyDescent="0.25">
      <c r="A837" s="145"/>
      <c r="B837" s="145"/>
      <c r="C837" s="145"/>
      <c r="D837" s="145"/>
      <c r="E837" s="145"/>
      <c r="F837" s="145"/>
      <c r="G837" s="145"/>
      <c r="H837" s="145"/>
      <c r="I837" s="145"/>
      <c r="J837" s="145"/>
      <c r="K837" s="145"/>
      <c r="L837" s="145"/>
      <c r="M837" s="145"/>
      <c r="N837" s="145"/>
    </row>
    <row r="838" spans="1:14" x14ac:dyDescent="0.25">
      <c r="A838" s="145"/>
      <c r="B838" s="145"/>
      <c r="C838" s="145"/>
      <c r="D838" s="145"/>
      <c r="E838" s="145"/>
      <c r="F838" s="145"/>
      <c r="G838" s="145"/>
      <c r="H838" s="145"/>
      <c r="I838" s="145"/>
      <c r="J838" s="145"/>
      <c r="K838" s="145"/>
      <c r="L838" s="145"/>
      <c r="M838" s="145"/>
      <c r="N838" s="145"/>
    </row>
    <row r="839" spans="1:14" x14ac:dyDescent="0.25">
      <c r="A839" s="145"/>
      <c r="B839" s="145"/>
      <c r="C839" s="145"/>
      <c r="D839" s="145"/>
      <c r="E839" s="145"/>
      <c r="F839" s="145"/>
      <c r="G839" s="145"/>
      <c r="H839" s="145"/>
      <c r="I839" s="145"/>
      <c r="J839" s="145"/>
      <c r="K839" s="145"/>
      <c r="L839" s="145"/>
      <c r="M839" s="145"/>
      <c r="N839" s="145"/>
    </row>
    <row r="840" spans="1:14" x14ac:dyDescent="0.25">
      <c r="A840" s="145"/>
      <c r="B840" s="145"/>
      <c r="C840" s="145"/>
      <c r="D840" s="145"/>
      <c r="E840" s="145"/>
      <c r="F840" s="145"/>
      <c r="G840" s="145"/>
      <c r="H840" s="145"/>
      <c r="I840" s="145"/>
      <c r="J840" s="145"/>
      <c r="K840" s="145"/>
      <c r="L840" s="145"/>
      <c r="M840" s="145"/>
      <c r="N840" s="145"/>
    </row>
    <row r="841" spans="1:14" x14ac:dyDescent="0.25">
      <c r="A841" s="145"/>
      <c r="B841" s="145"/>
      <c r="C841" s="145"/>
      <c r="D841" s="145"/>
      <c r="E841" s="145"/>
      <c r="F841" s="145"/>
      <c r="G841" s="145"/>
      <c r="H841" s="145"/>
      <c r="I841" s="145"/>
      <c r="J841" s="145"/>
      <c r="K841" s="145"/>
      <c r="L841" s="145"/>
      <c r="M841" s="145"/>
      <c r="N841" s="145"/>
    </row>
    <row r="842" spans="1:14" x14ac:dyDescent="0.25">
      <c r="A842" s="145"/>
      <c r="B842" s="145"/>
      <c r="C842" s="145"/>
      <c r="D842" s="145"/>
      <c r="E842" s="145"/>
      <c r="F842" s="145"/>
      <c r="G842" s="145"/>
      <c r="H842" s="145"/>
      <c r="I842" s="145"/>
      <c r="J842" s="145"/>
      <c r="K842" s="145"/>
      <c r="L842" s="145"/>
      <c r="M842" s="145"/>
      <c r="N842" s="145"/>
    </row>
    <row r="843" spans="1:14" x14ac:dyDescent="0.25">
      <c r="A843" s="145"/>
      <c r="B843" s="145"/>
      <c r="C843" s="145"/>
      <c r="D843" s="145"/>
      <c r="E843" s="145"/>
      <c r="F843" s="145"/>
      <c r="G843" s="145"/>
      <c r="H843" s="145"/>
      <c r="I843" s="145"/>
      <c r="J843" s="145"/>
      <c r="K843" s="145"/>
      <c r="L843" s="145"/>
      <c r="M843" s="145"/>
      <c r="N843" s="145"/>
    </row>
    <row r="844" spans="1:14" x14ac:dyDescent="0.25">
      <c r="A844" s="145"/>
      <c r="B844" s="145"/>
      <c r="C844" s="145"/>
      <c r="D844" s="145"/>
      <c r="E844" s="145"/>
      <c r="F844" s="145"/>
      <c r="G844" s="145"/>
      <c r="H844" s="145"/>
      <c r="I844" s="145"/>
      <c r="J844" s="145"/>
      <c r="K844" s="145"/>
      <c r="L844" s="145"/>
      <c r="M844" s="145"/>
      <c r="N844" s="145"/>
    </row>
    <row r="845" spans="1:14" x14ac:dyDescent="0.25">
      <c r="A845" s="145"/>
      <c r="B845" s="145"/>
      <c r="C845" s="145"/>
      <c r="D845" s="145"/>
      <c r="E845" s="145"/>
      <c r="F845" s="145"/>
      <c r="G845" s="145"/>
      <c r="H845" s="145"/>
      <c r="I845" s="145"/>
      <c r="J845" s="145"/>
      <c r="K845" s="145"/>
      <c r="L845" s="145"/>
      <c r="M845" s="145"/>
      <c r="N845" s="145"/>
    </row>
    <row r="846" spans="1:14" x14ac:dyDescent="0.25">
      <c r="A846" s="145"/>
      <c r="B846" s="145"/>
      <c r="C846" s="145"/>
      <c r="D846" s="145"/>
      <c r="E846" s="145"/>
      <c r="F846" s="145"/>
      <c r="G846" s="145"/>
      <c r="H846" s="145"/>
      <c r="I846" s="145"/>
      <c r="J846" s="145"/>
      <c r="K846" s="145"/>
      <c r="L846" s="145"/>
      <c r="M846" s="145"/>
      <c r="N846" s="145"/>
    </row>
    <row r="847" spans="1:14" x14ac:dyDescent="0.25">
      <c r="A847" s="145"/>
      <c r="B847" s="145"/>
      <c r="C847" s="145"/>
      <c r="D847" s="145"/>
      <c r="E847" s="145"/>
      <c r="F847" s="145"/>
      <c r="G847" s="145"/>
      <c r="H847" s="145"/>
      <c r="I847" s="145"/>
      <c r="J847" s="145"/>
      <c r="K847" s="145"/>
      <c r="L847" s="145"/>
      <c r="M847" s="145"/>
      <c r="N847" s="145"/>
    </row>
    <row r="848" spans="1:14" x14ac:dyDescent="0.25">
      <c r="A848" s="145"/>
      <c r="B848" s="145"/>
      <c r="C848" s="145"/>
      <c r="D848" s="145"/>
      <c r="E848" s="145"/>
      <c r="F848" s="145"/>
      <c r="G848" s="145"/>
      <c r="H848" s="145"/>
      <c r="I848" s="145"/>
      <c r="J848" s="145"/>
      <c r="K848" s="145"/>
      <c r="L848" s="145"/>
      <c r="M848" s="145"/>
      <c r="N848" s="145"/>
    </row>
    <row r="849" spans="1:14" x14ac:dyDescent="0.25">
      <c r="A849" s="145"/>
      <c r="B849" s="145"/>
      <c r="C849" s="145"/>
      <c r="D849" s="145"/>
      <c r="E849" s="145"/>
      <c r="F849" s="145"/>
      <c r="G849" s="145"/>
      <c r="H849" s="145"/>
      <c r="I849" s="145"/>
      <c r="J849" s="145"/>
      <c r="K849" s="145"/>
      <c r="L849" s="145"/>
      <c r="M849" s="145"/>
      <c r="N849" s="145"/>
    </row>
    <row r="850" spans="1:14" x14ac:dyDescent="0.25">
      <c r="A850" s="145"/>
      <c r="B850" s="145"/>
      <c r="C850" s="145"/>
      <c r="D850" s="145"/>
      <c r="E850" s="145"/>
      <c r="F850" s="145"/>
      <c r="G850" s="145"/>
      <c r="H850" s="145"/>
      <c r="I850" s="145"/>
      <c r="J850" s="145"/>
      <c r="K850" s="145"/>
      <c r="L850" s="145"/>
      <c r="M850" s="145"/>
      <c r="N850" s="145"/>
    </row>
    <row r="851" spans="1:14" x14ac:dyDescent="0.25">
      <c r="A851" s="145"/>
      <c r="B851" s="145"/>
      <c r="C851" s="145"/>
      <c r="D851" s="145"/>
      <c r="E851" s="145"/>
      <c r="F851" s="145"/>
      <c r="G851" s="145"/>
      <c r="H851" s="145"/>
      <c r="I851" s="145"/>
      <c r="J851" s="145"/>
      <c r="K851" s="145"/>
      <c r="L851" s="145"/>
      <c r="M851" s="145"/>
      <c r="N851" s="145"/>
    </row>
    <row r="852" spans="1:14" x14ac:dyDescent="0.25">
      <c r="A852" s="145"/>
      <c r="B852" s="145"/>
      <c r="C852" s="145"/>
      <c r="D852" s="145"/>
      <c r="E852" s="145"/>
      <c r="F852" s="145"/>
      <c r="G852" s="145"/>
      <c r="H852" s="145"/>
      <c r="I852" s="145"/>
      <c r="J852" s="145"/>
      <c r="K852" s="145"/>
      <c r="L852" s="145"/>
      <c r="M852" s="145"/>
      <c r="N852" s="145"/>
    </row>
    <row r="853" spans="1:14" x14ac:dyDescent="0.25">
      <c r="A853" s="145"/>
      <c r="B853" s="145"/>
      <c r="C853" s="145"/>
      <c r="D853" s="145"/>
      <c r="E853" s="145"/>
      <c r="F853" s="145"/>
      <c r="G853" s="145"/>
      <c r="H853" s="145"/>
      <c r="I853" s="145"/>
      <c r="J853" s="145"/>
      <c r="K853" s="145"/>
      <c r="L853" s="145"/>
      <c r="M853" s="145"/>
      <c r="N853" s="145"/>
    </row>
    <row r="854" spans="1:14" x14ac:dyDescent="0.25">
      <c r="A854" s="145"/>
      <c r="B854" s="145"/>
      <c r="C854" s="145"/>
      <c r="D854" s="145"/>
      <c r="E854" s="145"/>
      <c r="F854" s="145"/>
      <c r="G854" s="145"/>
      <c r="H854" s="145"/>
      <c r="I854" s="145"/>
      <c r="J854" s="145"/>
      <c r="K854" s="145"/>
      <c r="L854" s="145"/>
      <c r="M854" s="145"/>
      <c r="N854" s="145"/>
    </row>
    <row r="855" spans="1:14" x14ac:dyDescent="0.25">
      <c r="A855" s="145"/>
      <c r="B855" s="145"/>
      <c r="C855" s="145"/>
      <c r="D855" s="145"/>
      <c r="E855" s="145"/>
      <c r="F855" s="145"/>
      <c r="G855" s="145"/>
      <c r="H855" s="145"/>
      <c r="I855" s="145"/>
      <c r="J855" s="145"/>
      <c r="K855" s="145"/>
      <c r="L855" s="145"/>
      <c r="M855" s="145"/>
      <c r="N855" s="145"/>
    </row>
    <row r="856" spans="1:14" x14ac:dyDescent="0.25">
      <c r="A856" s="145"/>
      <c r="B856" s="145"/>
      <c r="C856" s="145"/>
      <c r="D856" s="145"/>
      <c r="E856" s="145"/>
      <c r="F856" s="145"/>
      <c r="G856" s="145"/>
      <c r="H856" s="145"/>
      <c r="I856" s="145"/>
      <c r="J856" s="145"/>
      <c r="K856" s="145"/>
      <c r="L856" s="145"/>
      <c r="M856" s="145"/>
      <c r="N856" s="145"/>
    </row>
    <row r="857" spans="1:14" x14ac:dyDescent="0.25">
      <c r="A857" s="145"/>
      <c r="B857" s="145"/>
      <c r="C857" s="145"/>
      <c r="D857" s="145"/>
      <c r="E857" s="145"/>
      <c r="F857" s="145"/>
      <c r="G857" s="145"/>
      <c r="H857" s="145"/>
      <c r="I857" s="145"/>
      <c r="J857" s="145"/>
      <c r="K857" s="145"/>
      <c r="L857" s="145"/>
      <c r="M857" s="145"/>
      <c r="N857" s="145"/>
    </row>
    <row r="858" spans="1:14" x14ac:dyDescent="0.25">
      <c r="A858" s="145"/>
      <c r="B858" s="145"/>
      <c r="C858" s="145"/>
      <c r="D858" s="145"/>
      <c r="E858" s="145"/>
      <c r="F858" s="145"/>
      <c r="G858" s="145"/>
      <c r="H858" s="145"/>
      <c r="I858" s="145"/>
      <c r="J858" s="145"/>
      <c r="K858" s="145"/>
      <c r="L858" s="145"/>
      <c r="M858" s="145"/>
      <c r="N858" s="145"/>
    </row>
    <row r="859" spans="1:14" x14ac:dyDescent="0.25">
      <c r="A859" s="145"/>
      <c r="B859" s="145"/>
      <c r="C859" s="145"/>
      <c r="D859" s="145"/>
      <c r="E859" s="145"/>
      <c r="F859" s="145"/>
      <c r="G859" s="145"/>
      <c r="H859" s="145"/>
      <c r="I859" s="145"/>
      <c r="J859" s="145"/>
      <c r="K859" s="145"/>
      <c r="L859" s="145"/>
      <c r="M859" s="145"/>
      <c r="N859" s="145"/>
    </row>
    <row r="860" spans="1:14" x14ac:dyDescent="0.25">
      <c r="A860" s="145"/>
      <c r="B860" s="145"/>
      <c r="C860" s="145"/>
      <c r="D860" s="145"/>
      <c r="E860" s="145"/>
      <c r="F860" s="145"/>
      <c r="G860" s="145"/>
      <c r="H860" s="145"/>
      <c r="I860" s="145"/>
      <c r="J860" s="145"/>
      <c r="K860" s="145"/>
      <c r="L860" s="145"/>
      <c r="M860" s="145"/>
      <c r="N860" s="145"/>
    </row>
    <row r="861" spans="1:14" x14ac:dyDescent="0.25">
      <c r="A861" s="145"/>
      <c r="B861" s="145"/>
      <c r="C861" s="145"/>
      <c r="D861" s="145"/>
      <c r="E861" s="145"/>
      <c r="F861" s="145"/>
      <c r="G861" s="145"/>
      <c r="H861" s="145"/>
      <c r="I861" s="145"/>
      <c r="J861" s="145"/>
      <c r="K861" s="145"/>
      <c r="L861" s="145"/>
      <c r="M861" s="145"/>
      <c r="N861" s="145"/>
    </row>
    <row r="862" spans="1:14" x14ac:dyDescent="0.25">
      <c r="A862" s="145"/>
      <c r="B862" s="145"/>
      <c r="C862" s="145"/>
      <c r="D862" s="145"/>
      <c r="E862" s="145"/>
      <c r="F862" s="145"/>
      <c r="G862" s="145"/>
      <c r="H862" s="145"/>
      <c r="I862" s="145"/>
      <c r="J862" s="145"/>
      <c r="K862" s="145"/>
      <c r="L862" s="145"/>
      <c r="M862" s="145"/>
      <c r="N862" s="145"/>
    </row>
    <row r="863" spans="1:14" x14ac:dyDescent="0.25">
      <c r="A863" s="145"/>
      <c r="B863" s="145"/>
      <c r="C863" s="145"/>
      <c r="D863" s="145"/>
      <c r="E863" s="145"/>
      <c r="F863" s="145"/>
      <c r="G863" s="145"/>
      <c r="H863" s="145"/>
      <c r="I863" s="145"/>
      <c r="J863" s="145"/>
      <c r="K863" s="145"/>
      <c r="L863" s="145"/>
      <c r="M863" s="145"/>
      <c r="N863" s="145"/>
    </row>
    <row r="864" spans="1:14" x14ac:dyDescent="0.25">
      <c r="A864" s="145"/>
      <c r="B864" s="145"/>
      <c r="C864" s="145"/>
      <c r="D864" s="145"/>
      <c r="E864" s="145"/>
      <c r="F864" s="145"/>
      <c r="G864" s="145"/>
      <c r="H864" s="145"/>
      <c r="I864" s="145"/>
      <c r="J864" s="145"/>
      <c r="K864" s="145"/>
      <c r="L864" s="145"/>
      <c r="M864" s="145"/>
      <c r="N864" s="145"/>
    </row>
    <row r="865" spans="1:14" x14ac:dyDescent="0.25">
      <c r="A865" s="145"/>
      <c r="B865" s="145"/>
      <c r="C865" s="145"/>
      <c r="D865" s="145"/>
      <c r="E865" s="145"/>
      <c r="F865" s="145"/>
      <c r="G865" s="145"/>
      <c r="H865" s="145"/>
      <c r="I865" s="145"/>
      <c r="J865" s="145"/>
      <c r="K865" s="145"/>
      <c r="L865" s="145"/>
      <c r="M865" s="145"/>
      <c r="N865" s="145"/>
    </row>
    <row r="866" spans="1:14" x14ac:dyDescent="0.25">
      <c r="A866" s="145"/>
      <c r="B866" s="145"/>
      <c r="C866" s="145"/>
      <c r="D866" s="145"/>
      <c r="E866" s="145"/>
      <c r="F866" s="145"/>
      <c r="G866" s="145"/>
      <c r="H866" s="145"/>
      <c r="I866" s="145"/>
      <c r="J866" s="145"/>
      <c r="K866" s="145"/>
      <c r="L866" s="145"/>
      <c r="M866" s="145"/>
      <c r="N866" s="145"/>
    </row>
    <row r="867" spans="1:14" x14ac:dyDescent="0.25">
      <c r="A867" s="145"/>
      <c r="B867" s="145"/>
      <c r="C867" s="145"/>
      <c r="D867" s="145"/>
      <c r="E867" s="145"/>
      <c r="F867" s="145"/>
      <c r="G867" s="145"/>
      <c r="H867" s="145"/>
      <c r="I867" s="145"/>
      <c r="J867" s="145"/>
      <c r="K867" s="145"/>
      <c r="L867" s="145"/>
      <c r="M867" s="145"/>
      <c r="N867" s="145"/>
    </row>
    <row r="868" spans="1:14" x14ac:dyDescent="0.25">
      <c r="A868" s="145"/>
      <c r="B868" s="145"/>
      <c r="C868" s="145"/>
      <c r="D868" s="145"/>
      <c r="E868" s="145"/>
      <c r="F868" s="145"/>
      <c r="G868" s="145"/>
      <c r="H868" s="145"/>
      <c r="I868" s="145"/>
      <c r="J868" s="145"/>
      <c r="K868" s="145"/>
      <c r="L868" s="145"/>
      <c r="M868" s="145"/>
      <c r="N868" s="145"/>
    </row>
    <row r="869" spans="1:14" x14ac:dyDescent="0.25">
      <c r="A869" s="145"/>
      <c r="B869" s="145"/>
      <c r="C869" s="145"/>
      <c r="D869" s="145"/>
      <c r="E869" s="145"/>
      <c r="F869" s="145"/>
      <c r="G869" s="145"/>
      <c r="H869" s="145"/>
      <c r="I869" s="145"/>
      <c r="J869" s="145"/>
      <c r="K869" s="145"/>
      <c r="L869" s="145"/>
      <c r="M869" s="145"/>
      <c r="N869" s="145"/>
    </row>
    <row r="870" spans="1:14" x14ac:dyDescent="0.25">
      <c r="A870" s="145"/>
      <c r="B870" s="145"/>
      <c r="C870" s="145"/>
      <c r="D870" s="145"/>
      <c r="E870" s="145"/>
      <c r="F870" s="145"/>
      <c r="G870" s="145"/>
      <c r="H870" s="145"/>
      <c r="I870" s="145"/>
      <c r="J870" s="145"/>
      <c r="K870" s="145"/>
      <c r="L870" s="145"/>
      <c r="M870" s="145"/>
      <c r="N870" s="145"/>
    </row>
    <row r="871" spans="1:14" x14ac:dyDescent="0.25">
      <c r="A871" s="145"/>
      <c r="B871" s="145"/>
      <c r="C871" s="145"/>
      <c r="D871" s="145"/>
      <c r="E871" s="145"/>
      <c r="F871" s="145"/>
      <c r="G871" s="145"/>
      <c r="H871" s="145"/>
      <c r="I871" s="145"/>
      <c r="J871" s="145"/>
      <c r="K871" s="145"/>
      <c r="L871" s="145"/>
      <c r="M871" s="145"/>
      <c r="N871" s="145"/>
    </row>
    <row r="872" spans="1:14" x14ac:dyDescent="0.25">
      <c r="A872" s="145"/>
      <c r="B872" s="145"/>
      <c r="C872" s="145"/>
      <c r="D872" s="145"/>
      <c r="E872" s="145"/>
      <c r="F872" s="145"/>
      <c r="G872" s="145"/>
      <c r="H872" s="145"/>
      <c r="I872" s="145"/>
      <c r="J872" s="145"/>
      <c r="K872" s="145"/>
      <c r="L872" s="145"/>
      <c r="M872" s="145"/>
      <c r="N872" s="145"/>
    </row>
    <row r="873" spans="1:14" x14ac:dyDescent="0.25">
      <c r="A873" s="145"/>
      <c r="B873" s="145"/>
      <c r="C873" s="145"/>
      <c r="D873" s="145"/>
      <c r="E873" s="145"/>
      <c r="F873" s="145"/>
      <c r="G873" s="145"/>
      <c r="H873" s="145"/>
      <c r="I873" s="145"/>
      <c r="J873" s="145"/>
      <c r="K873" s="145"/>
      <c r="L873" s="145"/>
      <c r="M873" s="145"/>
      <c r="N873" s="145"/>
    </row>
    <row r="874" spans="1:14" x14ac:dyDescent="0.25">
      <c r="A874" s="145"/>
      <c r="B874" s="145"/>
      <c r="C874" s="145"/>
      <c r="D874" s="145"/>
      <c r="E874" s="145"/>
      <c r="F874" s="145"/>
      <c r="G874" s="145"/>
      <c r="H874" s="145"/>
      <c r="I874" s="145"/>
      <c r="J874" s="145"/>
      <c r="K874" s="145"/>
      <c r="L874" s="145"/>
      <c r="M874" s="145"/>
      <c r="N874" s="145"/>
    </row>
    <row r="875" spans="1:14" x14ac:dyDescent="0.25">
      <c r="A875" s="145"/>
      <c r="B875" s="145"/>
      <c r="C875" s="145"/>
      <c r="D875" s="145"/>
      <c r="E875" s="145"/>
      <c r="F875" s="145"/>
      <c r="G875" s="145"/>
      <c r="H875" s="145"/>
      <c r="I875" s="145"/>
      <c r="J875" s="145"/>
      <c r="K875" s="145"/>
      <c r="L875" s="145"/>
      <c r="M875" s="145"/>
      <c r="N875" s="145"/>
    </row>
    <row r="876" spans="1:14" x14ac:dyDescent="0.25">
      <c r="A876" s="145"/>
      <c r="B876" s="145"/>
      <c r="C876" s="145"/>
      <c r="D876" s="145"/>
      <c r="E876" s="145"/>
      <c r="F876" s="145"/>
      <c r="G876" s="145"/>
      <c r="H876" s="145"/>
      <c r="I876" s="145"/>
      <c r="J876" s="145"/>
      <c r="K876" s="145"/>
      <c r="L876" s="145"/>
      <c r="M876" s="145"/>
      <c r="N876" s="145"/>
    </row>
    <row r="877" spans="1:14" x14ac:dyDescent="0.25">
      <c r="A877" s="145"/>
      <c r="B877" s="145"/>
      <c r="C877" s="145"/>
      <c r="D877" s="145"/>
      <c r="E877" s="145"/>
      <c r="F877" s="145"/>
      <c r="G877" s="145"/>
      <c r="H877" s="145"/>
      <c r="I877" s="145"/>
      <c r="J877" s="145"/>
      <c r="K877" s="145"/>
      <c r="L877" s="145"/>
      <c r="M877" s="145"/>
      <c r="N877" s="145"/>
    </row>
    <row r="878" spans="1:14" x14ac:dyDescent="0.25">
      <c r="A878" s="145"/>
      <c r="B878" s="145"/>
      <c r="C878" s="145"/>
      <c r="D878" s="145"/>
      <c r="E878" s="145"/>
      <c r="F878" s="145"/>
      <c r="G878" s="145"/>
      <c r="H878" s="145"/>
      <c r="I878" s="145"/>
      <c r="J878" s="145"/>
      <c r="K878" s="145"/>
      <c r="L878" s="145"/>
      <c r="M878" s="145"/>
      <c r="N878" s="145"/>
    </row>
    <row r="879" spans="1:14" x14ac:dyDescent="0.25">
      <c r="A879" s="145"/>
      <c r="B879" s="145"/>
      <c r="C879" s="145"/>
      <c r="D879" s="145"/>
      <c r="E879" s="145"/>
      <c r="F879" s="145"/>
      <c r="G879" s="145"/>
      <c r="H879" s="145"/>
      <c r="I879" s="145"/>
      <c r="J879" s="145"/>
      <c r="K879" s="145"/>
      <c r="L879" s="145"/>
      <c r="M879" s="145"/>
      <c r="N879" s="145"/>
    </row>
    <row r="880" spans="1:14" x14ac:dyDescent="0.25">
      <c r="A880" s="145"/>
      <c r="B880" s="145"/>
      <c r="C880" s="145"/>
      <c r="D880" s="145"/>
      <c r="E880" s="145"/>
      <c r="F880" s="145"/>
      <c r="G880" s="145"/>
      <c r="H880" s="145"/>
      <c r="I880" s="145"/>
      <c r="J880" s="145"/>
      <c r="K880" s="145"/>
      <c r="L880" s="145"/>
      <c r="M880" s="145"/>
      <c r="N880" s="145"/>
    </row>
    <row r="881" spans="1:14" x14ac:dyDescent="0.25">
      <c r="A881" s="145"/>
      <c r="B881" s="145"/>
      <c r="C881" s="145"/>
      <c r="D881" s="145"/>
      <c r="E881" s="145"/>
      <c r="F881" s="145"/>
      <c r="G881" s="145"/>
      <c r="H881" s="145"/>
      <c r="I881" s="145"/>
      <c r="J881" s="145"/>
      <c r="K881" s="145"/>
      <c r="L881" s="145"/>
      <c r="M881" s="145"/>
      <c r="N881" s="145"/>
    </row>
    <row r="882" spans="1:14" x14ac:dyDescent="0.25">
      <c r="A882" s="145"/>
      <c r="B882" s="145"/>
      <c r="C882" s="145"/>
      <c r="D882" s="145"/>
      <c r="E882" s="145"/>
      <c r="F882" s="145"/>
      <c r="G882" s="145"/>
      <c r="H882" s="145"/>
      <c r="I882" s="145"/>
      <c r="J882" s="145"/>
      <c r="K882" s="145"/>
      <c r="L882" s="145"/>
      <c r="M882" s="145"/>
      <c r="N882" s="145"/>
    </row>
    <row r="883" spans="1:14" x14ac:dyDescent="0.25">
      <c r="A883" s="145"/>
      <c r="B883" s="145"/>
      <c r="C883" s="145"/>
      <c r="D883" s="145"/>
      <c r="E883" s="145"/>
      <c r="F883" s="145"/>
      <c r="G883" s="145"/>
      <c r="H883" s="145"/>
      <c r="I883" s="145"/>
      <c r="J883" s="145"/>
      <c r="K883" s="145"/>
      <c r="L883" s="145"/>
      <c r="M883" s="145"/>
      <c r="N883" s="145"/>
    </row>
    <row r="884" spans="1:14" x14ac:dyDescent="0.25">
      <c r="A884" s="145"/>
      <c r="B884" s="145"/>
      <c r="C884" s="145"/>
      <c r="D884" s="145"/>
      <c r="E884" s="145"/>
      <c r="F884" s="145"/>
      <c r="G884" s="145"/>
      <c r="H884" s="145"/>
      <c r="I884" s="145"/>
      <c r="J884" s="145"/>
      <c r="K884" s="145"/>
      <c r="L884" s="145"/>
      <c r="M884" s="145"/>
      <c r="N884" s="145"/>
    </row>
    <row r="885" spans="1:14" x14ac:dyDescent="0.25">
      <c r="A885" s="145"/>
      <c r="B885" s="145"/>
      <c r="C885" s="145"/>
      <c r="D885" s="145"/>
      <c r="E885" s="145"/>
      <c r="F885" s="145"/>
      <c r="G885" s="145"/>
      <c r="H885" s="145"/>
      <c r="I885" s="145"/>
      <c r="J885" s="145"/>
      <c r="K885" s="145"/>
      <c r="L885" s="145"/>
      <c r="M885" s="145"/>
      <c r="N885" s="145"/>
    </row>
    <row r="886" spans="1:14" x14ac:dyDescent="0.25">
      <c r="A886" s="145"/>
      <c r="B886" s="145"/>
      <c r="C886" s="145"/>
      <c r="D886" s="145"/>
      <c r="E886" s="145"/>
      <c r="F886" s="145"/>
      <c r="G886" s="145"/>
      <c r="H886" s="145"/>
      <c r="I886" s="145"/>
      <c r="J886" s="145"/>
      <c r="K886" s="145"/>
      <c r="L886" s="145"/>
      <c r="M886" s="145"/>
      <c r="N886" s="145"/>
    </row>
    <row r="887" spans="1:14" x14ac:dyDescent="0.25">
      <c r="A887" s="145"/>
      <c r="B887" s="145"/>
      <c r="C887" s="145"/>
      <c r="D887" s="145"/>
      <c r="E887" s="145"/>
      <c r="F887" s="145"/>
      <c r="G887" s="145"/>
      <c r="H887" s="145"/>
      <c r="I887" s="145"/>
      <c r="J887" s="145"/>
      <c r="K887" s="145"/>
      <c r="L887" s="145"/>
      <c r="M887" s="145"/>
      <c r="N887" s="145"/>
    </row>
    <row r="888" spans="1:14" x14ac:dyDescent="0.25">
      <c r="A888" s="145"/>
      <c r="B888" s="145"/>
      <c r="C888" s="145"/>
      <c r="D888" s="145"/>
      <c r="E888" s="145"/>
      <c r="F888" s="145"/>
      <c r="G888" s="145"/>
      <c r="H888" s="145"/>
      <c r="I888" s="145"/>
      <c r="J888" s="145"/>
      <c r="K888" s="145"/>
      <c r="L888" s="145"/>
      <c r="M888" s="145"/>
      <c r="N888" s="145"/>
    </row>
    <row r="889" spans="1:14" x14ac:dyDescent="0.25">
      <c r="A889" s="145"/>
      <c r="B889" s="145"/>
      <c r="C889" s="145"/>
      <c r="D889" s="145"/>
      <c r="E889" s="145"/>
      <c r="F889" s="145"/>
      <c r="G889" s="145"/>
      <c r="H889" s="145"/>
      <c r="I889" s="145"/>
      <c r="J889" s="145"/>
      <c r="K889" s="145"/>
      <c r="L889" s="145"/>
      <c r="M889" s="145"/>
      <c r="N889" s="145"/>
    </row>
    <row r="890" spans="1:14" x14ac:dyDescent="0.25">
      <c r="A890" s="145"/>
      <c r="B890" s="145"/>
      <c r="C890" s="145"/>
      <c r="D890" s="145"/>
      <c r="E890" s="145"/>
      <c r="F890" s="145"/>
      <c r="G890" s="145"/>
      <c r="H890" s="145"/>
      <c r="I890" s="145"/>
      <c r="J890" s="145"/>
      <c r="K890" s="145"/>
      <c r="L890" s="145"/>
      <c r="M890" s="145"/>
      <c r="N890" s="145"/>
    </row>
    <row r="891" spans="1:14" x14ac:dyDescent="0.25">
      <c r="A891" s="145"/>
      <c r="B891" s="145"/>
      <c r="C891" s="145"/>
      <c r="D891" s="145"/>
      <c r="E891" s="145"/>
      <c r="F891" s="145"/>
      <c r="G891" s="145"/>
      <c r="H891" s="145"/>
      <c r="I891" s="145"/>
      <c r="J891" s="145"/>
      <c r="K891" s="145"/>
      <c r="L891" s="145"/>
      <c r="M891" s="145"/>
      <c r="N891" s="145"/>
    </row>
    <row r="892" spans="1:14" x14ac:dyDescent="0.25">
      <c r="A892" s="145"/>
      <c r="B892" s="145"/>
      <c r="C892" s="145"/>
      <c r="D892" s="145"/>
      <c r="E892" s="145"/>
      <c r="F892" s="145"/>
      <c r="G892" s="145"/>
      <c r="H892" s="145"/>
      <c r="I892" s="145"/>
      <c r="J892" s="145"/>
      <c r="K892" s="145"/>
      <c r="L892" s="145"/>
      <c r="M892" s="145"/>
      <c r="N892" s="145"/>
    </row>
    <row r="893" spans="1:14" x14ac:dyDescent="0.25">
      <c r="A893" s="145"/>
      <c r="B893" s="145"/>
      <c r="C893" s="145"/>
      <c r="D893" s="145"/>
      <c r="E893" s="145"/>
      <c r="F893" s="145"/>
      <c r="G893" s="145"/>
      <c r="H893" s="145"/>
      <c r="I893" s="145"/>
      <c r="J893" s="145"/>
      <c r="K893" s="145"/>
      <c r="L893" s="145"/>
      <c r="M893" s="145"/>
      <c r="N893" s="145"/>
    </row>
    <row r="894" spans="1:14" x14ac:dyDescent="0.25">
      <c r="A894" s="145"/>
      <c r="B894" s="145"/>
      <c r="C894" s="145"/>
      <c r="D894" s="145"/>
      <c r="E894" s="145"/>
      <c r="F894" s="145"/>
      <c r="G894" s="145"/>
      <c r="H894" s="145"/>
      <c r="I894" s="145"/>
      <c r="J894" s="145"/>
      <c r="K894" s="145"/>
      <c r="L894" s="145"/>
      <c r="M894" s="145"/>
      <c r="N894" s="145"/>
    </row>
    <row r="895" spans="1:14" x14ac:dyDescent="0.25">
      <c r="A895" s="145"/>
      <c r="B895" s="145"/>
      <c r="C895" s="145"/>
      <c r="D895" s="145"/>
      <c r="E895" s="145"/>
      <c r="F895" s="145"/>
      <c r="G895" s="145"/>
      <c r="H895" s="145"/>
      <c r="I895" s="145"/>
      <c r="J895" s="145"/>
      <c r="K895" s="145"/>
      <c r="L895" s="145"/>
      <c r="M895" s="145"/>
      <c r="N895" s="145"/>
    </row>
    <row r="896" spans="1:14" x14ac:dyDescent="0.25">
      <c r="A896" s="145"/>
      <c r="B896" s="145"/>
      <c r="C896" s="145"/>
      <c r="D896" s="145"/>
      <c r="E896" s="145"/>
      <c r="F896" s="145"/>
      <c r="G896" s="145"/>
      <c r="H896" s="145"/>
      <c r="I896" s="145"/>
      <c r="J896" s="145"/>
      <c r="K896" s="145"/>
      <c r="L896" s="145"/>
      <c r="M896" s="145"/>
      <c r="N896" s="145"/>
    </row>
    <row r="897" spans="1:14" x14ac:dyDescent="0.25">
      <c r="A897" s="145"/>
      <c r="B897" s="145"/>
      <c r="C897" s="145"/>
      <c r="D897" s="145"/>
      <c r="E897" s="145"/>
      <c r="F897" s="145"/>
      <c r="G897" s="145"/>
      <c r="H897" s="145"/>
      <c r="I897" s="145"/>
      <c r="J897" s="145"/>
      <c r="K897" s="145"/>
      <c r="L897" s="145"/>
      <c r="M897" s="145"/>
      <c r="N897" s="145"/>
    </row>
    <row r="898" spans="1:14" x14ac:dyDescent="0.25">
      <c r="A898" s="145"/>
      <c r="B898" s="145"/>
      <c r="C898" s="145"/>
      <c r="D898" s="145"/>
      <c r="E898" s="145"/>
      <c r="F898" s="145"/>
      <c r="G898" s="145"/>
      <c r="H898" s="145"/>
      <c r="I898" s="145"/>
      <c r="J898" s="145"/>
      <c r="K898" s="145"/>
      <c r="L898" s="145"/>
      <c r="M898" s="145"/>
      <c r="N898" s="145"/>
    </row>
    <row r="899" spans="1:14" x14ac:dyDescent="0.25">
      <c r="A899" s="145"/>
      <c r="B899" s="145"/>
      <c r="C899" s="145"/>
      <c r="D899" s="145"/>
      <c r="E899" s="145"/>
      <c r="F899" s="145"/>
      <c r="G899" s="145"/>
      <c r="H899" s="145"/>
      <c r="I899" s="145"/>
      <c r="J899" s="145"/>
      <c r="K899" s="145"/>
      <c r="L899" s="145"/>
      <c r="M899" s="145"/>
      <c r="N899" s="145"/>
    </row>
    <row r="900" spans="1:14" x14ac:dyDescent="0.25">
      <c r="A900" s="145"/>
      <c r="B900" s="145"/>
      <c r="C900" s="145"/>
      <c r="D900" s="145"/>
      <c r="E900" s="145"/>
      <c r="F900" s="145"/>
      <c r="G900" s="145"/>
      <c r="H900" s="145"/>
      <c r="I900" s="145"/>
      <c r="J900" s="145"/>
      <c r="K900" s="145"/>
      <c r="L900" s="145"/>
      <c r="M900" s="145"/>
      <c r="N900" s="145"/>
    </row>
    <row r="901" spans="1:14" x14ac:dyDescent="0.25">
      <c r="A901" s="145"/>
      <c r="B901" s="145"/>
      <c r="C901" s="145"/>
      <c r="D901" s="145"/>
      <c r="E901" s="145"/>
      <c r="F901" s="145"/>
      <c r="G901" s="145"/>
      <c r="H901" s="145"/>
      <c r="I901" s="145"/>
      <c r="J901" s="145"/>
      <c r="K901" s="145"/>
      <c r="L901" s="145"/>
      <c r="M901" s="145"/>
      <c r="N901" s="145"/>
    </row>
    <row r="902" spans="1:14" x14ac:dyDescent="0.25">
      <c r="A902" s="145"/>
      <c r="B902" s="145"/>
      <c r="C902" s="145"/>
      <c r="D902" s="145"/>
      <c r="E902" s="145"/>
      <c r="F902" s="145"/>
      <c r="G902" s="145"/>
      <c r="H902" s="145"/>
      <c r="I902" s="145"/>
      <c r="J902" s="145"/>
      <c r="K902" s="145"/>
      <c r="L902" s="145"/>
      <c r="M902" s="145"/>
      <c r="N902" s="145"/>
    </row>
    <row r="903" spans="1:14" x14ac:dyDescent="0.25">
      <c r="A903" s="145"/>
      <c r="B903" s="145"/>
      <c r="C903" s="145"/>
      <c r="D903" s="145"/>
      <c r="E903" s="145"/>
      <c r="F903" s="145"/>
      <c r="G903" s="145"/>
      <c r="H903" s="145"/>
      <c r="I903" s="145"/>
      <c r="J903" s="145"/>
      <c r="K903" s="145"/>
      <c r="L903" s="145"/>
      <c r="M903" s="145"/>
      <c r="N903" s="145"/>
    </row>
    <row r="904" spans="1:14" x14ac:dyDescent="0.25">
      <c r="A904" s="145"/>
      <c r="B904" s="145"/>
      <c r="C904" s="145"/>
      <c r="D904" s="145"/>
      <c r="E904" s="145"/>
      <c r="F904" s="145"/>
      <c r="G904" s="145"/>
      <c r="H904" s="145"/>
      <c r="I904" s="145"/>
      <c r="J904" s="145"/>
      <c r="K904" s="145"/>
      <c r="L904" s="145"/>
      <c r="M904" s="145"/>
      <c r="N904" s="145"/>
    </row>
    <row r="905" spans="1:14" x14ac:dyDescent="0.25">
      <c r="A905" s="145"/>
      <c r="B905" s="145"/>
      <c r="C905" s="145"/>
      <c r="D905" s="145"/>
      <c r="E905" s="145"/>
      <c r="F905" s="145"/>
      <c r="G905" s="145"/>
      <c r="H905" s="145"/>
      <c r="I905" s="145"/>
      <c r="J905" s="145"/>
      <c r="K905" s="145"/>
      <c r="L905" s="145"/>
      <c r="M905" s="145"/>
      <c r="N905" s="145"/>
    </row>
    <row r="906" spans="1:14" x14ac:dyDescent="0.25">
      <c r="A906" s="145"/>
      <c r="B906" s="145"/>
      <c r="C906" s="145"/>
      <c r="D906" s="145"/>
      <c r="E906" s="145"/>
      <c r="F906" s="145"/>
      <c r="G906" s="145"/>
      <c r="H906" s="145"/>
      <c r="I906" s="145"/>
      <c r="J906" s="145"/>
      <c r="K906" s="145"/>
      <c r="L906" s="145"/>
      <c r="M906" s="145"/>
      <c r="N906" s="145"/>
    </row>
    <row r="907" spans="1:14" x14ac:dyDescent="0.25">
      <c r="A907" s="145"/>
      <c r="B907" s="145"/>
      <c r="C907" s="145"/>
      <c r="D907" s="145"/>
      <c r="E907" s="145"/>
      <c r="F907" s="145"/>
      <c r="G907" s="145"/>
      <c r="H907" s="145"/>
      <c r="I907" s="145"/>
      <c r="J907" s="145"/>
      <c r="K907" s="145"/>
      <c r="L907" s="145"/>
      <c r="M907" s="145"/>
      <c r="N907" s="145"/>
    </row>
    <row r="908" spans="1:14" x14ac:dyDescent="0.25">
      <c r="A908" s="145"/>
      <c r="B908" s="145"/>
      <c r="C908" s="145"/>
      <c r="D908" s="145"/>
      <c r="E908" s="145"/>
      <c r="F908" s="145"/>
      <c r="G908" s="145"/>
      <c r="H908" s="145"/>
      <c r="I908" s="145"/>
      <c r="J908" s="145"/>
      <c r="K908" s="145"/>
      <c r="L908" s="145"/>
      <c r="M908" s="145"/>
      <c r="N908" s="145"/>
    </row>
    <row r="909" spans="1:14" x14ac:dyDescent="0.25">
      <c r="A909" s="145"/>
      <c r="B909" s="145"/>
      <c r="C909" s="145"/>
      <c r="D909" s="145"/>
      <c r="E909" s="145"/>
      <c r="F909" s="145"/>
      <c r="G909" s="145"/>
      <c r="H909" s="145"/>
      <c r="I909" s="145"/>
      <c r="J909" s="145"/>
      <c r="K909" s="145"/>
      <c r="L909" s="145"/>
      <c r="M909" s="145"/>
      <c r="N909" s="145"/>
    </row>
    <row r="910" spans="1:14" x14ac:dyDescent="0.25">
      <c r="A910" s="145"/>
      <c r="B910" s="145"/>
      <c r="C910" s="145"/>
      <c r="D910" s="145"/>
      <c r="E910" s="145"/>
      <c r="F910" s="145"/>
      <c r="G910" s="145"/>
      <c r="H910" s="145"/>
      <c r="I910" s="145"/>
      <c r="J910" s="145"/>
      <c r="K910" s="145"/>
      <c r="L910" s="145"/>
      <c r="M910" s="145"/>
      <c r="N910" s="145"/>
    </row>
    <row r="911" spans="1:14" x14ac:dyDescent="0.25">
      <c r="A911" s="145"/>
      <c r="B911" s="145"/>
      <c r="C911" s="145"/>
      <c r="D911" s="145"/>
      <c r="E911" s="145"/>
      <c r="F911" s="145"/>
      <c r="G911" s="145"/>
      <c r="H911" s="145"/>
      <c r="I911" s="145"/>
      <c r="J911" s="145"/>
      <c r="K911" s="145"/>
      <c r="L911" s="145"/>
      <c r="M911" s="145"/>
      <c r="N911" s="145"/>
    </row>
    <row r="912" spans="1:14" x14ac:dyDescent="0.25">
      <c r="A912" s="145"/>
      <c r="B912" s="145"/>
      <c r="C912" s="145"/>
      <c r="D912" s="145"/>
      <c r="E912" s="145"/>
      <c r="F912" s="145"/>
      <c r="G912" s="145"/>
      <c r="H912" s="145"/>
      <c r="I912" s="145"/>
      <c r="J912" s="145"/>
      <c r="K912" s="145"/>
      <c r="L912" s="145"/>
      <c r="M912" s="145"/>
      <c r="N912" s="145"/>
    </row>
    <row r="913" spans="1:14" x14ac:dyDescent="0.25">
      <c r="A913" s="145"/>
      <c r="B913" s="145"/>
      <c r="C913" s="145"/>
      <c r="D913" s="145"/>
      <c r="E913" s="145"/>
      <c r="F913" s="145"/>
      <c r="G913" s="145"/>
      <c r="H913" s="145"/>
      <c r="I913" s="145"/>
      <c r="J913" s="145"/>
      <c r="K913" s="145"/>
      <c r="L913" s="145"/>
      <c r="M913" s="145"/>
      <c r="N913" s="145"/>
    </row>
    <row r="914" spans="1:14" x14ac:dyDescent="0.25">
      <c r="A914" s="145"/>
      <c r="B914" s="145"/>
      <c r="C914" s="145"/>
      <c r="D914" s="145"/>
      <c r="E914" s="145"/>
      <c r="F914" s="145"/>
      <c r="G914" s="145"/>
      <c r="H914" s="145"/>
      <c r="I914" s="145"/>
      <c r="J914" s="145"/>
      <c r="K914" s="145"/>
      <c r="L914" s="145"/>
      <c r="M914" s="145"/>
      <c r="N914" s="145"/>
    </row>
    <row r="915" spans="1:14" x14ac:dyDescent="0.25">
      <c r="A915" s="145"/>
      <c r="B915" s="145"/>
      <c r="C915" s="145"/>
      <c r="D915" s="145"/>
      <c r="E915" s="145"/>
      <c r="F915" s="145"/>
      <c r="G915" s="145"/>
      <c r="H915" s="145"/>
      <c r="I915" s="145"/>
      <c r="J915" s="145"/>
      <c r="K915" s="145"/>
      <c r="L915" s="145"/>
      <c r="M915" s="145"/>
      <c r="N915" s="145"/>
    </row>
    <row r="916" spans="1:14" x14ac:dyDescent="0.25">
      <c r="A916" s="145"/>
      <c r="B916" s="145"/>
      <c r="C916" s="145"/>
      <c r="D916" s="145"/>
      <c r="E916" s="145"/>
      <c r="F916" s="145"/>
      <c r="G916" s="145"/>
      <c r="H916" s="145"/>
      <c r="I916" s="145"/>
      <c r="J916" s="145"/>
      <c r="K916" s="145"/>
      <c r="L916" s="145"/>
      <c r="M916" s="145"/>
      <c r="N916" s="145"/>
    </row>
    <row r="917" spans="1:14" x14ac:dyDescent="0.25">
      <c r="A917" s="145"/>
      <c r="B917" s="145"/>
      <c r="C917" s="145"/>
      <c r="D917" s="145"/>
      <c r="E917" s="145"/>
      <c r="F917" s="145"/>
      <c r="G917" s="145"/>
      <c r="H917" s="145"/>
      <c r="I917" s="145"/>
      <c r="J917" s="145"/>
      <c r="K917" s="145"/>
      <c r="L917" s="145"/>
      <c r="M917" s="145"/>
      <c r="N917" s="145"/>
    </row>
    <row r="918" spans="1:14" x14ac:dyDescent="0.25">
      <c r="A918" s="145"/>
      <c r="B918" s="145"/>
      <c r="C918" s="145"/>
      <c r="D918" s="145"/>
      <c r="E918" s="145"/>
      <c r="F918" s="145"/>
      <c r="G918" s="145"/>
      <c r="H918" s="145"/>
      <c r="I918" s="145"/>
      <c r="J918" s="145"/>
      <c r="K918" s="145"/>
      <c r="L918" s="145"/>
      <c r="M918" s="145"/>
      <c r="N918" s="145"/>
    </row>
    <row r="919" spans="1:14" x14ac:dyDescent="0.25">
      <c r="A919" s="145"/>
      <c r="B919" s="145"/>
      <c r="C919" s="145"/>
      <c r="D919" s="145"/>
      <c r="E919" s="145"/>
      <c r="F919" s="145"/>
      <c r="G919" s="145"/>
      <c r="H919" s="145"/>
      <c r="I919" s="145"/>
      <c r="J919" s="145"/>
      <c r="K919" s="145"/>
      <c r="L919" s="145"/>
      <c r="M919" s="145"/>
      <c r="N919" s="145"/>
    </row>
    <row r="920" spans="1:14" x14ac:dyDescent="0.25">
      <c r="A920" s="145"/>
      <c r="B920" s="145"/>
      <c r="C920" s="145"/>
      <c r="D920" s="145"/>
      <c r="E920" s="145"/>
      <c r="F920" s="145"/>
      <c r="G920" s="145"/>
      <c r="H920" s="145"/>
      <c r="I920" s="145"/>
      <c r="J920" s="145"/>
      <c r="K920" s="145"/>
      <c r="L920" s="145"/>
      <c r="M920" s="145"/>
      <c r="N920" s="145"/>
    </row>
    <row r="921" spans="1:14" x14ac:dyDescent="0.25">
      <c r="A921" s="145"/>
      <c r="B921" s="145"/>
      <c r="C921" s="145"/>
      <c r="D921" s="145"/>
      <c r="E921" s="145"/>
      <c r="F921" s="145"/>
      <c r="G921" s="145"/>
      <c r="H921" s="145"/>
      <c r="I921" s="145"/>
      <c r="J921" s="145"/>
      <c r="K921" s="145"/>
      <c r="L921" s="145"/>
      <c r="M921" s="145"/>
      <c r="N921" s="145"/>
    </row>
    <row r="922" spans="1:14" x14ac:dyDescent="0.25">
      <c r="A922" s="145"/>
      <c r="B922" s="145"/>
      <c r="C922" s="145"/>
      <c r="D922" s="145"/>
      <c r="E922" s="145"/>
      <c r="F922" s="145"/>
      <c r="G922" s="145"/>
      <c r="H922" s="145"/>
      <c r="I922" s="145"/>
      <c r="J922" s="145"/>
      <c r="K922" s="145"/>
      <c r="L922" s="145"/>
      <c r="M922" s="145"/>
      <c r="N922" s="145"/>
    </row>
    <row r="923" spans="1:14" x14ac:dyDescent="0.25">
      <c r="A923" s="145"/>
      <c r="B923" s="145"/>
      <c r="C923" s="145"/>
      <c r="D923" s="145"/>
      <c r="E923" s="145"/>
      <c r="F923" s="145"/>
      <c r="G923" s="145"/>
      <c r="H923" s="145"/>
      <c r="I923" s="145"/>
      <c r="J923" s="145"/>
      <c r="K923" s="145"/>
      <c r="L923" s="145"/>
      <c r="M923" s="145"/>
      <c r="N923" s="145"/>
    </row>
    <row r="924" spans="1:14" x14ac:dyDescent="0.25">
      <c r="A924" s="145"/>
      <c r="B924" s="145"/>
      <c r="C924" s="145"/>
      <c r="D924" s="145"/>
      <c r="E924" s="145"/>
      <c r="F924" s="145"/>
      <c r="G924" s="145"/>
      <c r="H924" s="145"/>
      <c r="I924" s="145"/>
      <c r="J924" s="145"/>
      <c r="K924" s="145"/>
      <c r="L924" s="145"/>
      <c r="M924" s="145"/>
      <c r="N924" s="145"/>
    </row>
    <row r="925" spans="1:14" x14ac:dyDescent="0.25">
      <c r="A925" s="145"/>
      <c r="B925" s="145"/>
      <c r="C925" s="145"/>
      <c r="D925" s="145"/>
      <c r="E925" s="145"/>
      <c r="F925" s="145"/>
      <c r="G925" s="145"/>
      <c r="H925" s="145"/>
      <c r="I925" s="145"/>
      <c r="J925" s="145"/>
      <c r="K925" s="145"/>
      <c r="L925" s="145"/>
      <c r="M925" s="145"/>
      <c r="N925" s="145"/>
    </row>
    <row r="926" spans="1:14" x14ac:dyDescent="0.25">
      <c r="A926" s="145"/>
      <c r="B926" s="145"/>
      <c r="C926" s="145"/>
      <c r="D926" s="145"/>
      <c r="E926" s="145"/>
      <c r="F926" s="145"/>
      <c r="G926" s="145"/>
      <c r="H926" s="145"/>
      <c r="I926" s="145"/>
      <c r="J926" s="145"/>
      <c r="K926" s="145"/>
      <c r="L926" s="145"/>
      <c r="M926" s="145"/>
      <c r="N926" s="145"/>
    </row>
    <row r="927" spans="1:14" x14ac:dyDescent="0.25">
      <c r="A927" s="145"/>
      <c r="B927" s="145"/>
      <c r="C927" s="145"/>
      <c r="D927" s="145"/>
      <c r="E927" s="145"/>
      <c r="F927" s="145"/>
      <c r="G927" s="145"/>
      <c r="H927" s="145"/>
      <c r="I927" s="145"/>
      <c r="J927" s="145"/>
      <c r="K927" s="145"/>
      <c r="L927" s="145"/>
      <c r="M927" s="145"/>
      <c r="N927" s="145"/>
    </row>
    <row r="928" spans="1:14" x14ac:dyDescent="0.25">
      <c r="A928" s="145"/>
      <c r="B928" s="145"/>
      <c r="C928" s="145"/>
      <c r="D928" s="145"/>
      <c r="E928" s="145"/>
      <c r="F928" s="145"/>
      <c r="G928" s="145"/>
      <c r="H928" s="145"/>
      <c r="I928" s="145"/>
      <c r="J928" s="145"/>
      <c r="K928" s="145"/>
      <c r="L928" s="145"/>
      <c r="M928" s="145"/>
      <c r="N928" s="145"/>
    </row>
    <row r="929" spans="1:14" x14ac:dyDescent="0.25">
      <c r="A929" s="145"/>
      <c r="B929" s="145"/>
      <c r="C929" s="145"/>
      <c r="D929" s="145"/>
      <c r="E929" s="145"/>
      <c r="F929" s="145"/>
      <c r="G929" s="145"/>
      <c r="H929" s="145"/>
      <c r="I929" s="145"/>
      <c r="J929" s="145"/>
      <c r="K929" s="145"/>
      <c r="L929" s="145"/>
      <c r="M929" s="145"/>
      <c r="N929" s="145"/>
    </row>
    <row r="930" spans="1:14" x14ac:dyDescent="0.25">
      <c r="A930" s="145"/>
      <c r="B930" s="145"/>
      <c r="C930" s="145"/>
      <c r="D930" s="145"/>
      <c r="E930" s="145"/>
      <c r="F930" s="145"/>
      <c r="G930" s="145"/>
      <c r="H930" s="145"/>
      <c r="I930" s="145"/>
      <c r="J930" s="145"/>
      <c r="K930" s="145"/>
      <c r="L930" s="145"/>
      <c r="M930" s="145"/>
      <c r="N930" s="145"/>
    </row>
    <row r="931" spans="1:14" x14ac:dyDescent="0.25">
      <c r="A931" s="145"/>
      <c r="B931" s="145"/>
      <c r="C931" s="145"/>
      <c r="D931" s="145"/>
      <c r="E931" s="145"/>
      <c r="F931" s="145"/>
      <c r="G931" s="145"/>
      <c r="H931" s="145"/>
      <c r="I931" s="145"/>
      <c r="J931" s="145"/>
      <c r="K931" s="145"/>
      <c r="L931" s="145"/>
      <c r="M931" s="145"/>
      <c r="N931" s="145"/>
    </row>
    <row r="932" spans="1:14" x14ac:dyDescent="0.25">
      <c r="A932" s="145"/>
      <c r="B932" s="145"/>
      <c r="C932" s="145"/>
      <c r="D932" s="145"/>
      <c r="E932" s="145"/>
      <c r="F932" s="145"/>
      <c r="G932" s="145"/>
      <c r="H932" s="145"/>
      <c r="I932" s="145"/>
      <c r="J932" s="145"/>
      <c r="K932" s="145"/>
      <c r="L932" s="145"/>
      <c r="M932" s="145"/>
      <c r="N932" s="145"/>
    </row>
    <row r="933" spans="1:14" x14ac:dyDescent="0.25">
      <c r="A933" s="145"/>
      <c r="B933" s="145"/>
      <c r="C933" s="145"/>
      <c r="D933" s="145"/>
      <c r="E933" s="145"/>
      <c r="F933" s="145"/>
      <c r="G933" s="145"/>
      <c r="H933" s="145"/>
      <c r="I933" s="145"/>
      <c r="J933" s="145"/>
      <c r="K933" s="145"/>
      <c r="L933" s="145"/>
      <c r="M933" s="145"/>
      <c r="N933" s="145"/>
    </row>
    <row r="934" spans="1:14" x14ac:dyDescent="0.25">
      <c r="A934" s="145"/>
      <c r="B934" s="145"/>
      <c r="C934" s="145"/>
      <c r="D934" s="145"/>
      <c r="E934" s="145"/>
      <c r="F934" s="145"/>
      <c r="G934" s="145"/>
      <c r="H934" s="145"/>
      <c r="I934" s="145"/>
      <c r="J934" s="145"/>
      <c r="K934" s="145"/>
      <c r="L934" s="145"/>
      <c r="M934" s="145"/>
      <c r="N934" s="145"/>
    </row>
    <row r="935" spans="1:14" x14ac:dyDescent="0.25">
      <c r="A935" s="145"/>
      <c r="B935" s="145"/>
      <c r="C935" s="145"/>
      <c r="D935" s="145"/>
      <c r="E935" s="145"/>
      <c r="F935" s="145"/>
      <c r="G935" s="145"/>
      <c r="H935" s="145"/>
      <c r="I935" s="145"/>
      <c r="J935" s="145"/>
      <c r="K935" s="145"/>
      <c r="L935" s="145"/>
      <c r="M935" s="145"/>
      <c r="N935" s="145"/>
    </row>
    <row r="936" spans="1:14" x14ac:dyDescent="0.25">
      <c r="A936" s="145"/>
      <c r="B936" s="145"/>
      <c r="C936" s="145"/>
      <c r="D936" s="145"/>
      <c r="E936" s="145"/>
      <c r="F936" s="145"/>
      <c r="G936" s="145"/>
      <c r="H936" s="145"/>
      <c r="I936" s="145"/>
      <c r="J936" s="145"/>
      <c r="K936" s="145"/>
      <c r="L936" s="145"/>
      <c r="M936" s="145"/>
      <c r="N936" s="145"/>
    </row>
    <row r="937" spans="1:14" x14ac:dyDescent="0.25">
      <c r="A937" s="145"/>
      <c r="B937" s="145"/>
      <c r="C937" s="145"/>
      <c r="D937" s="145"/>
      <c r="E937" s="145"/>
      <c r="F937" s="145"/>
      <c r="G937" s="145"/>
      <c r="H937" s="145"/>
      <c r="I937" s="145"/>
      <c r="J937" s="145"/>
      <c r="K937" s="145"/>
      <c r="L937" s="145"/>
      <c r="M937" s="145"/>
      <c r="N937" s="145"/>
    </row>
    <row r="938" spans="1:14" x14ac:dyDescent="0.25">
      <c r="A938" s="145"/>
      <c r="B938" s="145"/>
      <c r="C938" s="145"/>
      <c r="D938" s="145"/>
      <c r="E938" s="145"/>
      <c r="F938" s="145"/>
      <c r="G938" s="145"/>
      <c r="H938" s="145"/>
      <c r="I938" s="145"/>
      <c r="J938" s="145"/>
      <c r="K938" s="145"/>
      <c r="L938" s="145"/>
      <c r="M938" s="145"/>
      <c r="N938" s="145"/>
    </row>
    <row r="939" spans="1:14" x14ac:dyDescent="0.25">
      <c r="A939" s="145"/>
      <c r="B939" s="145"/>
      <c r="C939" s="145"/>
      <c r="D939" s="145"/>
      <c r="E939" s="145"/>
      <c r="F939" s="145"/>
      <c r="G939" s="145"/>
      <c r="H939" s="145"/>
      <c r="I939" s="145"/>
      <c r="J939" s="145"/>
      <c r="K939" s="145"/>
      <c r="L939" s="145"/>
      <c r="M939" s="145"/>
      <c r="N939" s="145"/>
    </row>
    <row r="940" spans="1:14" x14ac:dyDescent="0.25">
      <c r="A940" s="145"/>
      <c r="B940" s="145"/>
      <c r="C940" s="145"/>
      <c r="D940" s="145"/>
      <c r="E940" s="145"/>
      <c r="F940" s="145"/>
      <c r="G940" s="145"/>
      <c r="H940" s="145"/>
      <c r="I940" s="145"/>
      <c r="J940" s="145"/>
      <c r="K940" s="145"/>
      <c r="L940" s="145"/>
      <c r="M940" s="145"/>
      <c r="N940" s="145"/>
    </row>
    <row r="941" spans="1:14" x14ac:dyDescent="0.25">
      <c r="A941" s="145"/>
      <c r="B941" s="145"/>
      <c r="C941" s="145"/>
      <c r="D941" s="145"/>
      <c r="E941" s="145"/>
      <c r="F941" s="145"/>
      <c r="G941" s="145"/>
      <c r="H941" s="145"/>
      <c r="I941" s="145"/>
      <c r="J941" s="145"/>
      <c r="K941" s="145"/>
      <c r="L941" s="145"/>
      <c r="M941" s="145"/>
      <c r="N941" s="145"/>
    </row>
    <row r="942" spans="1:14" x14ac:dyDescent="0.25">
      <c r="A942" s="145"/>
      <c r="B942" s="145"/>
      <c r="C942" s="145"/>
      <c r="D942" s="145"/>
      <c r="E942" s="145"/>
      <c r="F942" s="145"/>
      <c r="G942" s="145"/>
      <c r="H942" s="145"/>
      <c r="I942" s="145"/>
      <c r="J942" s="145"/>
      <c r="K942" s="145"/>
      <c r="L942" s="145"/>
      <c r="M942" s="145"/>
      <c r="N942" s="145"/>
    </row>
    <row r="943" spans="1:14" x14ac:dyDescent="0.25">
      <c r="A943" s="145"/>
      <c r="B943" s="145"/>
      <c r="C943" s="145"/>
      <c r="D943" s="145"/>
      <c r="E943" s="145"/>
      <c r="F943" s="145"/>
      <c r="G943" s="145"/>
      <c r="H943" s="145"/>
      <c r="I943" s="145"/>
      <c r="J943" s="145"/>
      <c r="K943" s="145"/>
      <c r="L943" s="145"/>
      <c r="M943" s="145"/>
      <c r="N943" s="145"/>
    </row>
    <row r="944" spans="1:14" x14ac:dyDescent="0.25">
      <c r="A944" s="145"/>
      <c r="B944" s="145"/>
      <c r="C944" s="145"/>
      <c r="D944" s="145"/>
      <c r="E944" s="145"/>
      <c r="F944" s="145"/>
      <c r="G944" s="145"/>
      <c r="H944" s="145"/>
      <c r="I944" s="145"/>
      <c r="J944" s="145"/>
      <c r="K944" s="145"/>
      <c r="L944" s="145"/>
      <c r="M944" s="145"/>
      <c r="N944" s="145"/>
    </row>
    <row r="945" spans="1:14" x14ac:dyDescent="0.25">
      <c r="A945" s="145"/>
      <c r="B945" s="145"/>
      <c r="C945" s="145"/>
      <c r="D945" s="145"/>
      <c r="E945" s="145"/>
      <c r="F945" s="145"/>
      <c r="G945" s="145"/>
      <c r="H945" s="145"/>
      <c r="I945" s="145"/>
      <c r="J945" s="145"/>
      <c r="K945" s="145"/>
      <c r="L945" s="145"/>
      <c r="M945" s="145"/>
      <c r="N945" s="145"/>
    </row>
    <row r="946" spans="1:14" x14ac:dyDescent="0.25">
      <c r="A946" s="145"/>
      <c r="B946" s="145"/>
      <c r="C946" s="145"/>
      <c r="D946" s="145"/>
      <c r="E946" s="145"/>
      <c r="F946" s="145"/>
      <c r="G946" s="145"/>
      <c r="H946" s="145"/>
      <c r="I946" s="145"/>
      <c r="J946" s="145"/>
      <c r="K946" s="145"/>
      <c r="L946" s="145"/>
      <c r="M946" s="145"/>
      <c r="N946" s="145"/>
    </row>
    <row r="947" spans="1:14" x14ac:dyDescent="0.25">
      <c r="A947" s="145"/>
      <c r="B947" s="145"/>
      <c r="C947" s="145"/>
      <c r="D947" s="145"/>
      <c r="E947" s="145"/>
      <c r="F947" s="145"/>
      <c r="G947" s="145"/>
      <c r="H947" s="145"/>
      <c r="I947" s="145"/>
      <c r="J947" s="145"/>
      <c r="K947" s="145"/>
      <c r="L947" s="145"/>
      <c r="M947" s="145"/>
      <c r="N947" s="145"/>
    </row>
    <row r="948" spans="1:14" x14ac:dyDescent="0.25">
      <c r="A948" s="145"/>
      <c r="B948" s="145"/>
      <c r="C948" s="145"/>
      <c r="D948" s="145"/>
      <c r="E948" s="145"/>
      <c r="F948" s="145"/>
      <c r="G948" s="145"/>
      <c r="H948" s="145"/>
      <c r="I948" s="145"/>
      <c r="J948" s="145"/>
      <c r="K948" s="145"/>
      <c r="L948" s="145"/>
      <c r="M948" s="145"/>
      <c r="N948" s="145"/>
    </row>
    <row r="949" spans="1:14" x14ac:dyDescent="0.25">
      <c r="A949" s="145"/>
      <c r="B949" s="145"/>
      <c r="C949" s="145"/>
      <c r="D949" s="145"/>
      <c r="E949" s="145"/>
      <c r="F949" s="145"/>
      <c r="G949" s="145"/>
      <c r="H949" s="145"/>
      <c r="I949" s="145"/>
      <c r="J949" s="145"/>
      <c r="K949" s="145"/>
      <c r="L949" s="145"/>
      <c r="M949" s="145"/>
      <c r="N949" s="145"/>
    </row>
    <row r="950" spans="1:14" x14ac:dyDescent="0.25">
      <c r="A950" s="145"/>
      <c r="B950" s="145"/>
      <c r="C950" s="145"/>
      <c r="D950" s="145"/>
      <c r="E950" s="145"/>
      <c r="F950" s="145"/>
      <c r="G950" s="145"/>
      <c r="H950" s="145"/>
      <c r="I950" s="145"/>
      <c r="J950" s="145"/>
      <c r="K950" s="145"/>
      <c r="L950" s="145"/>
      <c r="M950" s="145"/>
      <c r="N950" s="145"/>
    </row>
    <row r="951" spans="1:14" x14ac:dyDescent="0.25">
      <c r="A951" s="145"/>
      <c r="B951" s="145"/>
      <c r="C951" s="145"/>
      <c r="D951" s="145"/>
      <c r="E951" s="145"/>
      <c r="F951" s="145"/>
      <c r="G951" s="145"/>
      <c r="H951" s="145"/>
      <c r="I951" s="145"/>
      <c r="J951" s="145"/>
      <c r="K951" s="145"/>
      <c r="L951" s="145"/>
      <c r="M951" s="145"/>
      <c r="N951" s="145"/>
    </row>
    <row r="952" spans="1:14" x14ac:dyDescent="0.25">
      <c r="A952" s="145"/>
      <c r="B952" s="145"/>
      <c r="C952" s="145"/>
      <c r="D952" s="145"/>
      <c r="E952" s="145"/>
      <c r="F952" s="145"/>
      <c r="G952" s="145"/>
      <c r="H952" s="145"/>
      <c r="I952" s="145"/>
      <c r="J952" s="145"/>
      <c r="K952" s="145"/>
      <c r="L952" s="145"/>
      <c r="M952" s="145"/>
      <c r="N952" s="145"/>
    </row>
    <row r="953" spans="1:14" x14ac:dyDescent="0.25">
      <c r="A953" s="145"/>
      <c r="B953" s="145"/>
      <c r="C953" s="145"/>
      <c r="D953" s="145"/>
      <c r="E953" s="145"/>
      <c r="F953" s="145"/>
      <c r="G953" s="145"/>
      <c r="H953" s="145"/>
      <c r="I953" s="145"/>
      <c r="J953" s="145"/>
      <c r="K953" s="145"/>
      <c r="L953" s="145"/>
      <c r="M953" s="145"/>
      <c r="N953" s="145"/>
    </row>
    <row r="954" spans="1:14" x14ac:dyDescent="0.25">
      <c r="A954" s="145"/>
      <c r="B954" s="145"/>
      <c r="C954" s="145"/>
      <c r="D954" s="145"/>
      <c r="E954" s="145"/>
      <c r="F954" s="145"/>
      <c r="G954" s="145"/>
      <c r="H954" s="145"/>
      <c r="I954" s="145"/>
      <c r="J954" s="145"/>
      <c r="K954" s="145"/>
      <c r="L954" s="145"/>
      <c r="M954" s="145"/>
      <c r="N954" s="145"/>
    </row>
    <row r="955" spans="1:14" x14ac:dyDescent="0.25">
      <c r="A955" s="145"/>
      <c r="B955" s="145"/>
      <c r="C955" s="145"/>
      <c r="D955" s="145"/>
      <c r="E955" s="145"/>
      <c r="F955" s="145"/>
      <c r="G955" s="145"/>
      <c r="H955" s="145"/>
      <c r="I955" s="145"/>
      <c r="J955" s="145"/>
      <c r="K955" s="145"/>
      <c r="L955" s="145"/>
      <c r="M955" s="145"/>
      <c r="N955" s="145"/>
    </row>
    <row r="956" spans="1:14" x14ac:dyDescent="0.25">
      <c r="A956" s="145"/>
      <c r="B956" s="145"/>
      <c r="C956" s="145"/>
      <c r="D956" s="145"/>
      <c r="E956" s="145"/>
      <c r="F956" s="145"/>
      <c r="G956" s="145"/>
      <c r="H956" s="145"/>
      <c r="I956" s="145"/>
      <c r="J956" s="145"/>
      <c r="K956" s="145"/>
      <c r="L956" s="145"/>
      <c r="M956" s="145"/>
      <c r="N956" s="145"/>
    </row>
    <row r="957" spans="1:14" x14ac:dyDescent="0.25">
      <c r="A957" s="145"/>
      <c r="B957" s="145"/>
      <c r="C957" s="145"/>
      <c r="D957" s="145"/>
      <c r="E957" s="145"/>
      <c r="F957" s="145"/>
      <c r="G957" s="145"/>
      <c r="H957" s="145"/>
      <c r="I957" s="145"/>
      <c r="J957" s="145"/>
      <c r="K957" s="145"/>
      <c r="L957" s="145"/>
      <c r="M957" s="145"/>
      <c r="N957" s="145"/>
    </row>
    <row r="958" spans="1:14" x14ac:dyDescent="0.25">
      <c r="A958" s="145"/>
      <c r="B958" s="145"/>
      <c r="C958" s="145"/>
      <c r="D958" s="145"/>
      <c r="E958" s="145"/>
      <c r="F958" s="145"/>
      <c r="G958" s="145"/>
      <c r="H958" s="145"/>
      <c r="I958" s="145"/>
      <c r="J958" s="145"/>
      <c r="K958" s="145"/>
      <c r="L958" s="145"/>
      <c r="M958" s="145"/>
      <c r="N958" s="145"/>
    </row>
    <row r="959" spans="1:14" x14ac:dyDescent="0.25">
      <c r="A959" s="145"/>
      <c r="B959" s="145"/>
      <c r="C959" s="145"/>
      <c r="D959" s="145"/>
      <c r="E959" s="145"/>
      <c r="F959" s="145"/>
      <c r="G959" s="145"/>
      <c r="H959" s="145"/>
      <c r="I959" s="145"/>
      <c r="J959" s="145"/>
      <c r="K959" s="145"/>
      <c r="L959" s="145"/>
      <c r="M959" s="145"/>
      <c r="N959" s="145"/>
    </row>
    <row r="960" spans="1:14" x14ac:dyDescent="0.25">
      <c r="A960" s="145"/>
      <c r="B960" s="145"/>
      <c r="C960" s="145"/>
      <c r="D960" s="145"/>
      <c r="E960" s="145"/>
      <c r="F960" s="145"/>
      <c r="G960" s="145"/>
      <c r="H960" s="145"/>
      <c r="I960" s="145"/>
      <c r="J960" s="145"/>
      <c r="K960" s="145"/>
      <c r="L960" s="145"/>
      <c r="M960" s="145"/>
      <c r="N960" s="145"/>
    </row>
    <row r="961" spans="1:14" x14ac:dyDescent="0.25">
      <c r="A961" s="145"/>
      <c r="B961" s="145"/>
      <c r="C961" s="145"/>
      <c r="D961" s="145"/>
      <c r="E961" s="145"/>
      <c r="F961" s="145"/>
      <c r="G961" s="145"/>
      <c r="H961" s="145"/>
      <c r="I961" s="145"/>
      <c r="J961" s="145"/>
      <c r="K961" s="145"/>
      <c r="L961" s="145"/>
      <c r="M961" s="145"/>
      <c r="N961" s="145"/>
    </row>
    <row r="962" spans="1:14" x14ac:dyDescent="0.25">
      <c r="A962" s="145"/>
      <c r="B962" s="145"/>
      <c r="C962" s="145"/>
      <c r="D962" s="145"/>
      <c r="E962" s="145"/>
      <c r="F962" s="145"/>
      <c r="G962" s="145"/>
      <c r="H962" s="145"/>
      <c r="I962" s="145"/>
      <c r="J962" s="145"/>
      <c r="K962" s="145"/>
      <c r="L962" s="145"/>
      <c r="M962" s="145"/>
      <c r="N962" s="145"/>
    </row>
    <row r="963" spans="1:14" x14ac:dyDescent="0.25">
      <c r="A963" s="145"/>
      <c r="B963" s="145"/>
      <c r="C963" s="145"/>
      <c r="D963" s="145"/>
      <c r="E963" s="145"/>
      <c r="F963" s="145"/>
      <c r="G963" s="145"/>
      <c r="H963" s="145"/>
      <c r="I963" s="145"/>
      <c r="J963" s="145"/>
      <c r="K963" s="145"/>
      <c r="L963" s="145"/>
      <c r="M963" s="145"/>
      <c r="N963" s="145"/>
    </row>
    <row r="964" spans="1:14" x14ac:dyDescent="0.25">
      <c r="A964" s="145"/>
      <c r="B964" s="145"/>
      <c r="C964" s="145"/>
      <c r="D964" s="145"/>
      <c r="E964" s="145"/>
      <c r="F964" s="145"/>
      <c r="G964" s="145"/>
      <c r="H964" s="145"/>
      <c r="I964" s="145"/>
      <c r="J964" s="145"/>
      <c r="K964" s="145"/>
      <c r="L964" s="145"/>
      <c r="M964" s="145"/>
      <c r="N964" s="145"/>
    </row>
    <row r="965" spans="1:14" x14ac:dyDescent="0.25">
      <c r="A965" s="145"/>
      <c r="B965" s="145"/>
      <c r="C965" s="145"/>
      <c r="D965" s="145"/>
      <c r="E965" s="145"/>
      <c r="F965" s="145"/>
      <c r="G965" s="145"/>
      <c r="H965" s="145"/>
      <c r="I965" s="145"/>
      <c r="J965" s="145"/>
      <c r="K965" s="145"/>
      <c r="L965" s="145"/>
      <c r="M965" s="145"/>
      <c r="N965" s="145"/>
    </row>
    <row r="966" spans="1:14" x14ac:dyDescent="0.25">
      <c r="A966" s="145"/>
      <c r="B966" s="145"/>
      <c r="C966" s="145"/>
      <c r="D966" s="145"/>
      <c r="E966" s="145"/>
      <c r="F966" s="145"/>
      <c r="G966" s="145"/>
      <c r="H966" s="145"/>
      <c r="I966" s="145"/>
      <c r="J966" s="145"/>
      <c r="K966" s="145"/>
      <c r="L966" s="145"/>
      <c r="M966" s="145"/>
      <c r="N966" s="145"/>
    </row>
    <row r="967" spans="1:14" x14ac:dyDescent="0.25">
      <c r="A967" s="145"/>
      <c r="B967" s="145"/>
      <c r="C967" s="145"/>
      <c r="D967" s="145"/>
      <c r="E967" s="145"/>
      <c r="F967" s="145"/>
      <c r="G967" s="145"/>
      <c r="H967" s="145"/>
      <c r="I967" s="145"/>
      <c r="J967" s="145"/>
      <c r="K967" s="145"/>
      <c r="L967" s="145"/>
      <c r="M967" s="145"/>
      <c r="N967" s="145"/>
    </row>
    <row r="968" spans="1:14" x14ac:dyDescent="0.25">
      <c r="A968" s="145"/>
      <c r="B968" s="145"/>
      <c r="C968" s="145"/>
      <c r="D968" s="145"/>
      <c r="E968" s="145"/>
      <c r="F968" s="145"/>
      <c r="G968" s="145"/>
      <c r="H968" s="145"/>
      <c r="I968" s="145"/>
      <c r="J968" s="145"/>
      <c r="K968" s="145"/>
      <c r="L968" s="145"/>
      <c r="M968" s="145"/>
      <c r="N968" s="145"/>
    </row>
    <row r="969" spans="1:14" x14ac:dyDescent="0.25">
      <c r="A969" s="145"/>
      <c r="B969" s="145"/>
      <c r="C969" s="145"/>
      <c r="D969" s="145"/>
      <c r="E969" s="145"/>
      <c r="F969" s="145"/>
      <c r="G969" s="145"/>
      <c r="H969" s="145"/>
      <c r="I969" s="145"/>
      <c r="J969" s="145"/>
      <c r="K969" s="145"/>
      <c r="L969" s="145"/>
      <c r="M969" s="145"/>
      <c r="N969" s="145"/>
    </row>
    <row r="970" spans="1:14" x14ac:dyDescent="0.25">
      <c r="A970" s="145"/>
      <c r="B970" s="145"/>
      <c r="C970" s="145"/>
      <c r="D970" s="145"/>
      <c r="E970" s="145"/>
      <c r="F970" s="145"/>
      <c r="G970" s="145"/>
      <c r="H970" s="145"/>
      <c r="I970" s="145"/>
      <c r="J970" s="145"/>
      <c r="K970" s="145"/>
      <c r="L970" s="145"/>
      <c r="M970" s="145"/>
      <c r="N970" s="145"/>
    </row>
    <row r="971" spans="1:14" x14ac:dyDescent="0.25">
      <c r="A971" s="145"/>
      <c r="B971" s="145"/>
      <c r="C971" s="145"/>
      <c r="D971" s="145"/>
      <c r="E971" s="145"/>
      <c r="F971" s="145"/>
      <c r="G971" s="145"/>
      <c r="H971" s="145"/>
      <c r="I971" s="145"/>
      <c r="J971" s="145"/>
      <c r="K971" s="145"/>
      <c r="L971" s="145"/>
      <c r="M971" s="145"/>
      <c r="N971" s="145"/>
    </row>
    <row r="972" spans="1:14" x14ac:dyDescent="0.25">
      <c r="A972" s="145"/>
      <c r="B972" s="145"/>
      <c r="C972" s="145"/>
      <c r="D972" s="145"/>
      <c r="E972" s="145"/>
      <c r="F972" s="145"/>
      <c r="G972" s="145"/>
      <c r="H972" s="145"/>
      <c r="I972" s="145"/>
      <c r="J972" s="145"/>
      <c r="K972" s="145"/>
      <c r="L972" s="145"/>
      <c r="M972" s="145"/>
      <c r="N972" s="145"/>
    </row>
    <row r="973" spans="1:14" x14ac:dyDescent="0.25">
      <c r="A973" s="145"/>
      <c r="B973" s="145"/>
      <c r="C973" s="145"/>
      <c r="D973" s="145"/>
      <c r="E973" s="145"/>
      <c r="F973" s="145"/>
      <c r="G973" s="145"/>
      <c r="H973" s="145"/>
      <c r="I973" s="145"/>
      <c r="J973" s="145"/>
      <c r="K973" s="145"/>
      <c r="L973" s="145"/>
      <c r="M973" s="145"/>
      <c r="N973" s="145"/>
    </row>
    <row r="974" spans="1:14" x14ac:dyDescent="0.25">
      <c r="A974" s="145"/>
      <c r="B974" s="145"/>
      <c r="C974" s="145"/>
      <c r="D974" s="145"/>
      <c r="E974" s="145"/>
      <c r="F974" s="145"/>
      <c r="G974" s="145"/>
      <c r="H974" s="145"/>
      <c r="I974" s="145"/>
      <c r="J974" s="145"/>
      <c r="K974" s="145"/>
      <c r="L974" s="145"/>
      <c r="M974" s="145"/>
      <c r="N974" s="145"/>
    </row>
    <row r="975" spans="1:14" x14ac:dyDescent="0.25">
      <c r="A975" s="145"/>
      <c r="B975" s="145"/>
      <c r="C975" s="145"/>
      <c r="D975" s="145"/>
      <c r="E975" s="145"/>
      <c r="F975" s="145"/>
      <c r="G975" s="145"/>
      <c r="H975" s="145"/>
      <c r="I975" s="145"/>
      <c r="J975" s="145"/>
      <c r="K975" s="145"/>
      <c r="L975" s="145"/>
      <c r="M975" s="145"/>
      <c r="N975" s="145"/>
    </row>
    <row r="976" spans="1:14" x14ac:dyDescent="0.25">
      <c r="A976" s="145"/>
      <c r="B976" s="145"/>
      <c r="C976" s="145"/>
      <c r="D976" s="145"/>
      <c r="E976" s="145"/>
      <c r="F976" s="145"/>
      <c r="G976" s="145"/>
      <c r="H976" s="145"/>
      <c r="I976" s="145"/>
      <c r="J976" s="145"/>
      <c r="K976" s="145"/>
      <c r="L976" s="145"/>
      <c r="M976" s="145"/>
      <c r="N976" s="145"/>
    </row>
    <row r="977" spans="1:14" x14ac:dyDescent="0.25">
      <c r="A977" s="145"/>
      <c r="B977" s="145"/>
      <c r="C977" s="145"/>
      <c r="D977" s="145"/>
      <c r="E977" s="145"/>
      <c r="F977" s="145"/>
      <c r="G977" s="145"/>
      <c r="H977" s="145"/>
      <c r="I977" s="145"/>
      <c r="J977" s="145"/>
      <c r="K977" s="145"/>
      <c r="L977" s="145"/>
      <c r="M977" s="145"/>
      <c r="N977" s="145"/>
    </row>
    <row r="978" spans="1:14" x14ac:dyDescent="0.25">
      <c r="A978" s="145"/>
      <c r="B978" s="145"/>
      <c r="C978" s="145"/>
      <c r="D978" s="145"/>
      <c r="E978" s="145"/>
      <c r="F978" s="145"/>
      <c r="G978" s="145"/>
      <c r="H978" s="145"/>
      <c r="I978" s="145"/>
      <c r="J978" s="145"/>
      <c r="K978" s="145"/>
      <c r="L978" s="145"/>
      <c r="M978" s="145"/>
      <c r="N978" s="145"/>
    </row>
    <row r="979" spans="1:14" x14ac:dyDescent="0.25">
      <c r="A979" s="145"/>
      <c r="B979" s="145"/>
      <c r="C979" s="145"/>
      <c r="D979" s="145"/>
      <c r="E979" s="145"/>
      <c r="F979" s="145"/>
      <c r="G979" s="145"/>
      <c r="H979" s="145"/>
      <c r="I979" s="145"/>
      <c r="J979" s="145"/>
      <c r="K979" s="145"/>
      <c r="L979" s="145"/>
      <c r="M979" s="145"/>
      <c r="N979" s="145"/>
    </row>
    <row r="980" spans="1:14" x14ac:dyDescent="0.25">
      <c r="A980" s="145"/>
      <c r="B980" s="145"/>
      <c r="C980" s="145"/>
      <c r="D980" s="145"/>
      <c r="E980" s="145"/>
      <c r="F980" s="145"/>
      <c r="G980" s="145"/>
      <c r="H980" s="145"/>
      <c r="I980" s="145"/>
      <c r="J980" s="145"/>
      <c r="K980" s="145"/>
      <c r="L980" s="145"/>
      <c r="M980" s="145"/>
      <c r="N980" s="145"/>
    </row>
    <row r="981" spans="1:14" x14ac:dyDescent="0.25">
      <c r="A981" s="145"/>
      <c r="B981" s="145"/>
      <c r="C981" s="145"/>
      <c r="D981" s="145"/>
      <c r="E981" s="145"/>
      <c r="F981" s="145"/>
      <c r="G981" s="145"/>
      <c r="H981" s="145"/>
      <c r="I981" s="145"/>
      <c r="J981" s="145"/>
      <c r="K981" s="145"/>
      <c r="L981" s="145"/>
      <c r="M981" s="145"/>
      <c r="N981" s="145"/>
    </row>
    <row r="982" spans="1:14" x14ac:dyDescent="0.25">
      <c r="A982" s="145"/>
      <c r="B982" s="145"/>
      <c r="C982" s="145"/>
      <c r="D982" s="145"/>
      <c r="E982" s="145"/>
      <c r="F982" s="145"/>
      <c r="G982" s="145"/>
      <c r="H982" s="145"/>
      <c r="I982" s="145"/>
      <c r="J982" s="145"/>
      <c r="K982" s="145"/>
      <c r="L982" s="145"/>
      <c r="M982" s="145"/>
      <c r="N982" s="145"/>
    </row>
    <row r="983" spans="1:14" x14ac:dyDescent="0.25">
      <c r="A983" s="145"/>
      <c r="B983" s="145"/>
      <c r="C983" s="145"/>
      <c r="D983" s="145"/>
      <c r="E983" s="145"/>
      <c r="F983" s="145"/>
      <c r="G983" s="145"/>
      <c r="H983" s="145"/>
      <c r="I983" s="145"/>
      <c r="J983" s="145"/>
      <c r="K983" s="145"/>
      <c r="L983" s="145"/>
      <c r="M983" s="145"/>
      <c r="N983" s="145"/>
    </row>
    <row r="984" spans="1:14" x14ac:dyDescent="0.25">
      <c r="A984" s="145"/>
      <c r="B984" s="145"/>
      <c r="C984" s="145"/>
      <c r="D984" s="145"/>
      <c r="E984" s="145"/>
      <c r="F984" s="145"/>
      <c r="G984" s="145"/>
      <c r="H984" s="145"/>
      <c r="I984" s="145"/>
      <c r="J984" s="145"/>
      <c r="K984" s="145"/>
      <c r="L984" s="145"/>
      <c r="M984" s="145"/>
      <c r="N984" s="145"/>
    </row>
    <row r="985" spans="1:14" x14ac:dyDescent="0.25">
      <c r="A985" s="145"/>
      <c r="B985" s="145"/>
      <c r="C985" s="145"/>
      <c r="D985" s="145"/>
      <c r="E985" s="145"/>
      <c r="F985" s="145"/>
      <c r="G985" s="145"/>
      <c r="H985" s="145"/>
      <c r="I985" s="145"/>
      <c r="J985" s="145"/>
      <c r="K985" s="145"/>
      <c r="L985" s="145"/>
      <c r="M985" s="145"/>
      <c r="N985" s="145"/>
    </row>
    <row r="986" spans="1:14" x14ac:dyDescent="0.25">
      <c r="A986" s="145"/>
      <c r="B986" s="145"/>
      <c r="C986" s="145"/>
      <c r="D986" s="145"/>
      <c r="E986" s="145"/>
      <c r="F986" s="145"/>
      <c r="G986" s="145"/>
      <c r="H986" s="145"/>
      <c r="I986" s="145"/>
      <c r="J986" s="145"/>
      <c r="K986" s="145"/>
      <c r="L986" s="145"/>
      <c r="M986" s="145"/>
      <c r="N986" s="145"/>
    </row>
    <row r="987" spans="1:14" x14ac:dyDescent="0.25">
      <c r="A987" s="145"/>
      <c r="B987" s="145"/>
      <c r="C987" s="145"/>
      <c r="D987" s="145"/>
      <c r="E987" s="145"/>
      <c r="F987" s="145"/>
      <c r="G987" s="145"/>
      <c r="H987" s="145"/>
      <c r="I987" s="145"/>
      <c r="J987" s="145"/>
      <c r="K987" s="145"/>
      <c r="L987" s="145"/>
      <c r="M987" s="145"/>
      <c r="N987" s="145"/>
    </row>
    <row r="988" spans="1:14" x14ac:dyDescent="0.25">
      <c r="A988" s="145"/>
      <c r="B988" s="145"/>
      <c r="C988" s="145"/>
      <c r="D988" s="145"/>
      <c r="E988" s="145"/>
      <c r="F988" s="145"/>
      <c r="G988" s="145"/>
      <c r="H988" s="145"/>
      <c r="I988" s="145"/>
      <c r="J988" s="145"/>
      <c r="K988" s="145"/>
      <c r="L988" s="145"/>
      <c r="M988" s="145"/>
      <c r="N988" s="145"/>
    </row>
    <row r="989" spans="1:14" x14ac:dyDescent="0.25">
      <c r="A989" s="145"/>
      <c r="B989" s="145"/>
      <c r="C989" s="145"/>
      <c r="D989" s="145"/>
      <c r="E989" s="145"/>
      <c r="F989" s="145"/>
      <c r="G989" s="145"/>
      <c r="H989" s="145"/>
      <c r="I989" s="145"/>
      <c r="J989" s="145"/>
      <c r="K989" s="145"/>
      <c r="L989" s="145"/>
      <c r="M989" s="145"/>
      <c r="N989" s="145"/>
    </row>
    <row r="990" spans="1:14" x14ac:dyDescent="0.25">
      <c r="A990" s="145"/>
      <c r="B990" s="145"/>
      <c r="C990" s="145"/>
      <c r="D990" s="145"/>
      <c r="E990" s="145"/>
      <c r="F990" s="145"/>
      <c r="G990" s="145"/>
      <c r="H990" s="145"/>
      <c r="I990" s="145"/>
      <c r="J990" s="145"/>
      <c r="K990" s="145"/>
      <c r="L990" s="145"/>
      <c r="M990" s="145"/>
      <c r="N990" s="145"/>
    </row>
    <row r="991" spans="1:14" x14ac:dyDescent="0.25">
      <c r="A991" s="145"/>
      <c r="B991" s="145"/>
      <c r="C991" s="145"/>
      <c r="D991" s="145"/>
      <c r="E991" s="145"/>
      <c r="F991" s="145"/>
      <c r="G991" s="145"/>
      <c r="H991" s="145"/>
      <c r="I991" s="145"/>
      <c r="J991" s="145"/>
      <c r="K991" s="145"/>
      <c r="L991" s="145"/>
      <c r="M991" s="145"/>
      <c r="N991" s="145"/>
    </row>
    <row r="992" spans="1:14" x14ac:dyDescent="0.25">
      <c r="A992" s="145"/>
      <c r="B992" s="145"/>
      <c r="C992" s="145"/>
      <c r="D992" s="145"/>
      <c r="E992" s="145"/>
      <c r="F992" s="145"/>
      <c r="G992" s="145"/>
      <c r="H992" s="145"/>
      <c r="I992" s="145"/>
      <c r="J992" s="145"/>
      <c r="K992" s="145"/>
      <c r="L992" s="145"/>
      <c r="M992" s="145"/>
      <c r="N992" s="145"/>
    </row>
    <row r="993" spans="1:14" x14ac:dyDescent="0.25">
      <c r="A993" s="145"/>
      <c r="B993" s="145"/>
      <c r="C993" s="145"/>
      <c r="D993" s="145"/>
      <c r="E993" s="145"/>
      <c r="F993" s="145"/>
      <c r="G993" s="145"/>
      <c r="H993" s="145"/>
      <c r="I993" s="145"/>
      <c r="J993" s="145"/>
      <c r="K993" s="145"/>
      <c r="L993" s="145"/>
      <c r="M993" s="145"/>
      <c r="N993" s="145"/>
    </row>
    <row r="994" spans="1:14" x14ac:dyDescent="0.25">
      <c r="A994" s="145"/>
      <c r="B994" s="145"/>
      <c r="C994" s="145"/>
      <c r="D994" s="145"/>
      <c r="E994" s="145"/>
      <c r="F994" s="145"/>
      <c r="G994" s="145"/>
      <c r="H994" s="145"/>
      <c r="I994" s="145"/>
      <c r="J994" s="145"/>
      <c r="K994" s="145"/>
      <c r="L994" s="145"/>
      <c r="M994" s="145"/>
      <c r="N994" s="145"/>
    </row>
    <row r="995" spans="1:14" x14ac:dyDescent="0.25">
      <c r="A995" s="145"/>
      <c r="B995" s="145"/>
      <c r="C995" s="145"/>
      <c r="D995" s="145"/>
      <c r="E995" s="145"/>
      <c r="F995" s="145"/>
      <c r="G995" s="145"/>
      <c r="H995" s="145"/>
      <c r="I995" s="145"/>
      <c r="J995" s="145"/>
      <c r="K995" s="145"/>
      <c r="L995" s="145"/>
      <c r="M995" s="145"/>
      <c r="N995" s="145"/>
    </row>
    <row r="996" spans="1:14" x14ac:dyDescent="0.25">
      <c r="A996" s="145"/>
      <c r="B996" s="145"/>
      <c r="C996" s="145"/>
      <c r="D996" s="145"/>
      <c r="E996" s="145"/>
      <c r="F996" s="145"/>
      <c r="G996" s="145"/>
      <c r="H996" s="145"/>
      <c r="I996" s="145"/>
      <c r="J996" s="145"/>
      <c r="K996" s="145"/>
      <c r="L996" s="145"/>
      <c r="M996" s="145"/>
      <c r="N996" s="145"/>
    </row>
    <row r="997" spans="1:14" x14ac:dyDescent="0.25">
      <c r="A997" s="145"/>
      <c r="B997" s="145"/>
      <c r="C997" s="145"/>
      <c r="D997" s="145"/>
      <c r="E997" s="145"/>
      <c r="F997" s="145"/>
      <c r="G997" s="145"/>
      <c r="H997" s="145"/>
      <c r="I997" s="145"/>
      <c r="J997" s="145"/>
      <c r="K997" s="145"/>
      <c r="L997" s="145"/>
      <c r="M997" s="145"/>
      <c r="N997" s="145"/>
    </row>
    <row r="998" spans="1:14" x14ac:dyDescent="0.25">
      <c r="A998" s="145"/>
      <c r="B998" s="145"/>
      <c r="C998" s="145"/>
      <c r="D998" s="145"/>
      <c r="E998" s="145"/>
      <c r="F998" s="145"/>
      <c r="G998" s="145"/>
      <c r="H998" s="145"/>
      <c r="I998" s="145"/>
      <c r="J998" s="145"/>
      <c r="K998" s="145"/>
      <c r="L998" s="145"/>
      <c r="M998" s="145"/>
      <c r="N998" s="145"/>
    </row>
    <row r="999" spans="1:14" x14ac:dyDescent="0.25">
      <c r="A999" s="145"/>
      <c r="B999" s="145"/>
      <c r="C999" s="145"/>
      <c r="D999" s="145"/>
      <c r="E999" s="145"/>
      <c r="F999" s="145"/>
      <c r="G999" s="145"/>
      <c r="H999" s="145"/>
      <c r="I999" s="145"/>
      <c r="J999" s="145"/>
      <c r="K999" s="145"/>
      <c r="L999" s="145"/>
      <c r="M999" s="145"/>
      <c r="N999" s="145"/>
    </row>
    <row r="1000" spans="1:14" x14ac:dyDescent="0.25">
      <c r="A1000" s="145"/>
      <c r="B1000" s="145"/>
      <c r="C1000" s="145"/>
      <c r="D1000" s="145"/>
      <c r="E1000" s="145"/>
      <c r="F1000" s="145"/>
      <c r="G1000" s="145"/>
      <c r="H1000" s="145"/>
      <c r="I1000" s="145"/>
      <c r="J1000" s="145"/>
      <c r="K1000" s="145"/>
      <c r="L1000" s="145"/>
      <c r="M1000" s="145"/>
      <c r="N1000" s="145"/>
    </row>
    <row r="1001" spans="1:14" x14ac:dyDescent="0.25">
      <c r="A1001" s="145"/>
      <c r="B1001" s="145"/>
      <c r="C1001" s="145"/>
      <c r="D1001" s="145"/>
      <c r="E1001" s="145"/>
      <c r="F1001" s="145"/>
      <c r="G1001" s="145"/>
      <c r="H1001" s="145"/>
      <c r="I1001" s="145"/>
      <c r="J1001" s="145"/>
      <c r="K1001" s="145"/>
      <c r="L1001" s="145"/>
      <c r="M1001" s="145"/>
      <c r="N1001" s="145"/>
    </row>
    <row r="1002" spans="1:14" x14ac:dyDescent="0.25">
      <c r="A1002" s="145"/>
      <c r="B1002" s="145"/>
      <c r="C1002" s="145"/>
      <c r="D1002" s="145"/>
      <c r="E1002" s="145"/>
      <c r="F1002" s="145"/>
      <c r="G1002" s="145"/>
      <c r="H1002" s="145"/>
      <c r="I1002" s="145"/>
      <c r="J1002" s="145"/>
      <c r="K1002" s="145"/>
      <c r="L1002" s="145"/>
      <c r="M1002" s="145"/>
      <c r="N1002" s="145"/>
    </row>
    <row r="1003" spans="1:14" x14ac:dyDescent="0.25">
      <c r="A1003" s="145"/>
      <c r="B1003" s="145"/>
      <c r="C1003" s="145"/>
      <c r="D1003" s="145"/>
      <c r="E1003" s="145"/>
      <c r="F1003" s="145"/>
      <c r="G1003" s="145"/>
      <c r="H1003" s="145"/>
      <c r="I1003" s="145"/>
      <c r="J1003" s="145"/>
      <c r="K1003" s="145"/>
      <c r="L1003" s="145"/>
      <c r="M1003" s="145"/>
      <c r="N1003" s="145"/>
    </row>
    <row r="1004" spans="1:14" x14ac:dyDescent="0.25">
      <c r="A1004" s="145"/>
      <c r="B1004" s="145"/>
      <c r="C1004" s="145"/>
      <c r="D1004" s="145"/>
      <c r="E1004" s="145"/>
      <c r="F1004" s="145"/>
      <c r="G1004" s="145"/>
      <c r="H1004" s="145"/>
      <c r="I1004" s="145"/>
      <c r="J1004" s="145"/>
      <c r="K1004" s="145"/>
      <c r="L1004" s="145"/>
      <c r="M1004" s="145"/>
      <c r="N1004" s="145"/>
    </row>
    <row r="1005" spans="1:14" x14ac:dyDescent="0.25">
      <c r="A1005" s="145"/>
      <c r="B1005" s="145"/>
      <c r="C1005" s="145"/>
      <c r="D1005" s="145"/>
      <c r="E1005" s="145"/>
      <c r="F1005" s="145"/>
      <c r="G1005" s="145"/>
      <c r="H1005" s="145"/>
      <c r="I1005" s="145"/>
      <c r="J1005" s="145"/>
      <c r="K1005" s="145"/>
      <c r="L1005" s="145"/>
      <c r="M1005" s="145"/>
      <c r="N1005" s="145"/>
    </row>
    <row r="1006" spans="1:14" x14ac:dyDescent="0.25">
      <c r="A1006" s="145"/>
      <c r="B1006" s="145"/>
      <c r="C1006" s="145"/>
      <c r="D1006" s="145"/>
      <c r="E1006" s="145"/>
      <c r="F1006" s="145"/>
      <c r="G1006" s="145"/>
      <c r="H1006" s="145"/>
      <c r="I1006" s="145"/>
      <c r="J1006" s="145"/>
      <c r="K1006" s="145"/>
      <c r="L1006" s="145"/>
      <c r="M1006" s="145"/>
      <c r="N1006" s="145"/>
    </row>
    <row r="1007" spans="1:14" x14ac:dyDescent="0.25">
      <c r="A1007" s="145"/>
      <c r="B1007" s="145"/>
      <c r="C1007" s="145"/>
      <c r="D1007" s="145"/>
      <c r="E1007" s="145"/>
      <c r="F1007" s="145"/>
      <c r="G1007" s="145"/>
      <c r="H1007" s="145"/>
      <c r="I1007" s="145"/>
      <c r="J1007" s="145"/>
      <c r="K1007" s="145"/>
      <c r="L1007" s="145"/>
      <c r="M1007" s="145"/>
      <c r="N1007" s="145"/>
    </row>
    <row r="1008" spans="1:14" x14ac:dyDescent="0.25">
      <c r="A1008" s="145"/>
      <c r="B1008" s="145"/>
      <c r="C1008" s="145"/>
      <c r="D1008" s="145"/>
      <c r="E1008" s="145"/>
      <c r="F1008" s="145"/>
      <c r="G1008" s="145"/>
      <c r="H1008" s="145"/>
      <c r="I1008" s="145"/>
      <c r="J1008" s="145"/>
      <c r="K1008" s="145"/>
      <c r="L1008" s="145"/>
      <c r="M1008" s="145"/>
      <c r="N1008" s="145"/>
    </row>
    <row r="1009" spans="1:14" x14ac:dyDescent="0.25">
      <c r="A1009" s="145"/>
      <c r="B1009" s="145"/>
      <c r="C1009" s="145"/>
      <c r="D1009" s="145"/>
      <c r="E1009" s="145"/>
      <c r="F1009" s="145"/>
      <c r="G1009" s="145"/>
      <c r="H1009" s="145"/>
      <c r="I1009" s="145"/>
      <c r="J1009" s="145"/>
      <c r="K1009" s="145"/>
      <c r="L1009" s="145"/>
      <c r="M1009" s="145"/>
      <c r="N1009" s="145"/>
    </row>
    <row r="1010" spans="1:14" x14ac:dyDescent="0.25">
      <c r="A1010" s="145"/>
      <c r="B1010" s="145"/>
      <c r="C1010" s="145"/>
      <c r="D1010" s="145"/>
      <c r="E1010" s="145"/>
      <c r="F1010" s="145"/>
      <c r="G1010" s="145"/>
      <c r="H1010" s="145"/>
      <c r="I1010" s="145"/>
      <c r="J1010" s="145"/>
      <c r="K1010" s="145"/>
      <c r="L1010" s="145"/>
      <c r="M1010" s="145"/>
      <c r="N1010" s="145"/>
    </row>
    <row r="1011" spans="1:14" x14ac:dyDescent="0.25">
      <c r="A1011" s="145"/>
      <c r="B1011" s="145"/>
      <c r="C1011" s="145"/>
      <c r="D1011" s="145"/>
      <c r="E1011" s="145"/>
      <c r="F1011" s="145"/>
      <c r="G1011" s="145"/>
      <c r="H1011" s="145"/>
      <c r="I1011" s="145"/>
      <c r="J1011" s="145"/>
      <c r="K1011" s="145"/>
      <c r="L1011" s="145"/>
      <c r="M1011" s="145"/>
      <c r="N1011" s="145"/>
    </row>
    <row r="1012" spans="1:14" x14ac:dyDescent="0.25">
      <c r="A1012" s="145"/>
      <c r="B1012" s="145"/>
      <c r="C1012" s="145"/>
      <c r="D1012" s="145"/>
      <c r="E1012" s="145"/>
      <c r="F1012" s="145"/>
      <c r="G1012" s="145"/>
      <c r="H1012" s="145"/>
      <c r="I1012" s="145"/>
      <c r="J1012" s="145"/>
      <c r="K1012" s="145"/>
      <c r="L1012" s="145"/>
      <c r="M1012" s="145"/>
      <c r="N1012" s="145"/>
    </row>
    <row r="1013" spans="1:14" x14ac:dyDescent="0.25">
      <c r="A1013" s="145"/>
      <c r="B1013" s="145"/>
      <c r="C1013" s="145"/>
      <c r="D1013" s="145"/>
      <c r="E1013" s="145"/>
      <c r="F1013" s="145"/>
      <c r="G1013" s="145"/>
      <c r="H1013" s="145"/>
      <c r="I1013" s="145"/>
      <c r="J1013" s="145"/>
      <c r="K1013" s="145"/>
      <c r="L1013" s="145"/>
      <c r="M1013" s="145"/>
      <c r="N1013" s="145"/>
    </row>
    <row r="1014" spans="1:14" x14ac:dyDescent="0.25">
      <c r="A1014" s="145"/>
      <c r="B1014" s="145"/>
      <c r="C1014" s="145"/>
      <c r="D1014" s="145"/>
      <c r="E1014" s="145"/>
      <c r="F1014" s="145"/>
      <c r="G1014" s="145"/>
      <c r="H1014" s="145"/>
      <c r="I1014" s="145"/>
      <c r="J1014" s="145"/>
      <c r="K1014" s="145"/>
      <c r="L1014" s="145"/>
      <c r="M1014" s="145"/>
      <c r="N1014" s="145"/>
    </row>
    <row r="1015" spans="1:14" x14ac:dyDescent="0.25">
      <c r="A1015" s="145"/>
      <c r="B1015" s="145"/>
      <c r="C1015" s="145"/>
      <c r="D1015" s="145"/>
      <c r="E1015" s="145"/>
      <c r="F1015" s="145"/>
      <c r="G1015" s="145"/>
      <c r="H1015" s="145"/>
      <c r="I1015" s="145"/>
      <c r="J1015" s="145"/>
      <c r="K1015" s="145"/>
      <c r="L1015" s="145"/>
      <c r="M1015" s="145"/>
      <c r="N1015" s="145"/>
    </row>
    <row r="1016" spans="1:14" x14ac:dyDescent="0.25">
      <c r="A1016" s="145"/>
      <c r="B1016" s="145"/>
      <c r="C1016" s="145"/>
      <c r="D1016" s="145"/>
      <c r="E1016" s="145"/>
      <c r="F1016" s="145"/>
      <c r="G1016" s="145"/>
      <c r="H1016" s="145"/>
      <c r="I1016" s="145"/>
      <c r="J1016" s="145"/>
      <c r="K1016" s="145"/>
      <c r="L1016" s="145"/>
      <c r="M1016" s="145"/>
      <c r="N1016" s="145"/>
    </row>
    <row r="1017" spans="1:14" x14ac:dyDescent="0.25">
      <c r="A1017" s="145"/>
      <c r="B1017" s="145"/>
      <c r="C1017" s="145"/>
      <c r="D1017" s="145"/>
      <c r="E1017" s="145"/>
      <c r="F1017" s="145"/>
      <c r="G1017" s="145"/>
      <c r="H1017" s="145"/>
      <c r="I1017" s="145"/>
      <c r="J1017" s="145"/>
      <c r="K1017" s="145"/>
      <c r="L1017" s="145"/>
      <c r="M1017" s="145"/>
      <c r="N1017" s="145"/>
    </row>
    <row r="1018" spans="1:14" x14ac:dyDescent="0.25">
      <c r="A1018" s="145"/>
      <c r="B1018" s="145"/>
      <c r="C1018" s="145"/>
      <c r="D1018" s="145"/>
      <c r="E1018" s="145"/>
      <c r="F1018" s="145"/>
      <c r="G1018" s="145"/>
      <c r="H1018" s="145"/>
      <c r="I1018" s="145"/>
      <c r="J1018" s="145"/>
      <c r="K1018" s="145"/>
      <c r="L1018" s="145"/>
      <c r="M1018" s="145"/>
      <c r="N1018" s="145"/>
    </row>
    <row r="1019" spans="1:14" x14ac:dyDescent="0.25">
      <c r="A1019" s="145"/>
      <c r="B1019" s="145"/>
      <c r="C1019" s="145"/>
      <c r="D1019" s="145"/>
      <c r="E1019" s="145"/>
      <c r="F1019" s="145"/>
      <c r="G1019" s="145"/>
      <c r="H1019" s="145"/>
      <c r="I1019" s="145"/>
      <c r="J1019" s="145"/>
      <c r="K1019" s="145"/>
      <c r="L1019" s="145"/>
      <c r="M1019" s="145"/>
      <c r="N1019" s="145"/>
    </row>
    <row r="1020" spans="1:14" x14ac:dyDescent="0.25">
      <c r="A1020" s="145"/>
      <c r="B1020" s="145"/>
      <c r="C1020" s="145"/>
      <c r="D1020" s="145"/>
      <c r="E1020" s="145"/>
      <c r="F1020" s="145"/>
      <c r="G1020" s="145"/>
      <c r="H1020" s="145"/>
      <c r="I1020" s="145"/>
      <c r="J1020" s="145"/>
      <c r="K1020" s="145"/>
      <c r="L1020" s="145"/>
      <c r="M1020" s="145"/>
      <c r="N1020" s="145"/>
    </row>
    <row r="1021" spans="1:14" x14ac:dyDescent="0.25">
      <c r="A1021" s="145"/>
      <c r="B1021" s="145"/>
      <c r="C1021" s="145"/>
      <c r="D1021" s="145"/>
      <c r="E1021" s="145"/>
      <c r="F1021" s="145"/>
      <c r="G1021" s="145"/>
      <c r="H1021" s="145"/>
      <c r="I1021" s="145"/>
      <c r="J1021" s="145"/>
      <c r="K1021" s="145"/>
      <c r="L1021" s="145"/>
      <c r="M1021" s="145"/>
      <c r="N1021" s="145"/>
    </row>
    <row r="1022" spans="1:14" x14ac:dyDescent="0.25">
      <c r="A1022" s="145"/>
      <c r="B1022" s="145"/>
      <c r="C1022" s="145"/>
      <c r="D1022" s="145"/>
      <c r="E1022" s="145"/>
      <c r="F1022" s="145"/>
      <c r="G1022" s="145"/>
      <c r="H1022" s="145"/>
      <c r="I1022" s="145"/>
      <c r="J1022" s="145"/>
      <c r="K1022" s="145"/>
      <c r="L1022" s="145"/>
      <c r="M1022" s="145"/>
      <c r="N1022" s="145"/>
    </row>
    <row r="1023" spans="1:14" x14ac:dyDescent="0.25">
      <c r="A1023" s="145"/>
      <c r="B1023" s="145"/>
      <c r="C1023" s="145"/>
      <c r="D1023" s="145"/>
      <c r="E1023" s="145"/>
      <c r="F1023" s="145"/>
      <c r="G1023" s="145"/>
      <c r="H1023" s="145"/>
      <c r="I1023" s="145"/>
      <c r="J1023" s="145"/>
      <c r="K1023" s="145"/>
      <c r="L1023" s="145"/>
      <c r="M1023" s="145"/>
      <c r="N1023" s="145"/>
    </row>
    <row r="1024" spans="1:14" x14ac:dyDescent="0.25">
      <c r="A1024" s="145"/>
      <c r="B1024" s="145"/>
      <c r="C1024" s="145"/>
      <c r="D1024" s="145"/>
      <c r="E1024" s="145"/>
      <c r="F1024" s="145"/>
      <c r="G1024" s="145"/>
      <c r="H1024" s="145"/>
      <c r="I1024" s="145"/>
      <c r="J1024" s="145"/>
      <c r="K1024" s="145"/>
      <c r="L1024" s="145"/>
      <c r="M1024" s="145"/>
      <c r="N1024" s="145"/>
    </row>
    <row r="1025" spans="1:14" x14ac:dyDescent="0.25">
      <c r="A1025" s="145"/>
      <c r="B1025" s="145"/>
      <c r="C1025" s="145"/>
      <c r="D1025" s="145"/>
      <c r="E1025" s="145"/>
      <c r="F1025" s="145"/>
      <c r="G1025" s="145"/>
      <c r="H1025" s="145"/>
      <c r="I1025" s="145"/>
      <c r="J1025" s="145"/>
      <c r="K1025" s="145"/>
      <c r="L1025" s="145"/>
      <c r="M1025" s="145"/>
      <c r="N1025" s="145"/>
    </row>
    <row r="1026" spans="1:14" x14ac:dyDescent="0.25">
      <c r="A1026" s="145"/>
      <c r="B1026" s="145"/>
      <c r="C1026" s="145"/>
      <c r="D1026" s="145"/>
      <c r="E1026" s="145"/>
      <c r="F1026" s="145"/>
      <c r="G1026" s="145"/>
      <c r="H1026" s="145"/>
      <c r="I1026" s="145"/>
      <c r="J1026" s="145"/>
      <c r="K1026" s="145"/>
      <c r="L1026" s="145"/>
      <c r="M1026" s="145"/>
      <c r="N1026" s="145"/>
    </row>
    <row r="1027" spans="1:14" x14ac:dyDescent="0.25">
      <c r="A1027" s="145"/>
      <c r="B1027" s="145"/>
      <c r="C1027" s="145"/>
      <c r="D1027" s="145"/>
      <c r="E1027" s="145"/>
      <c r="F1027" s="145"/>
      <c r="G1027" s="145"/>
      <c r="H1027" s="145"/>
      <c r="I1027" s="145"/>
      <c r="J1027" s="145"/>
      <c r="K1027" s="145"/>
      <c r="L1027" s="145"/>
      <c r="M1027" s="145"/>
      <c r="N1027" s="145"/>
    </row>
    <row r="1028" spans="1:14" x14ac:dyDescent="0.25">
      <c r="A1028" s="145"/>
      <c r="B1028" s="145"/>
      <c r="C1028" s="145"/>
      <c r="D1028" s="145"/>
      <c r="E1028" s="145"/>
      <c r="F1028" s="145"/>
      <c r="G1028" s="145"/>
      <c r="H1028" s="145"/>
      <c r="I1028" s="145"/>
      <c r="J1028" s="145"/>
      <c r="K1028" s="145"/>
      <c r="L1028" s="145"/>
      <c r="M1028" s="145"/>
      <c r="N1028" s="145"/>
    </row>
    <row r="1029" spans="1:14" x14ac:dyDescent="0.25">
      <c r="A1029" s="145"/>
      <c r="B1029" s="145"/>
      <c r="C1029" s="145"/>
      <c r="D1029" s="145"/>
      <c r="E1029" s="145"/>
      <c r="F1029" s="145"/>
      <c r="G1029" s="145"/>
      <c r="H1029" s="145"/>
      <c r="I1029" s="145"/>
      <c r="J1029" s="145"/>
      <c r="K1029" s="145"/>
      <c r="L1029" s="145"/>
      <c r="M1029" s="145"/>
      <c r="N1029" s="145"/>
    </row>
    <row r="1030" spans="1:14" x14ac:dyDescent="0.25">
      <c r="A1030" s="145"/>
      <c r="B1030" s="145"/>
      <c r="C1030" s="145"/>
      <c r="D1030" s="145"/>
      <c r="E1030" s="145"/>
      <c r="F1030" s="145"/>
      <c r="G1030" s="145"/>
      <c r="H1030" s="145"/>
      <c r="I1030" s="145"/>
      <c r="J1030" s="145"/>
      <c r="K1030" s="145"/>
      <c r="L1030" s="145"/>
      <c r="M1030" s="145"/>
      <c r="N1030" s="145"/>
    </row>
    <row r="1031" spans="1:14" x14ac:dyDescent="0.25">
      <c r="A1031" s="145"/>
      <c r="B1031" s="145"/>
      <c r="C1031" s="145"/>
      <c r="D1031" s="145"/>
      <c r="E1031" s="145"/>
      <c r="F1031" s="145"/>
      <c r="G1031" s="145"/>
      <c r="H1031" s="145"/>
      <c r="I1031" s="145"/>
      <c r="J1031" s="145"/>
      <c r="K1031" s="145"/>
      <c r="L1031" s="145"/>
      <c r="M1031" s="145"/>
      <c r="N1031" s="145"/>
    </row>
    <row r="1032" spans="1:14" x14ac:dyDescent="0.25">
      <c r="A1032" s="145"/>
      <c r="B1032" s="145"/>
      <c r="C1032" s="145"/>
      <c r="D1032" s="145"/>
      <c r="E1032" s="145"/>
      <c r="F1032" s="145"/>
      <c r="G1032" s="145"/>
      <c r="H1032" s="145"/>
      <c r="I1032" s="145"/>
      <c r="J1032" s="145"/>
      <c r="K1032" s="145"/>
      <c r="L1032" s="145"/>
      <c r="M1032" s="145"/>
      <c r="N1032" s="145"/>
    </row>
    <row r="1033" spans="1:14" x14ac:dyDescent="0.25">
      <c r="A1033" s="145"/>
      <c r="B1033" s="145"/>
      <c r="C1033" s="145"/>
      <c r="D1033" s="145"/>
      <c r="E1033" s="145"/>
      <c r="F1033" s="145"/>
      <c r="G1033" s="145"/>
      <c r="H1033" s="145"/>
      <c r="I1033" s="145"/>
      <c r="J1033" s="145"/>
      <c r="K1033" s="145"/>
      <c r="L1033" s="145"/>
      <c r="M1033" s="145"/>
      <c r="N1033" s="145"/>
    </row>
    <row r="1034" spans="1:14" x14ac:dyDescent="0.25">
      <c r="A1034" s="145"/>
      <c r="B1034" s="145"/>
      <c r="C1034" s="145"/>
      <c r="D1034" s="145"/>
      <c r="E1034" s="145"/>
      <c r="F1034" s="145"/>
      <c r="G1034" s="145"/>
      <c r="H1034" s="145"/>
      <c r="I1034" s="145"/>
      <c r="J1034" s="145"/>
      <c r="K1034" s="145"/>
      <c r="L1034" s="145"/>
      <c r="M1034" s="145"/>
      <c r="N1034" s="145"/>
    </row>
    <row r="1035" spans="1:14" x14ac:dyDescent="0.25">
      <c r="A1035" s="145"/>
      <c r="B1035" s="145"/>
      <c r="C1035" s="145"/>
      <c r="D1035" s="145"/>
      <c r="E1035" s="145"/>
      <c r="F1035" s="145"/>
      <c r="G1035" s="145"/>
      <c r="H1035" s="145"/>
      <c r="I1035" s="145"/>
      <c r="J1035" s="145"/>
      <c r="K1035" s="145"/>
      <c r="L1035" s="145"/>
      <c r="M1035" s="145"/>
      <c r="N1035" s="145"/>
    </row>
    <row r="1036" spans="1:14" x14ac:dyDescent="0.25">
      <c r="A1036" s="145"/>
      <c r="B1036" s="145"/>
      <c r="C1036" s="145"/>
      <c r="D1036" s="145"/>
      <c r="E1036" s="145"/>
      <c r="F1036" s="145"/>
      <c r="G1036" s="145"/>
      <c r="H1036" s="145"/>
      <c r="I1036" s="145"/>
      <c r="J1036" s="145"/>
      <c r="K1036" s="145"/>
      <c r="L1036" s="145"/>
      <c r="M1036" s="145"/>
      <c r="N1036" s="145"/>
    </row>
    <row r="1037" spans="1:14" x14ac:dyDescent="0.25">
      <c r="A1037" s="145"/>
      <c r="B1037" s="145"/>
      <c r="C1037" s="145"/>
      <c r="D1037" s="145"/>
      <c r="E1037" s="145"/>
      <c r="F1037" s="145"/>
      <c r="G1037" s="145"/>
      <c r="H1037" s="145"/>
      <c r="I1037" s="145"/>
      <c r="J1037" s="145"/>
      <c r="K1037" s="145"/>
      <c r="L1037" s="145"/>
      <c r="M1037" s="145"/>
      <c r="N1037" s="145"/>
    </row>
    <row r="1038" spans="1:14" x14ac:dyDescent="0.25">
      <c r="A1038" s="145"/>
      <c r="B1038" s="145"/>
      <c r="C1038" s="145"/>
      <c r="D1038" s="145"/>
      <c r="E1038" s="145"/>
      <c r="F1038" s="145"/>
      <c r="G1038" s="145"/>
      <c r="H1038" s="145"/>
      <c r="I1038" s="145"/>
      <c r="J1038" s="145"/>
      <c r="K1038" s="145"/>
      <c r="L1038" s="145"/>
      <c r="M1038" s="145"/>
      <c r="N1038" s="145"/>
    </row>
    <row r="1039" spans="1:14" x14ac:dyDescent="0.25">
      <c r="A1039" s="145"/>
      <c r="B1039" s="145"/>
      <c r="C1039" s="145"/>
      <c r="D1039" s="145"/>
      <c r="E1039" s="145"/>
      <c r="F1039" s="145"/>
      <c r="G1039" s="145"/>
      <c r="H1039" s="145"/>
      <c r="I1039" s="145"/>
      <c r="J1039" s="145"/>
      <c r="K1039" s="145"/>
      <c r="L1039" s="145"/>
      <c r="M1039" s="145"/>
      <c r="N1039" s="145"/>
    </row>
    <row r="1040" spans="1:14" x14ac:dyDescent="0.25">
      <c r="A1040" s="145"/>
      <c r="B1040" s="145"/>
      <c r="C1040" s="145"/>
      <c r="D1040" s="145"/>
      <c r="E1040" s="145"/>
      <c r="F1040" s="145"/>
      <c r="G1040" s="145"/>
      <c r="H1040" s="145"/>
      <c r="I1040" s="145"/>
      <c r="J1040" s="145"/>
      <c r="K1040" s="145"/>
      <c r="L1040" s="145"/>
      <c r="M1040" s="145"/>
      <c r="N1040" s="145"/>
    </row>
    <row r="1041" spans="1:14" x14ac:dyDescent="0.25">
      <c r="A1041" s="145"/>
      <c r="B1041" s="145"/>
      <c r="C1041" s="145"/>
      <c r="D1041" s="145"/>
      <c r="E1041" s="145"/>
      <c r="F1041" s="145"/>
      <c r="G1041" s="145"/>
      <c r="H1041" s="145"/>
      <c r="I1041" s="145"/>
      <c r="J1041" s="145"/>
      <c r="K1041" s="145"/>
      <c r="L1041" s="145"/>
      <c r="M1041" s="145"/>
      <c r="N1041" s="145"/>
    </row>
    <row r="1042" spans="1:14" x14ac:dyDescent="0.25">
      <c r="A1042" s="145"/>
      <c r="B1042" s="145"/>
      <c r="C1042" s="145"/>
      <c r="D1042" s="145"/>
      <c r="E1042" s="145"/>
      <c r="F1042" s="145"/>
      <c r="G1042" s="145"/>
      <c r="H1042" s="145"/>
      <c r="I1042" s="145"/>
      <c r="J1042" s="145"/>
      <c r="K1042" s="145"/>
      <c r="L1042" s="145"/>
      <c r="M1042" s="145"/>
      <c r="N1042" s="145"/>
    </row>
    <row r="1043" spans="1:14" x14ac:dyDescent="0.25">
      <c r="A1043" s="145"/>
      <c r="B1043" s="145"/>
      <c r="C1043" s="145"/>
      <c r="D1043" s="145"/>
      <c r="E1043" s="145"/>
      <c r="F1043" s="145"/>
      <c r="G1043" s="145"/>
      <c r="H1043" s="145"/>
      <c r="I1043" s="145"/>
      <c r="J1043" s="145"/>
      <c r="K1043" s="145"/>
      <c r="L1043" s="145"/>
      <c r="M1043" s="145"/>
      <c r="N1043" s="145"/>
    </row>
    <row r="1044" spans="1:14" x14ac:dyDescent="0.25">
      <c r="A1044" s="145"/>
      <c r="B1044" s="145"/>
      <c r="C1044" s="145"/>
      <c r="D1044" s="145"/>
      <c r="E1044" s="145"/>
      <c r="F1044" s="145"/>
      <c r="G1044" s="145"/>
      <c r="H1044" s="145"/>
      <c r="I1044" s="145"/>
      <c r="J1044" s="145"/>
      <c r="K1044" s="145"/>
      <c r="L1044" s="145"/>
      <c r="M1044" s="145"/>
      <c r="N1044" s="145"/>
    </row>
    <row r="1045" spans="1:14" x14ac:dyDescent="0.25">
      <c r="A1045" s="145"/>
      <c r="B1045" s="145"/>
      <c r="C1045" s="145"/>
      <c r="D1045" s="145"/>
      <c r="E1045" s="145"/>
      <c r="F1045" s="145"/>
      <c r="G1045" s="145"/>
      <c r="H1045" s="145"/>
      <c r="I1045" s="145"/>
      <c r="J1045" s="145"/>
      <c r="K1045" s="145"/>
      <c r="L1045" s="145"/>
      <c r="M1045" s="145"/>
      <c r="N1045" s="145"/>
    </row>
    <row r="1046" spans="1:14" x14ac:dyDescent="0.25">
      <c r="A1046" s="145"/>
      <c r="B1046" s="145"/>
      <c r="C1046" s="145"/>
      <c r="D1046" s="145"/>
      <c r="E1046" s="145"/>
      <c r="F1046" s="145"/>
      <c r="G1046" s="145"/>
      <c r="H1046" s="145"/>
      <c r="I1046" s="145"/>
      <c r="J1046" s="145"/>
      <c r="K1046" s="145"/>
      <c r="L1046" s="145"/>
      <c r="M1046" s="145"/>
      <c r="N1046" s="145"/>
    </row>
    <row r="1047" spans="1:14" x14ac:dyDescent="0.25">
      <c r="A1047" s="145"/>
      <c r="B1047" s="145"/>
      <c r="C1047" s="145"/>
      <c r="D1047" s="145"/>
      <c r="E1047" s="145"/>
      <c r="F1047" s="145"/>
      <c r="G1047" s="145"/>
      <c r="H1047" s="145"/>
      <c r="I1047" s="145"/>
      <c r="J1047" s="145"/>
      <c r="K1047" s="145"/>
      <c r="L1047" s="145"/>
      <c r="M1047" s="145"/>
      <c r="N1047" s="145"/>
    </row>
    <row r="1048" spans="1:14" x14ac:dyDescent="0.25">
      <c r="A1048" s="145"/>
      <c r="B1048" s="145"/>
      <c r="C1048" s="145"/>
      <c r="D1048" s="145"/>
      <c r="E1048" s="145"/>
      <c r="F1048" s="145"/>
      <c r="G1048" s="145"/>
      <c r="H1048" s="145"/>
      <c r="I1048" s="145"/>
      <c r="J1048" s="145"/>
      <c r="K1048" s="145"/>
      <c r="L1048" s="145"/>
      <c r="M1048" s="145"/>
      <c r="N1048" s="145"/>
    </row>
    <row r="1049" spans="1:14" x14ac:dyDescent="0.25">
      <c r="A1049" s="145"/>
      <c r="B1049" s="145"/>
      <c r="C1049" s="145"/>
      <c r="D1049" s="145"/>
      <c r="E1049" s="145"/>
      <c r="F1049" s="145"/>
      <c r="G1049" s="145"/>
      <c r="H1049" s="145"/>
      <c r="I1049" s="145"/>
      <c r="J1049" s="145"/>
      <c r="K1049" s="145"/>
      <c r="L1049" s="145"/>
      <c r="M1049" s="145"/>
      <c r="N1049" s="145"/>
    </row>
    <row r="1050" spans="1:14" x14ac:dyDescent="0.25">
      <c r="A1050" s="145"/>
      <c r="B1050" s="145"/>
      <c r="C1050" s="145"/>
      <c r="D1050" s="145"/>
      <c r="E1050" s="145"/>
      <c r="F1050" s="145"/>
      <c r="G1050" s="145"/>
      <c r="H1050" s="145"/>
      <c r="I1050" s="145"/>
      <c r="J1050" s="145"/>
      <c r="K1050" s="145"/>
      <c r="L1050" s="145"/>
      <c r="M1050" s="145"/>
      <c r="N1050" s="145"/>
    </row>
    <row r="1051" spans="1:14" x14ac:dyDescent="0.25">
      <c r="A1051" s="145"/>
      <c r="B1051" s="145"/>
      <c r="C1051" s="145"/>
      <c r="D1051" s="145"/>
      <c r="E1051" s="145"/>
      <c r="F1051" s="145"/>
      <c r="G1051" s="145"/>
      <c r="H1051" s="145"/>
      <c r="I1051" s="145"/>
      <c r="J1051" s="145"/>
      <c r="K1051" s="145"/>
      <c r="L1051" s="145"/>
      <c r="M1051" s="145"/>
      <c r="N1051" s="145"/>
    </row>
    <row r="1052" spans="1:14" x14ac:dyDescent="0.25">
      <c r="A1052" s="145"/>
      <c r="B1052" s="145"/>
      <c r="C1052" s="145"/>
      <c r="D1052" s="145"/>
      <c r="E1052" s="145"/>
      <c r="F1052" s="145"/>
      <c r="G1052" s="145"/>
      <c r="H1052" s="145"/>
      <c r="I1052" s="145"/>
      <c r="J1052" s="145"/>
      <c r="K1052" s="145"/>
      <c r="L1052" s="145"/>
      <c r="M1052" s="145"/>
      <c r="N1052" s="145"/>
    </row>
    <row r="1053" spans="1:14" x14ac:dyDescent="0.25">
      <c r="A1053" s="145"/>
      <c r="B1053" s="145"/>
      <c r="C1053" s="145"/>
      <c r="D1053" s="145"/>
      <c r="E1053" s="145"/>
      <c r="F1053" s="145"/>
      <c r="G1053" s="145"/>
      <c r="H1053" s="145"/>
      <c r="I1053" s="145"/>
      <c r="J1053" s="145"/>
      <c r="K1053" s="145"/>
      <c r="L1053" s="145"/>
      <c r="M1053" s="145"/>
      <c r="N1053" s="145"/>
    </row>
    <row r="1054" spans="1:14" x14ac:dyDescent="0.25">
      <c r="A1054" s="145"/>
      <c r="B1054" s="145"/>
      <c r="C1054" s="145"/>
      <c r="D1054" s="145"/>
      <c r="E1054" s="145"/>
      <c r="F1054" s="145"/>
      <c r="G1054" s="145"/>
      <c r="H1054" s="145"/>
      <c r="I1054" s="145"/>
      <c r="J1054" s="145"/>
      <c r="K1054" s="145"/>
      <c r="L1054" s="145"/>
      <c r="M1054" s="145"/>
      <c r="N1054" s="145"/>
    </row>
    <row r="1055" spans="1:14" x14ac:dyDescent="0.25">
      <c r="A1055" s="145"/>
      <c r="B1055" s="145"/>
      <c r="C1055" s="145"/>
      <c r="D1055" s="145"/>
      <c r="E1055" s="145"/>
      <c r="F1055" s="145"/>
      <c r="G1055" s="145"/>
      <c r="H1055" s="145"/>
      <c r="I1055" s="145"/>
      <c r="J1055" s="145"/>
      <c r="K1055" s="145"/>
      <c r="L1055" s="145"/>
      <c r="M1055" s="145"/>
      <c r="N1055" s="145"/>
    </row>
    <row r="1056" spans="1:14" x14ac:dyDescent="0.25">
      <c r="A1056" s="145"/>
      <c r="B1056" s="145"/>
      <c r="C1056" s="145"/>
      <c r="D1056" s="145"/>
      <c r="E1056" s="145"/>
      <c r="F1056" s="145"/>
      <c r="G1056" s="145"/>
      <c r="H1056" s="145"/>
      <c r="I1056" s="145"/>
      <c r="J1056" s="145"/>
      <c r="K1056" s="145"/>
      <c r="L1056" s="145"/>
      <c r="M1056" s="145"/>
      <c r="N1056" s="145"/>
    </row>
    <row r="1057" spans="1:14" x14ac:dyDescent="0.25">
      <c r="A1057" s="145"/>
      <c r="B1057" s="145"/>
      <c r="C1057" s="145"/>
      <c r="D1057" s="145"/>
      <c r="E1057" s="145"/>
      <c r="F1057" s="145"/>
      <c r="G1057" s="145"/>
      <c r="H1057" s="145"/>
      <c r="I1057" s="145"/>
      <c r="J1057" s="145"/>
      <c r="K1057" s="145"/>
      <c r="L1057" s="145"/>
      <c r="M1057" s="145"/>
      <c r="N1057" s="145"/>
    </row>
    <row r="1058" spans="1:14" x14ac:dyDescent="0.25">
      <c r="A1058" s="145"/>
      <c r="B1058" s="145"/>
      <c r="C1058" s="145"/>
      <c r="D1058" s="145"/>
      <c r="E1058" s="145"/>
      <c r="F1058" s="145"/>
      <c r="G1058" s="145"/>
      <c r="H1058" s="145"/>
      <c r="I1058" s="145"/>
      <c r="J1058" s="145"/>
      <c r="K1058" s="145"/>
      <c r="L1058" s="145"/>
      <c r="M1058" s="145"/>
      <c r="N1058" s="145"/>
    </row>
    <row r="1059" spans="1:14" x14ac:dyDescent="0.25">
      <c r="A1059" s="145"/>
      <c r="B1059" s="145"/>
      <c r="C1059" s="145"/>
      <c r="D1059" s="145"/>
      <c r="E1059" s="145"/>
      <c r="F1059" s="145"/>
      <c r="G1059" s="145"/>
      <c r="H1059" s="145"/>
      <c r="I1059" s="145"/>
      <c r="J1059" s="145"/>
      <c r="K1059" s="145"/>
      <c r="L1059" s="145"/>
      <c r="M1059" s="145"/>
      <c r="N1059" s="145"/>
    </row>
    <row r="1060" spans="1:14" x14ac:dyDescent="0.25">
      <c r="A1060" s="145"/>
      <c r="B1060" s="145"/>
      <c r="C1060" s="145"/>
      <c r="D1060" s="145"/>
      <c r="E1060" s="145"/>
      <c r="F1060" s="145"/>
      <c r="G1060" s="145"/>
      <c r="H1060" s="145"/>
      <c r="I1060" s="145"/>
      <c r="J1060" s="145"/>
      <c r="K1060" s="145"/>
      <c r="L1060" s="145"/>
      <c r="M1060" s="145"/>
      <c r="N1060" s="145"/>
    </row>
    <row r="1061" spans="1:14" x14ac:dyDescent="0.25">
      <c r="A1061" s="145"/>
      <c r="B1061" s="145"/>
      <c r="C1061" s="145"/>
      <c r="D1061" s="145"/>
      <c r="E1061" s="145"/>
      <c r="F1061" s="145"/>
      <c r="G1061" s="145"/>
      <c r="H1061" s="145"/>
      <c r="I1061" s="145"/>
      <c r="J1061" s="145"/>
      <c r="K1061" s="145"/>
      <c r="L1061" s="145"/>
      <c r="M1061" s="145"/>
      <c r="N1061" s="145"/>
    </row>
    <row r="1062" spans="1:14" x14ac:dyDescent="0.25">
      <c r="A1062" s="145"/>
      <c r="B1062" s="145"/>
      <c r="C1062" s="145"/>
      <c r="D1062" s="145"/>
      <c r="E1062" s="145"/>
      <c r="F1062" s="145"/>
      <c r="G1062" s="145"/>
      <c r="H1062" s="145"/>
      <c r="I1062" s="145"/>
      <c r="J1062" s="145"/>
      <c r="K1062" s="145"/>
      <c r="L1062" s="145"/>
      <c r="M1062" s="145"/>
      <c r="N1062" s="145"/>
    </row>
  </sheetData>
  <phoneticPr fontId="11" type="noConversion"/>
  <conditionalFormatting sqref="K2:K184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4">
    <dataValidation type="list" allowBlank="1" showInputMessage="1" showErrorMessage="1" sqref="L2:L32 L34:L104" xr:uid="{AC3EBADB-B484-44A4-BC51-D28564A77B3E}">
      <formula1>$T$1:$T$12</formula1>
    </dataValidation>
    <dataValidation type="list" allowBlank="1" showInputMessage="1" showErrorMessage="1" sqref="M2:M28" xr:uid="{FAE32A70-ACA7-4732-BA03-194BF9D21E2F}">
      <formula1>$U$1:$U$7</formula1>
    </dataValidation>
    <dataValidation type="list" allowBlank="1" showInputMessage="1" showErrorMessage="1" sqref="U8" xr:uid="{D0C47DBC-740A-4661-A597-2599B93EC59E}">
      <formula1>$U$1:$U$12</formula1>
    </dataValidation>
    <dataValidation type="list" allowBlank="1" showInputMessage="1" showErrorMessage="1" sqref="M29:M441" xr:uid="{CD50B76B-D4F6-4574-9BB6-7A2E4BB096EC}">
      <formula1>$U$1:$U$8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3357-5165-42A0-9B58-5CC6C1C0F32C}">
  <dimension ref="A1:AE106"/>
  <sheetViews>
    <sheetView zoomScale="80" zoomScaleNormal="80" workbookViewId="0">
      <selection activeCell="K11" sqref="K11"/>
    </sheetView>
  </sheetViews>
  <sheetFormatPr baseColWidth="10" defaultRowHeight="15" x14ac:dyDescent="0.25"/>
  <cols>
    <col min="1" max="1" width="25.7109375" customWidth="1"/>
    <col min="2" max="2" width="10.85546875" bestFit="1" customWidth="1"/>
    <col min="3" max="5" width="23" bestFit="1" customWidth="1"/>
    <col min="7" max="7" width="12" bestFit="1" customWidth="1"/>
    <col min="9" max="9" width="11.42578125" customWidth="1"/>
    <col min="10" max="10" width="20" bestFit="1" customWidth="1"/>
    <col min="11" max="14" width="21.28515625" bestFit="1" customWidth="1"/>
    <col min="16" max="16" width="16.42578125" customWidth="1"/>
    <col min="19" max="19" width="13.7109375" customWidth="1"/>
    <col min="20" max="20" width="14.7109375" customWidth="1"/>
    <col min="22" max="22" width="17.7109375" customWidth="1"/>
    <col min="23" max="23" width="15.140625" customWidth="1"/>
    <col min="24" max="24" width="12" bestFit="1" customWidth="1"/>
    <col min="26" max="26" width="14.85546875" customWidth="1"/>
    <col min="27" max="27" width="14" customWidth="1"/>
    <col min="30" max="30" width="14.140625" customWidth="1"/>
    <col min="31" max="31" width="12.7109375" bestFit="1" customWidth="1"/>
  </cols>
  <sheetData>
    <row r="1" spans="1:20" x14ac:dyDescent="0.25">
      <c r="P1" s="155" t="s">
        <v>310</v>
      </c>
    </row>
    <row r="2" spans="1:20" x14ac:dyDescent="0.25">
      <c r="A2" t="s">
        <v>300</v>
      </c>
      <c r="I2" t="s">
        <v>299</v>
      </c>
      <c r="P2" t="s">
        <v>307</v>
      </c>
    </row>
    <row r="3" spans="1:20" ht="38.25" x14ac:dyDescent="0.25">
      <c r="A3" s="117" t="s">
        <v>45</v>
      </c>
      <c r="B3" s="117" t="s">
        <v>49</v>
      </c>
      <c r="C3" t="s">
        <v>285</v>
      </c>
      <c r="I3" s="117" t="s">
        <v>49</v>
      </c>
      <c r="J3" s="117" t="s">
        <v>45</v>
      </c>
      <c r="K3" t="s">
        <v>292</v>
      </c>
      <c r="P3" s="144" t="s">
        <v>38</v>
      </c>
      <c r="Q3" s="144" t="s">
        <v>301</v>
      </c>
      <c r="R3" s="144" t="s">
        <v>49</v>
      </c>
      <c r="S3" s="144" t="s">
        <v>302</v>
      </c>
      <c r="T3" s="144" t="s">
        <v>303</v>
      </c>
    </row>
    <row r="4" spans="1:20" ht="45" x14ac:dyDescent="0.25">
      <c r="A4" t="s">
        <v>259</v>
      </c>
      <c r="B4" s="143">
        <v>1</v>
      </c>
      <c r="C4" s="119">
        <v>737973.49864000001</v>
      </c>
      <c r="I4">
        <v>1</v>
      </c>
      <c r="J4">
        <v>510000</v>
      </c>
      <c r="K4" s="119">
        <v>737973.5</v>
      </c>
      <c r="P4" s="154" t="s">
        <v>88</v>
      </c>
      <c r="Q4" s="150">
        <v>510518</v>
      </c>
      <c r="R4" s="146" t="s">
        <v>306</v>
      </c>
      <c r="S4" s="147">
        <f>SUM(T5:T17)</f>
        <v>326275.42504</v>
      </c>
      <c r="T4" s="145"/>
    </row>
    <row r="5" spans="1:20" x14ac:dyDescent="0.25">
      <c r="B5" s="143">
        <v>3</v>
      </c>
      <c r="C5" s="119">
        <v>2167051.0999999996</v>
      </c>
      <c r="J5">
        <v>530000</v>
      </c>
      <c r="K5" s="119">
        <v>428611.87</v>
      </c>
      <c r="P5" s="322" t="s">
        <v>72</v>
      </c>
      <c r="Q5" s="145">
        <v>510105</v>
      </c>
      <c r="R5" s="146" t="s">
        <v>306</v>
      </c>
      <c r="S5" s="145"/>
      <c r="T5" s="147">
        <v>101808</v>
      </c>
    </row>
    <row r="6" spans="1:20" x14ac:dyDescent="0.25">
      <c r="A6" t="s">
        <v>263</v>
      </c>
      <c r="C6" s="119">
        <v>2905024.5986399995</v>
      </c>
      <c r="J6">
        <v>570000</v>
      </c>
      <c r="K6" s="119">
        <v>96078.12999999999</v>
      </c>
      <c r="P6" s="323"/>
      <c r="Q6" s="145">
        <v>510106</v>
      </c>
      <c r="R6" s="146" t="s">
        <v>306</v>
      </c>
      <c r="S6" s="145"/>
      <c r="T6" s="147">
        <v>26281.3</v>
      </c>
    </row>
    <row r="7" spans="1:20" x14ac:dyDescent="0.25">
      <c r="A7" t="s">
        <v>216</v>
      </c>
      <c r="B7" s="143">
        <v>1</v>
      </c>
      <c r="C7" s="119">
        <v>500285.37999999995</v>
      </c>
      <c r="J7">
        <v>580000</v>
      </c>
      <c r="K7" s="119">
        <v>190000</v>
      </c>
      <c r="P7" s="323"/>
      <c r="Q7" s="145">
        <v>510108</v>
      </c>
      <c r="R7" s="146" t="s">
        <v>306</v>
      </c>
      <c r="S7" s="145"/>
      <c r="T7" s="147">
        <v>57816</v>
      </c>
    </row>
    <row r="8" spans="1:20" x14ac:dyDescent="0.25">
      <c r="B8" s="120">
        <v>2</v>
      </c>
      <c r="C8" s="119">
        <v>23700</v>
      </c>
      <c r="I8" t="s">
        <v>297</v>
      </c>
      <c r="K8" s="119">
        <v>1452663.5</v>
      </c>
      <c r="P8" s="323"/>
      <c r="Q8" s="145">
        <v>510203</v>
      </c>
      <c r="R8" s="146" t="s">
        <v>306</v>
      </c>
      <c r="S8" s="145"/>
      <c r="T8" s="147">
        <v>28318.726666666666</v>
      </c>
    </row>
    <row r="9" spans="1:20" x14ac:dyDescent="0.25">
      <c r="A9" t="s">
        <v>264</v>
      </c>
      <c r="C9" s="119">
        <v>523985.37999999995</v>
      </c>
      <c r="I9">
        <v>2</v>
      </c>
      <c r="J9">
        <v>530000</v>
      </c>
      <c r="K9" s="119">
        <v>25200</v>
      </c>
      <c r="P9" s="323"/>
      <c r="Q9" s="145">
        <v>510204</v>
      </c>
      <c r="R9" s="146" t="s">
        <v>306</v>
      </c>
      <c r="S9" s="145"/>
      <c r="T9" s="147">
        <v>8515.3333333333339</v>
      </c>
    </row>
    <row r="10" spans="1:20" x14ac:dyDescent="0.25">
      <c r="A10" t="s">
        <v>260</v>
      </c>
      <c r="B10" s="143">
        <v>1</v>
      </c>
      <c r="C10" s="119">
        <v>45891.95</v>
      </c>
      <c r="I10" t="s">
        <v>319</v>
      </c>
      <c r="K10" s="119">
        <v>25200</v>
      </c>
      <c r="P10" s="323"/>
      <c r="Q10" s="145">
        <v>510304</v>
      </c>
      <c r="R10" s="146" t="s">
        <v>306</v>
      </c>
      <c r="S10" s="145"/>
      <c r="T10" s="147">
        <v>400</v>
      </c>
    </row>
    <row r="11" spans="1:20" x14ac:dyDescent="0.25">
      <c r="A11" t="s">
        <v>265</v>
      </c>
      <c r="C11" s="119">
        <v>45891.95</v>
      </c>
      <c r="I11">
        <v>3</v>
      </c>
      <c r="J11">
        <v>510000</v>
      </c>
      <c r="K11" s="119">
        <v>2167051.1</v>
      </c>
      <c r="P11" s="323"/>
      <c r="Q11" s="145">
        <v>510306</v>
      </c>
      <c r="R11" s="146" t="s">
        <v>306</v>
      </c>
      <c r="S11" s="145"/>
      <c r="T11" s="147">
        <v>1000</v>
      </c>
    </row>
    <row r="12" spans="1:20" x14ac:dyDescent="0.25">
      <c r="A12" t="s">
        <v>261</v>
      </c>
      <c r="B12" s="143">
        <v>1</v>
      </c>
      <c r="C12" s="119">
        <v>147327.19</v>
      </c>
      <c r="I12" t="s">
        <v>294</v>
      </c>
      <c r="K12" s="119">
        <v>2167051.1</v>
      </c>
      <c r="P12" s="323"/>
      <c r="Q12" s="145">
        <v>510509</v>
      </c>
      <c r="R12" s="146" t="s">
        <v>306</v>
      </c>
      <c r="S12" s="145"/>
      <c r="T12" s="147">
        <v>1000</v>
      </c>
    </row>
    <row r="13" spans="1:20" x14ac:dyDescent="0.25">
      <c r="A13" t="s">
        <v>267</v>
      </c>
      <c r="C13" s="119">
        <v>147327.19</v>
      </c>
      <c r="I13" t="s">
        <v>258</v>
      </c>
      <c r="K13" s="119">
        <v>3644914.6</v>
      </c>
      <c r="P13" s="323"/>
      <c r="Q13" s="145">
        <v>510510</v>
      </c>
      <c r="R13" s="146" t="s">
        <v>306</v>
      </c>
      <c r="S13" s="145"/>
      <c r="T13" s="147">
        <v>48276</v>
      </c>
    </row>
    <row r="14" spans="1:20" x14ac:dyDescent="0.25">
      <c r="A14" t="s">
        <v>262</v>
      </c>
      <c r="B14" s="143">
        <v>1</v>
      </c>
      <c r="C14" s="119">
        <v>21185.48</v>
      </c>
      <c r="P14" s="323"/>
      <c r="Q14" s="145">
        <v>510512</v>
      </c>
      <c r="R14" s="146" t="s">
        <v>306</v>
      </c>
      <c r="S14" s="145"/>
      <c r="T14" s="147">
        <v>350</v>
      </c>
    </row>
    <row r="15" spans="1:20" x14ac:dyDescent="0.25">
      <c r="B15" s="120">
        <v>2</v>
      </c>
      <c r="C15" s="119">
        <v>1500</v>
      </c>
      <c r="P15" s="323"/>
      <c r="Q15" s="145">
        <v>510513</v>
      </c>
      <c r="R15" s="146" t="s">
        <v>306</v>
      </c>
      <c r="S15" s="145"/>
      <c r="T15" s="147">
        <v>350</v>
      </c>
    </row>
    <row r="16" spans="1:20" x14ac:dyDescent="0.25">
      <c r="A16" t="s">
        <v>266</v>
      </c>
      <c r="C16" s="119">
        <v>22685.48</v>
      </c>
      <c r="P16" s="323"/>
      <c r="Q16" s="145">
        <v>510601</v>
      </c>
      <c r="R16" s="146" t="s">
        <v>306</v>
      </c>
      <c r="S16" s="145"/>
      <c r="T16" s="147">
        <v>27625.08195</v>
      </c>
    </row>
    <row r="17" spans="1:22" x14ac:dyDescent="0.25">
      <c r="A17" t="s">
        <v>258</v>
      </c>
      <c r="C17" s="119">
        <v>3644914.5986399995</v>
      </c>
      <c r="G17" s="151"/>
      <c r="P17" s="324"/>
      <c r="Q17" s="145">
        <v>510602</v>
      </c>
      <c r="R17" s="146" t="s">
        <v>306</v>
      </c>
      <c r="S17" s="145"/>
      <c r="T17" s="147">
        <v>24534.983090000002</v>
      </c>
    </row>
    <row r="18" spans="1:22" x14ac:dyDescent="0.25">
      <c r="P18" s="145" t="s">
        <v>254</v>
      </c>
      <c r="Q18" s="145"/>
      <c r="R18" s="145"/>
      <c r="S18" s="147">
        <f>SUM(S4:S17)</f>
        <v>326275.42504</v>
      </c>
      <c r="T18" s="147">
        <f>SUM(T4:T17)</f>
        <v>326275.42504</v>
      </c>
    </row>
    <row r="20" spans="1:22" x14ac:dyDescent="0.25">
      <c r="P20" t="s">
        <v>308</v>
      </c>
    </row>
    <row r="21" spans="1:22" ht="38.25" x14ac:dyDescent="0.25">
      <c r="P21" s="144" t="s">
        <v>38</v>
      </c>
      <c r="Q21" s="144" t="s">
        <v>301</v>
      </c>
      <c r="R21" s="144" t="s">
        <v>49</v>
      </c>
      <c r="S21" s="144" t="s">
        <v>302</v>
      </c>
      <c r="T21" s="144" t="s">
        <v>303</v>
      </c>
    </row>
    <row r="22" spans="1:22" x14ac:dyDescent="0.25">
      <c r="P22" s="322" t="s">
        <v>88</v>
      </c>
      <c r="Q22" s="150">
        <v>510518</v>
      </c>
      <c r="R22" s="146" t="s">
        <v>306</v>
      </c>
      <c r="S22" s="152">
        <f>SUM(T23:T27)</f>
        <v>397750.8064</v>
      </c>
      <c r="T22" s="145"/>
    </row>
    <row r="23" spans="1:22" x14ac:dyDescent="0.25">
      <c r="P23" s="323"/>
      <c r="Q23" s="145">
        <v>510108</v>
      </c>
      <c r="R23" s="146" t="s">
        <v>306</v>
      </c>
      <c r="S23" s="145"/>
      <c r="T23" s="147">
        <v>322632</v>
      </c>
      <c r="V23" s="119"/>
    </row>
    <row r="24" spans="1:22" x14ac:dyDescent="0.25">
      <c r="P24" s="323"/>
      <c r="Q24" s="145">
        <v>510203</v>
      </c>
      <c r="R24" s="145"/>
      <c r="S24" s="145"/>
      <c r="T24" s="147">
        <v>22539</v>
      </c>
    </row>
    <row r="25" spans="1:22" x14ac:dyDescent="0.25">
      <c r="P25" s="323"/>
      <c r="Q25" s="145">
        <v>510204</v>
      </c>
      <c r="R25" s="145"/>
      <c r="S25" s="145"/>
      <c r="T25" s="147">
        <v>5302</v>
      </c>
    </row>
    <row r="26" spans="1:22" x14ac:dyDescent="0.25">
      <c r="P26" s="323"/>
      <c r="Q26" s="145">
        <v>510601</v>
      </c>
      <c r="R26" s="145"/>
      <c r="S26" s="145"/>
      <c r="T26" s="147">
        <v>24747.821999999993</v>
      </c>
    </row>
    <row r="27" spans="1:22" x14ac:dyDescent="0.25">
      <c r="P27" s="324"/>
      <c r="Q27" s="145">
        <v>510602</v>
      </c>
      <c r="R27" s="145"/>
      <c r="S27" s="145"/>
      <c r="T27" s="147">
        <v>22529.984399999998</v>
      </c>
    </row>
    <row r="28" spans="1:22" x14ac:dyDescent="0.25">
      <c r="P28" s="145" t="s">
        <v>254</v>
      </c>
      <c r="Q28" s="145"/>
      <c r="R28" s="145"/>
      <c r="S28" s="147">
        <f>SUM(S22:S27)</f>
        <v>397750.8064</v>
      </c>
      <c r="T28" s="147">
        <f>SUM(T22:T27)</f>
        <v>397750.8064</v>
      </c>
    </row>
    <row r="30" spans="1:22" x14ac:dyDescent="0.25">
      <c r="P30" t="s">
        <v>309</v>
      </c>
    </row>
    <row r="31" spans="1:22" ht="38.25" x14ac:dyDescent="0.25">
      <c r="P31" s="144" t="s">
        <v>38</v>
      </c>
      <c r="Q31" s="144" t="s">
        <v>301</v>
      </c>
      <c r="R31" s="144" t="s">
        <v>49</v>
      </c>
      <c r="S31" s="144" t="s">
        <v>302</v>
      </c>
      <c r="T31" s="144" t="s">
        <v>303</v>
      </c>
    </row>
    <row r="32" spans="1:22" ht="45" x14ac:dyDescent="0.25">
      <c r="P32" s="154" t="s">
        <v>88</v>
      </c>
      <c r="Q32" s="150">
        <v>510518</v>
      </c>
      <c r="R32" s="146" t="s">
        <v>306</v>
      </c>
      <c r="S32" s="152">
        <f>SUM(T33:T36)</f>
        <v>13947.267200000002</v>
      </c>
      <c r="T32" s="145"/>
    </row>
    <row r="33" spans="14:23" x14ac:dyDescent="0.25">
      <c r="P33" s="322" t="s">
        <v>140</v>
      </c>
      <c r="Q33" s="145">
        <v>510203</v>
      </c>
      <c r="R33" s="146" t="s">
        <v>306</v>
      </c>
      <c r="S33" s="145"/>
      <c r="T33" s="147">
        <v>4347</v>
      </c>
    </row>
    <row r="34" spans="14:23" x14ac:dyDescent="0.25">
      <c r="P34" s="323"/>
      <c r="Q34" s="145">
        <v>510204</v>
      </c>
      <c r="R34" s="145"/>
      <c r="S34" s="145"/>
      <c r="T34" s="147">
        <v>482</v>
      </c>
    </row>
    <row r="35" spans="14:23" x14ac:dyDescent="0.25">
      <c r="P35" s="323"/>
      <c r="Q35" s="145">
        <v>510601</v>
      </c>
      <c r="R35" s="145"/>
      <c r="S35" s="145"/>
      <c r="T35" s="147">
        <v>4773.0060000000003</v>
      </c>
    </row>
    <row r="36" spans="14:23" x14ac:dyDescent="0.25">
      <c r="P36" s="324"/>
      <c r="Q36" s="145">
        <v>510602</v>
      </c>
      <c r="R36" s="145"/>
      <c r="S36" s="145"/>
      <c r="T36" s="147">
        <v>4345.2611999999999</v>
      </c>
    </row>
    <row r="37" spans="14:23" x14ac:dyDescent="0.25">
      <c r="P37" s="145" t="s">
        <v>254</v>
      </c>
      <c r="Q37" s="145"/>
      <c r="R37" s="145"/>
      <c r="S37" s="152">
        <f>SUM(S32:S36)</f>
        <v>13947.267200000002</v>
      </c>
      <c r="T37" s="152">
        <f>SUM(T32:T36)</f>
        <v>13947.267200000002</v>
      </c>
    </row>
    <row r="39" spans="14:23" x14ac:dyDescent="0.25">
      <c r="Q39" t="s">
        <v>310</v>
      </c>
      <c r="S39" s="141">
        <f>+S18+S28+S37</f>
        <v>737973.49864000001</v>
      </c>
    </row>
    <row r="41" spans="14:23" x14ac:dyDescent="0.25">
      <c r="P41" s="156" t="s">
        <v>311</v>
      </c>
    </row>
    <row r="42" spans="14:23" x14ac:dyDescent="0.25">
      <c r="P42" t="s">
        <v>316</v>
      </c>
    </row>
    <row r="43" spans="14:23" ht="38.25" x14ac:dyDescent="0.25">
      <c r="P43" s="144" t="s">
        <v>38</v>
      </c>
      <c r="Q43" s="144" t="s">
        <v>301</v>
      </c>
      <c r="R43" s="144" t="s">
        <v>49</v>
      </c>
      <c r="S43" s="144" t="s">
        <v>302</v>
      </c>
      <c r="T43" s="144" t="s">
        <v>303</v>
      </c>
    </row>
    <row r="44" spans="14:23" x14ac:dyDescent="0.25">
      <c r="P44" s="325" t="s">
        <v>72</v>
      </c>
      <c r="Q44" s="145">
        <v>510105</v>
      </c>
      <c r="R44" s="316" t="s">
        <v>312</v>
      </c>
      <c r="S44" s="147">
        <v>72720</v>
      </c>
      <c r="T44" s="145"/>
      <c r="W44" s="157"/>
    </row>
    <row r="45" spans="14:23" x14ac:dyDescent="0.25">
      <c r="P45" s="325"/>
      <c r="Q45" s="145">
        <v>510106</v>
      </c>
      <c r="R45" s="317"/>
      <c r="S45" s="147">
        <v>33036.720000000001</v>
      </c>
      <c r="T45" s="145"/>
    </row>
    <row r="46" spans="14:23" ht="45" x14ac:dyDescent="0.25">
      <c r="N46" s="161"/>
      <c r="P46" s="154" t="s">
        <v>88</v>
      </c>
      <c r="Q46" s="145">
        <v>510108</v>
      </c>
      <c r="R46" s="317"/>
      <c r="S46" s="147">
        <v>289111.40999999997</v>
      </c>
      <c r="T46" s="145"/>
    </row>
    <row r="47" spans="14:23" ht="45" customHeight="1" x14ac:dyDescent="0.25">
      <c r="N47" s="119"/>
      <c r="P47" s="313" t="s">
        <v>72</v>
      </c>
      <c r="Q47" s="145">
        <v>510203</v>
      </c>
      <c r="R47" s="317"/>
      <c r="S47" s="145"/>
      <c r="T47" s="152" t="e">
        <f>+GETPIVOTDATA("PRESUPUESTO ",$A$3,"PROGRAMA INSTITUCIONAL","01-Administración Central","GRUPO DE GASTO","51","ITEM PRESUPUESTARIO",510203,"FUENTE",3)-GETPIVOTDATA("CODIFICADO",$I$3,"PROGRAMA","ADMINISTRACION CENTRAL","GRUPO DE GASTO",510000,"PROGRAMA2",1,"FUENTE",3,"ITEM ",510203)</f>
        <v>#REF!</v>
      </c>
    </row>
    <row r="48" spans="14:23" x14ac:dyDescent="0.25">
      <c r="N48" s="119"/>
      <c r="P48" s="314"/>
      <c r="Q48" s="145">
        <v>510204</v>
      </c>
      <c r="R48" s="317"/>
      <c r="S48" s="147"/>
      <c r="T48" s="152" t="e">
        <f>+GETPIVOTDATA("PRESUPUESTO ",$A$3,"PROGRAMA INSTITUCIONAL","01-Administración Central","GRUPO DE GASTO","51","ITEM PRESUPUESTARIO",510204,"FUENTE",3)-GETPIVOTDATA("CODIFICADO",$I$3,"PROGRAMA","ADMINISTRACION CENTRAL","GRUPO DE GASTO",510000,"PROGRAMA2",1,"FUENTE",3,"ITEM ",510204)</f>
        <v>#REF!</v>
      </c>
    </row>
    <row r="49" spans="14:31" x14ac:dyDescent="0.25">
      <c r="N49" s="119"/>
      <c r="P49" s="314"/>
      <c r="Q49" s="145">
        <v>510510</v>
      </c>
      <c r="R49" s="317"/>
      <c r="S49" s="147"/>
      <c r="T49" s="147">
        <v>331256</v>
      </c>
    </row>
    <row r="50" spans="14:31" x14ac:dyDescent="0.25">
      <c r="N50" s="119"/>
      <c r="P50" s="314"/>
      <c r="Q50" s="145">
        <v>510601</v>
      </c>
      <c r="R50" s="317"/>
      <c r="S50" s="147"/>
      <c r="T50" s="152" t="e">
        <f>+GETPIVOTDATA("PRESUPUESTO ",$A$3,"PROGRAMA INSTITUCIONAL","01-Administración Central","GRUPO DE GASTO","51","ITEM PRESUPUESTARIO",510601,"FUENTE",3)-GETPIVOTDATA("CODIFICADO",$I$3,"PROGRAMA","ADMINISTRACION CENTRAL","GRUPO DE GASTO",510000,"PROGRAMA2",1,"FUENTE",3,"ITEM ",510601)</f>
        <v>#REF!</v>
      </c>
    </row>
    <row r="51" spans="14:31" x14ac:dyDescent="0.25">
      <c r="N51" s="119"/>
      <c r="P51" s="315"/>
      <c r="Q51" s="145">
        <v>510602</v>
      </c>
      <c r="R51" s="318"/>
      <c r="S51" s="147"/>
      <c r="T51" s="152" t="e">
        <f>+GETPIVOTDATA("PRESUPUESTO ",$A$3,"PROGRAMA INSTITUCIONAL","01-Administración Central","GRUPO DE GASTO","51","ITEM PRESUPUESTARIO",510602,"FUENTE",3)-GETPIVOTDATA("CODIFICADO",$I$3,"PROGRAMA","ADMINISTRACION CENTRAL","GRUPO DE GASTO",510000,"PROGRAMA2",1,"FUENTE",3,"ITEM ",510602)</f>
        <v>#REF!</v>
      </c>
    </row>
    <row r="52" spans="14:31" x14ac:dyDescent="0.25">
      <c r="N52" s="119"/>
      <c r="P52" s="319" t="s">
        <v>254</v>
      </c>
      <c r="Q52" s="320"/>
      <c r="R52" s="321"/>
      <c r="S52" s="147">
        <f>SUM(S44:S51)</f>
        <v>394868.13</v>
      </c>
      <c r="T52" s="147" t="e">
        <f>SUM(T47:T51)</f>
        <v>#REF!</v>
      </c>
      <c r="V52" s="119"/>
    </row>
    <row r="53" spans="14:31" x14ac:dyDescent="0.25">
      <c r="N53" s="119"/>
      <c r="S53" s="119"/>
    </row>
    <row r="54" spans="14:31" x14ac:dyDescent="0.25">
      <c r="S54" s="141"/>
      <c r="T54" s="141"/>
    </row>
    <row r="56" spans="14:31" x14ac:dyDescent="0.25">
      <c r="P56" t="s">
        <v>308</v>
      </c>
      <c r="S56" s="119"/>
      <c r="T56" s="119"/>
      <c r="W56" s="119">
        <f>+Z68-V57</f>
        <v>510613.32500000019</v>
      </c>
    </row>
    <row r="57" spans="14:31" ht="38.25" x14ac:dyDescent="0.25">
      <c r="P57" s="144" t="s">
        <v>38</v>
      </c>
      <c r="Q57" s="144" t="s">
        <v>301</v>
      </c>
      <c r="R57" s="144" t="s">
        <v>49</v>
      </c>
      <c r="S57" s="144" t="s">
        <v>302</v>
      </c>
      <c r="T57" s="144" t="s">
        <v>303</v>
      </c>
      <c r="V57" s="141">
        <v>1484961.9349999998</v>
      </c>
    </row>
    <row r="58" spans="14:31" x14ac:dyDescent="0.25">
      <c r="P58" s="322" t="s">
        <v>88</v>
      </c>
      <c r="Q58" s="145">
        <v>510203</v>
      </c>
      <c r="R58" s="145">
        <v>3</v>
      </c>
      <c r="S58" s="147">
        <v>153475</v>
      </c>
      <c r="T58" s="147"/>
    </row>
    <row r="59" spans="14:31" x14ac:dyDescent="0.25">
      <c r="P59" s="323"/>
      <c r="Q59" s="145">
        <v>510204</v>
      </c>
      <c r="R59" s="145"/>
      <c r="S59" s="147">
        <v>43986.67</v>
      </c>
      <c r="T59" s="147"/>
      <c r="Y59" t="s">
        <v>315</v>
      </c>
    </row>
    <row r="60" spans="14:31" x14ac:dyDescent="0.25">
      <c r="P60" s="323"/>
      <c r="Q60" s="145">
        <v>510510</v>
      </c>
      <c r="R60" s="145"/>
      <c r="S60" s="152">
        <v>172830.46</v>
      </c>
      <c r="T60" s="147"/>
      <c r="V60" s="157">
        <v>510108</v>
      </c>
      <c r="W60" s="119">
        <f>380448-289111.41-6060</f>
        <v>85276.590000000026</v>
      </c>
      <c r="Y60">
        <v>510108</v>
      </c>
      <c r="Z60" s="119">
        <v>380448</v>
      </c>
      <c r="AA60" s="147">
        <v>289111.40999999997</v>
      </c>
      <c r="AB60" s="147">
        <v>6060</v>
      </c>
    </row>
    <row r="61" spans="14:31" x14ac:dyDescent="0.25">
      <c r="P61" s="323"/>
      <c r="Q61" s="145">
        <v>510601</v>
      </c>
      <c r="R61" s="145"/>
      <c r="S61" s="147">
        <v>294192.3</v>
      </c>
      <c r="T61" s="147"/>
      <c r="V61" s="157">
        <v>510203</v>
      </c>
      <c r="W61" s="119">
        <f>348913-195168-18120.83-6668.33</f>
        <v>128955.83999999998</v>
      </c>
      <c r="Y61">
        <v>510203</v>
      </c>
      <c r="Z61" s="119">
        <v>348913</v>
      </c>
      <c r="AA61" s="147">
        <v>153475</v>
      </c>
      <c r="AB61" s="152">
        <v>18120.830000000002</v>
      </c>
      <c r="AC61" s="152">
        <v>6668.33</v>
      </c>
      <c r="AD61" s="161">
        <f>SUM(AA61:AC61)</f>
        <v>178264.16</v>
      </c>
      <c r="AE61" s="119">
        <f>+Z61-AD61</f>
        <v>170648.84</v>
      </c>
    </row>
    <row r="62" spans="14:31" x14ac:dyDescent="0.25">
      <c r="P62" s="323"/>
      <c r="Q62" s="145">
        <v>510602</v>
      </c>
      <c r="R62" s="145"/>
      <c r="S62" s="147">
        <v>140060.74</v>
      </c>
      <c r="T62" s="147"/>
      <c r="V62" s="157">
        <v>510204</v>
      </c>
      <c r="W62" s="119">
        <f>114680-70693.33-6266-2008.33</f>
        <v>35712.339999999997</v>
      </c>
      <c r="Y62">
        <v>510204</v>
      </c>
      <c r="Z62" s="119">
        <v>114680</v>
      </c>
    </row>
    <row r="63" spans="14:31" x14ac:dyDescent="0.25">
      <c r="P63" s="323"/>
      <c r="Q63" s="145">
        <v>510518</v>
      </c>
      <c r="R63" s="145"/>
      <c r="S63" s="145"/>
      <c r="T63" s="147">
        <v>802612.42</v>
      </c>
      <c r="V63" s="157">
        <v>510510</v>
      </c>
      <c r="W63" s="119">
        <f>251515.46-78685-77172-18525</f>
        <v>77133.459999999992</v>
      </c>
      <c r="Y63">
        <v>510510</v>
      </c>
      <c r="Z63" s="119">
        <v>251515.46</v>
      </c>
    </row>
    <row r="64" spans="14:31" x14ac:dyDescent="0.25">
      <c r="P64" s="324"/>
      <c r="Q64" s="145">
        <v>510707</v>
      </c>
      <c r="R64" s="145"/>
      <c r="S64" s="145"/>
      <c r="T64" s="147">
        <v>1932.7474666667231</v>
      </c>
      <c r="V64">
        <v>510512</v>
      </c>
      <c r="W64" s="119">
        <f>7319.29-7319.29</f>
        <v>0</v>
      </c>
      <c r="Y64">
        <v>510512</v>
      </c>
      <c r="Z64" s="119">
        <v>7319.29</v>
      </c>
    </row>
    <row r="65" spans="16:26" x14ac:dyDescent="0.25">
      <c r="P65" s="145" t="s">
        <v>254</v>
      </c>
      <c r="Q65" s="145"/>
      <c r="R65" s="145"/>
      <c r="S65" s="147">
        <f>SUM(S58:S64)</f>
        <v>804545.16999999993</v>
      </c>
      <c r="T65" s="147">
        <f>SUM(T58:T64)</f>
        <v>804545.16746666678</v>
      </c>
      <c r="V65">
        <v>510518</v>
      </c>
      <c r="W65" s="161">
        <v>154431.57999999999</v>
      </c>
      <c r="Y65">
        <v>510518</v>
      </c>
      <c r="Z65" s="119">
        <v>154431.57999999999</v>
      </c>
    </row>
    <row r="66" spans="16:26" x14ac:dyDescent="0.25">
      <c r="S66" s="119"/>
      <c r="T66" s="119"/>
      <c r="V66" s="157">
        <v>510601</v>
      </c>
      <c r="W66" s="119">
        <f>389354.93-95162.63-10730.12-4114.61</f>
        <v>279347.57</v>
      </c>
      <c r="Y66">
        <v>510601</v>
      </c>
      <c r="Z66" s="119">
        <v>389354.93</v>
      </c>
    </row>
    <row r="67" spans="16:26" x14ac:dyDescent="0.25">
      <c r="T67" s="119"/>
      <c r="V67" s="157">
        <v>510602</v>
      </c>
      <c r="W67" s="119">
        <f>348913-140060.74-47229.98-17287.43</f>
        <v>144334.85</v>
      </c>
      <c r="Y67">
        <v>510602</v>
      </c>
      <c r="Z67" s="119">
        <v>348913</v>
      </c>
    </row>
    <row r="68" spans="16:26" x14ac:dyDescent="0.25">
      <c r="T68" s="119"/>
      <c r="Z68" s="162">
        <f>SUM(Z60:Z67)</f>
        <v>1995575.26</v>
      </c>
    </row>
    <row r="69" spans="16:26" x14ac:dyDescent="0.25">
      <c r="P69" t="s">
        <v>309</v>
      </c>
      <c r="S69" s="119"/>
      <c r="T69" s="119"/>
      <c r="X69" s="119"/>
      <c r="Z69" s="119"/>
    </row>
    <row r="70" spans="16:26" ht="38.25" x14ac:dyDescent="0.25">
      <c r="P70" s="144" t="s">
        <v>38</v>
      </c>
      <c r="Q70" s="144" t="s">
        <v>301</v>
      </c>
      <c r="R70" s="144" t="s">
        <v>49</v>
      </c>
      <c r="S70" s="144" t="s">
        <v>302</v>
      </c>
      <c r="T70" s="144" t="s">
        <v>303</v>
      </c>
      <c r="W70" s="119"/>
    </row>
    <row r="71" spans="16:26" x14ac:dyDescent="0.25">
      <c r="P71" s="322" t="s">
        <v>88</v>
      </c>
      <c r="Q71" s="145">
        <v>510203</v>
      </c>
      <c r="R71" s="316" t="s">
        <v>312</v>
      </c>
      <c r="S71" s="152">
        <v>18120.830000000002</v>
      </c>
      <c r="T71" s="147"/>
      <c r="V71" s="119"/>
    </row>
    <row r="72" spans="16:26" x14ac:dyDescent="0.25">
      <c r="P72" s="323"/>
      <c r="Q72" s="145">
        <v>510204</v>
      </c>
      <c r="R72" s="317"/>
      <c r="S72" s="152">
        <v>6266</v>
      </c>
      <c r="T72" s="147"/>
      <c r="W72" s="119"/>
    </row>
    <row r="73" spans="16:26" x14ac:dyDescent="0.25">
      <c r="P73" s="323"/>
      <c r="Q73" s="145">
        <v>510510</v>
      </c>
      <c r="R73" s="317"/>
      <c r="S73" s="152">
        <v>77172</v>
      </c>
      <c r="T73" s="147"/>
      <c r="W73" s="119"/>
    </row>
    <row r="74" spans="16:26" x14ac:dyDescent="0.25">
      <c r="P74" s="323"/>
      <c r="Q74" s="145">
        <v>510601</v>
      </c>
      <c r="R74" s="317"/>
      <c r="S74" s="152">
        <v>10730.12</v>
      </c>
      <c r="T74" s="147"/>
    </row>
    <row r="75" spans="16:26" x14ac:dyDescent="0.25">
      <c r="P75" s="324"/>
      <c r="Q75" s="145">
        <v>510602</v>
      </c>
      <c r="R75" s="317"/>
      <c r="S75" s="152">
        <v>47229.98</v>
      </c>
      <c r="T75" s="147"/>
    </row>
    <row r="76" spans="16:26" x14ac:dyDescent="0.25">
      <c r="P76" s="322" t="s">
        <v>140</v>
      </c>
      <c r="Q76" s="145">
        <v>510203</v>
      </c>
      <c r="R76" s="317"/>
      <c r="S76" s="152"/>
      <c r="T76" s="147">
        <v>18120.833333333332</v>
      </c>
    </row>
    <row r="77" spans="16:26" x14ac:dyDescent="0.25">
      <c r="P77" s="323"/>
      <c r="Q77" s="145">
        <v>510204</v>
      </c>
      <c r="R77" s="317"/>
      <c r="S77" s="152"/>
      <c r="T77" s="147">
        <v>6266</v>
      </c>
    </row>
    <row r="78" spans="16:26" x14ac:dyDescent="0.25">
      <c r="P78" s="323"/>
      <c r="Q78" s="145">
        <v>510510</v>
      </c>
      <c r="R78" s="317"/>
      <c r="S78" s="152"/>
      <c r="T78" s="147">
        <v>77172</v>
      </c>
    </row>
    <row r="79" spans="16:26" x14ac:dyDescent="0.25">
      <c r="P79" s="323"/>
      <c r="Q79" s="148">
        <v>510518</v>
      </c>
      <c r="R79" s="317"/>
      <c r="S79" s="152"/>
      <c r="T79" s="147">
        <v>35880</v>
      </c>
    </row>
    <row r="80" spans="16:26" x14ac:dyDescent="0.25">
      <c r="P80" s="323"/>
      <c r="Q80" s="145">
        <v>510601</v>
      </c>
      <c r="R80" s="317"/>
      <c r="S80" s="152"/>
      <c r="T80" s="147">
        <v>10730.117999999999</v>
      </c>
    </row>
    <row r="81" spans="16:20" x14ac:dyDescent="0.25">
      <c r="P81" s="323"/>
      <c r="Q81" s="145">
        <v>510602</v>
      </c>
      <c r="R81" s="317"/>
      <c r="S81" s="152"/>
      <c r="T81" s="147">
        <v>9417.2315999999992</v>
      </c>
    </row>
    <row r="82" spans="16:20" x14ac:dyDescent="0.25">
      <c r="P82" s="324"/>
      <c r="Q82" s="145">
        <v>510707</v>
      </c>
      <c r="R82" s="318"/>
      <c r="S82" s="152"/>
      <c r="T82" s="147">
        <v>1932.7474666667231</v>
      </c>
    </row>
    <row r="83" spans="16:20" x14ac:dyDescent="0.25">
      <c r="P83" s="145" t="s">
        <v>313</v>
      </c>
      <c r="Q83" s="145"/>
      <c r="R83" s="145"/>
      <c r="S83" s="147">
        <f>SUM(S71:S75)</f>
        <v>159518.93</v>
      </c>
      <c r="T83" s="147">
        <f>SUM(T71:T82)</f>
        <v>159518.93040000001</v>
      </c>
    </row>
    <row r="85" spans="16:20" x14ac:dyDescent="0.25">
      <c r="S85" s="119"/>
    </row>
    <row r="87" spans="16:20" x14ac:dyDescent="0.25">
      <c r="P87" t="s">
        <v>314</v>
      </c>
      <c r="S87" s="119"/>
      <c r="T87" s="119"/>
    </row>
    <row r="88" spans="16:20" ht="38.25" x14ac:dyDescent="0.25">
      <c r="P88" s="144" t="s">
        <v>38</v>
      </c>
      <c r="Q88" s="144" t="s">
        <v>301</v>
      </c>
      <c r="R88" s="144" t="s">
        <v>49</v>
      </c>
      <c r="S88" s="144" t="s">
        <v>302</v>
      </c>
      <c r="T88" s="144" t="s">
        <v>303</v>
      </c>
    </row>
    <row r="89" spans="16:20" x14ac:dyDescent="0.25">
      <c r="P89" s="322" t="s">
        <v>88</v>
      </c>
      <c r="Q89" s="145">
        <v>510108</v>
      </c>
      <c r="R89" s="316" t="s">
        <v>312</v>
      </c>
      <c r="S89" s="152">
        <v>6060</v>
      </c>
      <c r="T89" s="145"/>
    </row>
    <row r="90" spans="16:20" x14ac:dyDescent="0.25">
      <c r="P90" s="323"/>
      <c r="Q90" s="145">
        <v>510203</v>
      </c>
      <c r="R90" s="317"/>
      <c r="S90" s="152">
        <v>6668.33</v>
      </c>
      <c r="T90" s="145"/>
    </row>
    <row r="91" spans="16:20" x14ac:dyDescent="0.25">
      <c r="P91" s="323"/>
      <c r="Q91" s="145">
        <v>510204</v>
      </c>
      <c r="R91" s="317"/>
      <c r="S91" s="152">
        <v>2008.33</v>
      </c>
      <c r="T91" s="145"/>
    </row>
    <row r="92" spans="16:20" x14ac:dyDescent="0.25">
      <c r="P92" s="323"/>
      <c r="Q92" s="145">
        <v>510510</v>
      </c>
      <c r="R92" s="317"/>
      <c r="S92" s="152">
        <v>18525</v>
      </c>
      <c r="T92" s="145"/>
    </row>
    <row r="93" spans="16:20" x14ac:dyDescent="0.25">
      <c r="P93" s="323"/>
      <c r="Q93" s="145">
        <v>510512</v>
      </c>
      <c r="R93" s="317"/>
      <c r="S93" s="152">
        <v>7319.29</v>
      </c>
      <c r="T93" s="145"/>
    </row>
    <row r="94" spans="16:20" x14ac:dyDescent="0.25">
      <c r="P94" s="323"/>
      <c r="Q94" s="145">
        <v>510601</v>
      </c>
      <c r="R94" s="317"/>
      <c r="S94" s="152">
        <v>4114.6099999999997</v>
      </c>
      <c r="T94" s="145"/>
    </row>
    <row r="95" spans="16:20" x14ac:dyDescent="0.25">
      <c r="P95" s="324"/>
      <c r="Q95" s="145">
        <v>510602</v>
      </c>
      <c r="R95" s="317"/>
      <c r="S95" s="152">
        <v>17287.43</v>
      </c>
      <c r="T95" s="145"/>
    </row>
    <row r="96" spans="16:20" x14ac:dyDescent="0.25">
      <c r="P96" s="322" t="s">
        <v>175</v>
      </c>
      <c r="Q96" s="145">
        <v>510108</v>
      </c>
      <c r="R96" s="317"/>
      <c r="S96" s="152"/>
      <c r="T96" s="147">
        <v>6060</v>
      </c>
    </row>
    <row r="97" spans="16:20" x14ac:dyDescent="0.25">
      <c r="P97" s="323"/>
      <c r="Q97" s="145">
        <v>510203</v>
      </c>
      <c r="R97" s="317"/>
      <c r="S97" s="152"/>
      <c r="T97" s="147">
        <v>6668.3333333333339</v>
      </c>
    </row>
    <row r="98" spans="16:20" x14ac:dyDescent="0.25">
      <c r="P98" s="323"/>
      <c r="Q98" s="145">
        <v>510204</v>
      </c>
      <c r="R98" s="317"/>
      <c r="S98" s="152"/>
      <c r="T98" s="147">
        <v>2008.333333333333</v>
      </c>
    </row>
    <row r="99" spans="16:20" x14ac:dyDescent="0.25">
      <c r="P99" s="323"/>
      <c r="Q99" s="145">
        <v>510510</v>
      </c>
      <c r="R99" s="317"/>
      <c r="S99" s="152"/>
      <c r="T99" s="147">
        <v>18525</v>
      </c>
    </row>
    <row r="100" spans="16:20" x14ac:dyDescent="0.25">
      <c r="P100" s="323"/>
      <c r="Q100" s="145">
        <v>510518</v>
      </c>
      <c r="R100" s="317"/>
      <c r="S100" s="152"/>
      <c r="T100" s="147">
        <v>19040</v>
      </c>
    </row>
    <row r="101" spans="16:20" x14ac:dyDescent="0.25">
      <c r="P101" s="323"/>
      <c r="Q101" s="145">
        <v>510601</v>
      </c>
      <c r="R101" s="317"/>
      <c r="S101" s="152"/>
      <c r="T101" s="147">
        <v>4114.6124999999993</v>
      </c>
    </row>
    <row r="102" spans="16:20" x14ac:dyDescent="0.25">
      <c r="P102" s="323"/>
      <c r="Q102" s="145">
        <v>510602</v>
      </c>
      <c r="R102" s="317"/>
      <c r="S102" s="152"/>
      <c r="T102" s="147">
        <v>3633.9625000000001</v>
      </c>
    </row>
    <row r="103" spans="16:20" x14ac:dyDescent="0.25">
      <c r="P103" s="324"/>
      <c r="Q103" s="145">
        <v>510707</v>
      </c>
      <c r="R103" s="318"/>
      <c r="S103" s="152"/>
      <c r="T103" s="147">
        <v>1932.7474666667231</v>
      </c>
    </row>
    <row r="104" spans="16:20" x14ac:dyDescent="0.25">
      <c r="P104" s="145"/>
      <c r="Q104" s="145"/>
      <c r="R104" s="145"/>
      <c r="S104" s="147">
        <f>SUM(S89:S103)</f>
        <v>61982.990000000005</v>
      </c>
      <c r="T104" s="147">
        <f>SUM(T89:T103)</f>
        <v>61982.989133333402</v>
      </c>
    </row>
    <row r="106" spans="16:20" x14ac:dyDescent="0.25">
      <c r="S106" s="119"/>
    </row>
  </sheetData>
  <mergeCells count="14">
    <mergeCell ref="P89:P95"/>
    <mergeCell ref="R89:R103"/>
    <mergeCell ref="P96:P103"/>
    <mergeCell ref="P5:P17"/>
    <mergeCell ref="P22:P27"/>
    <mergeCell ref="P33:P36"/>
    <mergeCell ref="P44:P45"/>
    <mergeCell ref="R44:R51"/>
    <mergeCell ref="P47:P51"/>
    <mergeCell ref="P52:R52"/>
    <mergeCell ref="P58:P64"/>
    <mergeCell ref="P71:P75"/>
    <mergeCell ref="R71:R82"/>
    <mergeCell ref="P76:P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GRUPO 53-57-58-84</vt:lpstr>
      <vt:lpstr>Hoja3</vt:lpstr>
      <vt:lpstr>GRUPO51</vt:lpstr>
      <vt:lpstr>Hoja8</vt:lpstr>
      <vt:lpstr>Hoja1</vt:lpstr>
      <vt:lpstr>POA 2026</vt:lpstr>
      <vt:lpstr>CERTIFICACIONES</vt:lpstr>
      <vt:lpstr>MODIFICACIONES</vt:lpstr>
      <vt:lpstr>analisis</vt:lpstr>
      <vt:lpstr>eSIGEF</vt:lpstr>
      <vt:lpstr>df</vt:lpstr>
      <vt:lpstr>reforma</vt:lpstr>
      <vt:lpstr>POA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 NARCIZA TSENKUSH CHAMIK</dc:creator>
  <cp:lastModifiedBy>SOLEDAD NARCIZA TSENKUSH CHAMIK</cp:lastModifiedBy>
  <cp:lastPrinted>2026-01-26T14:04:57Z</cp:lastPrinted>
  <dcterms:created xsi:type="dcterms:W3CDTF">2026-01-05T13:17:46Z</dcterms:created>
  <dcterms:modified xsi:type="dcterms:W3CDTF">2026-02-25T19:56:27Z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2026-01-05T14:10:37Z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85ee3626-f423-4bc5-b3f4-acc4372dbd3f</vt:lpwstr>
  </property>
  <property fmtid="{D5CDD505-2E9C-101B-9397-08002B2CF9AE}" pid="7" name="MSIP_Label_defa4170-0d19-0005-0004-bc88714345d2_ActionId">
    <vt:lpwstr>1d7ea091-2ced-4fed-aaaa-e868d55c7e76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