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620" windowHeight="3420" activeTab="0"/>
  </bookViews>
  <sheets>
    <sheet name="PLAN ANUAL DE COMPRAS" sheetId="1" r:id="rId1"/>
  </sheets>
  <definedNames>
    <definedName name="_xlnm._FilterDatabase" localSheetId="0" hidden="1">'PLAN ANUAL DE COMPRAS'!$A$5:$AG$84</definedName>
  </definedNames>
  <calcPr fullCalcOnLoad="1"/>
</workbook>
</file>

<file path=xl/sharedStrings.xml><?xml version="1.0" encoding="utf-8"?>
<sst xmlns="http://schemas.openxmlformats.org/spreadsheetml/2006/main" count="1966" uniqueCount="174">
  <si>
    <t>PLAN ANUAL DE COMPRAS</t>
  </si>
  <si>
    <t>Por favor no modifique la estructura del archivo para subir al sistema Módulo Facilitador de la Contratación Pública</t>
  </si>
  <si>
    <t>RUC_ENTIDAD</t>
  </si>
  <si>
    <t>1768192190001</t>
  </si>
  <si>
    <t>INFORMACIÓN DE LA PARTIDA PRESUPUESTARIA</t>
  </si>
  <si>
    <t>INFORMACIÓN DETALLADA DE LOS PRODUCTOS</t>
  </si>
  <si>
    <t>EJERCICIO</t>
  </si>
  <si>
    <t>ENTIDAD</t>
  </si>
  <si>
    <t>UNIDAD EJECUTORA</t>
  </si>
  <si>
    <t>UNIDAD DESCONCENTRADA</t>
  </si>
  <si>
    <t>PROGRAMA</t>
  </si>
  <si>
    <t>SUBPROGRAMA</t>
  </si>
  <si>
    <t>PROYECTO</t>
  </si>
  <si>
    <t>ACTIVIDAD</t>
  </si>
  <si>
    <t>OBRAS</t>
  </si>
  <si>
    <t>GEOGRÁFICO</t>
  </si>
  <si>
    <t>RENGLÓN</t>
  </si>
  <si>
    <t>RENGLÓN AUXILIAR</t>
  </si>
  <si>
    <t>FUENTE</t>
  </si>
  <si>
    <t>ORGANISMO</t>
  </si>
  <si>
    <t>CORRELATIVO</t>
  </si>
  <si>
    <t>CÓDIGO CATEGORÍA CPC A NIVEL 9</t>
  </si>
  <si>
    <t>TIPO COMPRA (Bien, obras, servicio o consultoría)</t>
  </si>
  <si>
    <t>DETALLE DEL PRODUCTO (Descripción de la contratación)</t>
  </si>
  <si>
    <t>CANTIDAD ANUAL</t>
  </si>
  <si>
    <t>UNIDAD (metro, litro etc)</t>
  </si>
  <si>
    <t>COSTO UNITARIO (Dólares)</t>
  </si>
  <si>
    <t>CUATRIMESTRE 1 (marcar con una S en el cuatrimestre que va a contratar)</t>
  </si>
  <si>
    <t>CUATRIMESTRE 2 (marcar con una S en el cuatrimestre que va a contratar)</t>
  </si>
  <si>
    <t>CUATRIMESTRE 3 (marcar con una S en el cuatrimestre que va a contratar)</t>
  </si>
  <si>
    <t>TIPO DE PRODUCTO (normalizado / no normalizado)</t>
  </si>
  <si>
    <t>CATÁLOGO ELECTRÓNICO (si/no)</t>
  </si>
  <si>
    <t>PROCEDIMIENTO SUGERIDO (son los procedimientos de contratación)</t>
  </si>
  <si>
    <t>FONDOS BID (si/no)</t>
  </si>
  <si>
    <t>NÚMERO CÓDIGO DE OPERACIÓN DEL PRÉSTAMO BID</t>
  </si>
  <si>
    <t>NÚMERO CÓDIGO DE PROYECTO BID</t>
  </si>
  <si>
    <t>TIPO DE RÉGIMEN (común, especial)</t>
  </si>
  <si>
    <t>TIPO DE PRESUPUESTO (proyecto de inversión, gasto corriente)</t>
  </si>
  <si>
    <t>0000</t>
  </si>
  <si>
    <t>55</t>
  </si>
  <si>
    <t>00</t>
  </si>
  <si>
    <t>002</t>
  </si>
  <si>
    <t>001</t>
  </si>
  <si>
    <t>000</t>
  </si>
  <si>
    <t>1701</t>
  </si>
  <si>
    <t>000000</t>
  </si>
  <si>
    <t>202</t>
  </si>
  <si>
    <t>Adquisición de extintores para la Universidad Intercultural de las Nacionalidades y Pueblos Indígenas Amawtay Wasi</t>
  </si>
  <si>
    <t>Unidad</t>
  </si>
  <si>
    <t>S</t>
  </si>
  <si>
    <t>No Aplica</t>
  </si>
  <si>
    <t>Normalizado</t>
  </si>
  <si>
    <t>no</t>
  </si>
  <si>
    <t>si</t>
  </si>
  <si>
    <t>Régimen Especial</t>
  </si>
  <si>
    <t xml:space="preserve">no </t>
  </si>
  <si>
    <t>-</t>
  </si>
  <si>
    <t>Especial</t>
  </si>
  <si>
    <t>Común</t>
  </si>
  <si>
    <t>Gasto Corriente</t>
  </si>
  <si>
    <t>Total</t>
  </si>
  <si>
    <t>Subasta Inversa Electrónica</t>
  </si>
  <si>
    <t>ínfima Cuantía</t>
  </si>
  <si>
    <t>Contratación Directa</t>
  </si>
  <si>
    <t>Catálogo Electrónico</t>
  </si>
  <si>
    <t>Servicio</t>
  </si>
  <si>
    <t>842200011</t>
  </si>
  <si>
    <t>Bien</t>
  </si>
  <si>
    <t>Consultoría</t>
  </si>
  <si>
    <t>No Normalizado</t>
  </si>
  <si>
    <t>Proyecto de Inversión</t>
  </si>
  <si>
    <t>Contratación de pólizas de seguros para los bienes de la Universidad Intercultural de las Nacionalidades y Pueblos Indígenas Amawtay Wasi</t>
  </si>
  <si>
    <t>Contratación del servicio de consulta web de normativa legal para la Universidad Intercultural de las Nacionalidades y Pueblos Indígenas Amawtay Wasi</t>
  </si>
  <si>
    <t>Adquisición de mobiliario para la Universidad Intercultural de las Nacionalidades y Pueblos Indígenas Amawtay Wasi</t>
  </si>
  <si>
    <t>Adquisición de equipos para implementación de  set de radio y televisión para la Universidad Intercultural de las Nacionalidades y Pueblos Indígenas Amawtay Wasi</t>
  </si>
  <si>
    <t>Adquisición de equipos de impresión para la Universidad Intercultural de las Nacionalidades y Pueblos Indígenas Amawtay Wasi</t>
  </si>
  <si>
    <t>Contratación del servicio de acceso a internet comercial y red avanzada para la Universidad Intercultural de las Nacionalidades y Pueblos Indígenas Amawtay Wasi</t>
  </si>
  <si>
    <t>Adquisición de materiales de oficina para la Universidad Intercultural de las Nacionalidades y Pueblos Indígenas Amawtay Wasi</t>
  </si>
  <si>
    <t>Adquisición de sellos Institucionales para la Universidad Intercultural de las Nacionalidades y Pueblos Indígenas Amawtay Wasi</t>
  </si>
  <si>
    <t>Contratación del servicio de suscripción a bibliotecas digitales para estudiantes y  docentes de la Universidad Intercultural de las Nacionalidades y Pueblos Indígenas Amawtay Wasi</t>
  </si>
  <si>
    <t>Adquisición de repuestos y accesorios para bienes tecnológicos para la Universidad Intercultural de las Nacionalidades y Pueblos Indígenas Amawtay Wasi</t>
  </si>
  <si>
    <t>Contratación del servicio de aseo y limpieza para las oficinas en el Edificio Ave María para la Universidad Intercultural de las Nacionalidades y Pueblos Indígenas Amawtay Wasi</t>
  </si>
  <si>
    <t>Contratación de póliza de seguro para estudiantes de la Universidad Intercultural de las Nacionalidades y Pueblos Indígenas Amawtay Wasi</t>
  </si>
  <si>
    <t>Adquisición de bienes tecnológicos para la red de telecomunicaciones de la Universidad Intercultural de las Nacionalidades y Pueblos Indígenas Amawtay Wasi</t>
  </si>
  <si>
    <t>Adquisición de kits de investigación de agroecologia para la Universidad Intercultural de las Nacionalidades y Pueblos Indígenas Amawtay Wasi.</t>
  </si>
  <si>
    <t>Adquisición de teléfonos para la red fija de la Universidad Intercultural de las Nacionalidades y Pueblos Indígenas Amawtay Wasi</t>
  </si>
  <si>
    <t>Adquisición de mobiliario para la sala de reuniones de la Universidad Intercultural de las Nacionalidades y Pueblos Indígenas Amawtay Wasi</t>
  </si>
  <si>
    <t>Adquisición de impresora para credenciales del personal de la Universidad Intercultural de las Nacionalidades y Pueblos Indígenas Amawtay Wasi</t>
  </si>
  <si>
    <t>730105</t>
  </si>
  <si>
    <t>8888</t>
  </si>
  <si>
    <t>730204</t>
  </si>
  <si>
    <t>730402</t>
  </si>
  <si>
    <t>730404</t>
  </si>
  <si>
    <t>730804</t>
  </si>
  <si>
    <t>730805</t>
  </si>
  <si>
    <t>730209</t>
  </si>
  <si>
    <t>730813</t>
  </si>
  <si>
    <t>730249</t>
  </si>
  <si>
    <t>730612</t>
  </si>
  <si>
    <t>770201</t>
  </si>
  <si>
    <t>840107</t>
  </si>
  <si>
    <t>840104</t>
  </si>
  <si>
    <t>840103</t>
  </si>
  <si>
    <t>Menor Cuantía</t>
  </si>
  <si>
    <t>Adquisición de equipos informáticos para la Universidad Intercultural de las Nacionalidades y Pueblos Indígenas Amawtay Wasi</t>
  </si>
  <si>
    <t>Contratación del servicio de impresión de material comunicacional para la Universidad Intercultural de las Nacionalidades y Pueblos Indígenas Amawtay Wasi</t>
  </si>
  <si>
    <t>Contratación del servicio de mantenimiento de equipos tecnológicos y electrónicos de la Universidad Intercultural de las Nacionalidades y Pueblos Indígenas Amawtay Wasi</t>
  </si>
  <si>
    <t>Contratación del servicio de mantenimiento de equipo de computación IMAC de la Universidad Intercultural de las Nacionalidades y Pueblos Indígenas Amawtay Wasi</t>
  </si>
  <si>
    <t>Contratación del servicio de mantenimiento de equipos de computación año 2021 de la Universidad Intercultural de las Nacionalidades y Pueblos Indígenas Amawtay Wasi</t>
  </si>
  <si>
    <t>Contratación del servicio de mantenimiento de impresora etiquetadora de la Universidad Intercultural de las Nacionalidades y Pueblos Indígenas Amawtay Wasi</t>
  </si>
  <si>
    <t xml:space="preserve">Contratación del servicio de mantenimiento de impresora Lexmark MX721ADHE de la Universidad Intercultural de las Nacionalidades y Pueblos Indígenas AmawtayWasi </t>
  </si>
  <si>
    <t>Contratación del servicio de mantenimiento para los equipos de computación año 2020 de la Universidad Intercultural de las Nacionalidades y Pueblos Indígenas Amawtay</t>
  </si>
  <si>
    <t>Contratación del servicio de mantenimiento de equipos electrónicos de la Universidad Intercultural de las Nacionalidades y Pueblos Indígenas Amawtay Wasi</t>
  </si>
  <si>
    <t xml:space="preserve">Adquisición de materiales de aseo catalogados  para la Universidad Intercultural de las Nacionalidades y Pueblos Indígenas Amawtay Wasi </t>
  </si>
  <si>
    <t xml:space="preserve">Adquisición de materiales de aseo no catalagados para la Universidad Intercultural de las Nacionalidades y Pueblos Indígenas Amawtay Wasi </t>
  </si>
  <si>
    <t>Contratación del servicio de mantenimiento del  edificio Ave María para la Universidad Intercultural de las Nacionalidades y Pueblos Indígenas Amawtay Wasi</t>
  </si>
  <si>
    <t>731403</t>
  </si>
  <si>
    <t>Adquisición de banderas exteriores y banderines catalogados para la Universidad Intercultural de las Nacionalidades y Pueblos Indígenas Amawtay Wasi</t>
  </si>
  <si>
    <t>Contratación de la póliza de seguro para el edificio Ave María de la Universidad Intercultural de las Nacionalidades y Pueblos Indígenas Amawtay Wasi</t>
  </si>
  <si>
    <t>Contratación de seguro de fidelidad para el personal de la Universidad Intercultural de las Nacionalidades y Pueblos Indígenas Amawtay Wasi</t>
  </si>
  <si>
    <t>Adquisición de mobiliario no catalogado para la Universidad Intercultural de las Nacionalidades y Pueblos Indígenas Amawtay Wasi</t>
  </si>
  <si>
    <t>Adquisición de rótulo para la Universidad Intercultural de las Nacionalidades y Pueblos Indígenas Amawtay Wasi</t>
  </si>
  <si>
    <t>Adquisición de equipos tecnológicos para la implementación de sala de reuniones de la Universidad Intercultural de las Nacionalidades y Pueblos Indígenas Amawtay Wasi</t>
  </si>
  <si>
    <t>Contratación del servicio de eventos académicos y científicos para la Universidad Intercultural de las Nacionalidades y Pueblos Indígenas Amawtay Wasi .</t>
  </si>
  <si>
    <t>Adquisición de equipos de video, audio y sonido para la Universidad Intercultural de las Nacionalidades y Pueblos Indígenas Amawtay Wasi.</t>
  </si>
  <si>
    <t>Adquisición de equipos técnológicos para diseño gráfico, audiovisual y multimedia para la Universidad Intercultural de las Nacionalidades y Pueblos Indígenas Amawtay Wasi</t>
  </si>
  <si>
    <t>PAC Gasto Corriente</t>
  </si>
  <si>
    <t>PAC Proyecto de Inversión</t>
  </si>
  <si>
    <t>Contratación del servicio de acceso a la red avanzada de investigación y academia para la Universidad Intercultural de las Nacionalidades y Pueblos Indígenas Amawtay Wasi”.</t>
  </si>
  <si>
    <t>No aplica</t>
  </si>
  <si>
    <t>731404</t>
  </si>
  <si>
    <t>Contratación de póliza de seguro en el ramo de accidentes personales, para estudiantes de la Universidad Intercultural de las Nacionalidades y Pueblos Indigenas Amawtay Wasi</t>
  </si>
  <si>
    <t>730829</t>
  </si>
  <si>
    <t>Adquisición de equipos para implementación de set de radio y televisión para la Universidad Intercultural de las Nacionalidades y Pueblos Indígenas Amawtay Wasi</t>
  </si>
  <si>
    <t>Adquisición de material para impresión de libros y revistas para la Universidad Intercultural de las Nacionalidades y Pueblos Indígenas Amawtay Wasi</t>
  </si>
  <si>
    <t>Adquisición de llantas para el parque automotor de la Universidad Intercultural de las Nacionalidades y Pueblos Indígenas Amawtay Wasi</t>
  </si>
  <si>
    <t>840105</t>
  </si>
  <si>
    <t xml:space="preserve">Bien </t>
  </si>
  <si>
    <t>Adquisición de vehículos para la Universidad Intercultural de las Nacionalidades y Pueblos Indígenas Amawtay Wasi</t>
  </si>
  <si>
    <t>730803</t>
  </si>
  <si>
    <t>Contratación del servicio de provisión de combustible para el parque automotor de la Universidad Intercultural de las Nacionalidades y Pueblos Indígenas Amawtay Wasi</t>
  </si>
  <si>
    <t>Contratación del servicio de configuración, parametrización e implementación, de un software de gestión documental para la Universidad Intercultural de las Nacionalidades y Pueblos Indígenas Amawtay Wasi</t>
  </si>
  <si>
    <t>Contratación del servicio de publicación en prensa escrita para la convocatoria de concurso de méritos y oposición de la Universidad Intercultural de las Nacionalidades y Pueblos Indígenas Amawtay Wasi</t>
  </si>
  <si>
    <t>Contratación del servicio de capacitación de personal administrativo de la Universidad Intercultural de las Nacionalidades y Pueblos Indígenas Amawtay Wasi.</t>
  </si>
  <si>
    <t>Anterior</t>
  </si>
  <si>
    <t>Actual</t>
  </si>
  <si>
    <t>Reforma</t>
  </si>
  <si>
    <t>Contratación del servicio de auditoríaa externa para la Universidad Intercultural de las Nacionalidades y Pueblos Indígenas Amawtay Wasi</t>
  </si>
  <si>
    <t>840403</t>
  </si>
  <si>
    <t>Contratación de la póliza de seguro para los vehículos y otros bienes de la Universidad Intercultural de las Nacionalidades y Pueblos Indígenas Amawtay Wasi</t>
  </si>
  <si>
    <t>No normalizado</t>
  </si>
  <si>
    <t>Adquisición de equipos informáticos e impresión para el personal de la Universidad Intercultural de las Nacionalidades y Pueblos Indígenas Amawtay Wasi</t>
  </si>
  <si>
    <t>Adquisición de electrodomésticos para la Universidad Intercultural de las Nacionalidades y Pueblos Indígenas Amawtay Wasi</t>
  </si>
  <si>
    <t>730802</t>
  </si>
  <si>
    <t>Adquisición de ropa de trabajo y prendas de protección para estudiantes y docentes de la Universidad Intercultural de las Nacionalidades y Pueblos Indígenas Amawtay Wasi</t>
  </si>
  <si>
    <t>Adquisición de prendas de protección para el personal de la Universidad Intercultural de las Nacionalidades y Pueblos Indígenas Amawtay Wasi</t>
  </si>
  <si>
    <t>731408</t>
  </si>
  <si>
    <t>Adquisición de prendas de vestir para eventos culturales de la Universidad Intercultural de las Nacionalidades y Pueblos Indígenas Amawtay Wasi</t>
  </si>
  <si>
    <t>701</t>
  </si>
  <si>
    <t>8099</t>
  </si>
  <si>
    <t>0003</t>
  </si>
  <si>
    <t>Proyecto FSAPNERCC  Canadá</t>
  </si>
  <si>
    <t xml:space="preserve">Contratación de servicio de logística y producción para el lanzamiento del proyecto </t>
  </si>
  <si>
    <t xml:space="preserve">Contratación de servicio de logística y producción para la socialización de la metodología de diagnóstico del proyecto </t>
  </si>
  <si>
    <t xml:space="preserve">Adquisición de materiales de oficina para el proyecto </t>
  </si>
  <si>
    <t xml:space="preserve">Adquisición de motocicletas para el proyecto </t>
  </si>
  <si>
    <t xml:space="preserve">Adquisición de  vehículo para el proyecto </t>
  </si>
  <si>
    <t xml:space="preserve">Adquisición de laptops para el equipo nacional del proyecto </t>
  </si>
  <si>
    <t xml:space="preserve">Adquisición de tablets para técnicos zonales del proyecto </t>
  </si>
  <si>
    <t>Proyecto de Inversión Canadá</t>
  </si>
  <si>
    <t>Adquisición de instrumentos musicales para la Universidad Intercultural de las Nacionalidades y Pueblos Indígenas Amawtay Wasi</t>
  </si>
  <si>
    <t>730702</t>
  </si>
  <si>
    <t>Arrendamiento de licencias para uso de reloj biométrico de la Universidad Intercultural de las Nacionalidades y Pueblos Indígenas Amawtay Wasi</t>
  </si>
  <si>
    <t>Servicio de impresión de gigantografías para la Universidad Intercultural de las Nacionalidades y Pueblos Indígenas Amawtay Wasi</t>
  </si>
</sst>
</file>

<file path=xl/styles.xml><?xml version="1.0" encoding="utf-8"?>
<styleSheet xmlns="http://schemas.openxmlformats.org/spreadsheetml/2006/main">
  <numFmts count="23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\ _€"/>
    <numFmt numFmtId="173" formatCode="&quot;$&quot;#,##0.00"/>
    <numFmt numFmtId="174" formatCode="#,##0.000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</numFmts>
  <fonts count="45">
    <font>
      <sz val="11"/>
      <color indexed="8"/>
      <name val="Calibri"/>
      <family val="0"/>
    </font>
    <font>
      <b/>
      <sz val="18"/>
      <color indexed="8"/>
      <name val="Arial"/>
      <family val="0"/>
    </font>
    <font>
      <sz val="9"/>
      <color indexed="8"/>
      <name val="Arial"/>
      <family val="0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9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4" fontId="25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74">
    <xf numFmtId="0" fontId="0" fillId="0" borderId="0" xfId="0" applyFill="1" applyAlignment="1" applyProtection="1">
      <alignment/>
      <protection/>
    </xf>
    <xf numFmtId="0" fontId="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174" fontId="4" fillId="0" borderId="10" xfId="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74" fontId="44" fillId="0" borderId="10" xfId="49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174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 wrapText="1"/>
      <protection/>
    </xf>
    <xf numFmtId="0" fontId="3" fillId="33" borderId="11" xfId="0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horizontal="center" vertical="center" wrapText="1"/>
      <protection/>
    </xf>
    <xf numFmtId="0" fontId="3" fillId="34" borderId="13" xfId="0" applyFont="1" applyFill="1" applyBorder="1" applyAlignment="1" applyProtection="1">
      <alignment horizontal="center" vertical="center" wrapText="1"/>
      <protection/>
    </xf>
    <xf numFmtId="174" fontId="3" fillId="34" borderId="13" xfId="0" applyNumberFormat="1" applyFont="1" applyFill="1" applyBorder="1" applyAlignment="1" applyProtection="1">
      <alignment horizontal="center" vertical="center" wrapText="1"/>
      <protection/>
    </xf>
    <xf numFmtId="4" fontId="3" fillId="34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4" fontId="3" fillId="0" borderId="0" xfId="0" applyNumberFormat="1" applyFont="1" applyFill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174" fontId="3" fillId="0" borderId="0" xfId="0" applyNumberFormat="1" applyFont="1" applyFill="1" applyAlignment="1" applyProtection="1">
      <alignment horizontal="center" vertical="center"/>
      <protection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172" fontId="3" fillId="0" borderId="0" xfId="0" applyNumberFormat="1" applyFont="1" applyFill="1" applyAlignment="1" applyProtection="1">
      <alignment horizontal="center" vertical="center"/>
      <protection/>
    </xf>
    <xf numFmtId="4" fontId="3" fillId="0" borderId="14" xfId="0" applyNumberFormat="1" applyFont="1" applyFill="1" applyBorder="1" applyAlignment="1" applyProtection="1">
      <alignment horizontal="center" vertical="center"/>
      <protection/>
    </xf>
    <xf numFmtId="49" fontId="44" fillId="0" borderId="10" xfId="0" applyNumberFormat="1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 applyProtection="1">
      <alignment horizontal="left" vertical="center" wrapText="1"/>
      <protection/>
    </xf>
    <xf numFmtId="49" fontId="44" fillId="0" borderId="10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/>
      <protection/>
    </xf>
    <xf numFmtId="174" fontId="44" fillId="0" borderId="15" xfId="49" applyNumberFormat="1" applyFont="1" applyFill="1" applyBorder="1" applyAlignment="1">
      <alignment horizontal="center" vertical="center"/>
    </xf>
    <xf numFmtId="174" fontId="44" fillId="0" borderId="15" xfId="0" applyNumberFormat="1" applyFont="1" applyFill="1" applyBorder="1" applyAlignment="1">
      <alignment horizontal="center" vertical="center"/>
    </xf>
    <xf numFmtId="4" fontId="0" fillId="0" borderId="0" xfId="0" applyNumberFormat="1" applyFill="1" applyAlignment="1" applyProtection="1">
      <alignment horizontal="right" vertical="center" wrapText="1"/>
      <protection/>
    </xf>
    <xf numFmtId="0" fontId="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4" fillId="0" borderId="10" xfId="0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39" fontId="4" fillId="0" borderId="15" xfId="49" applyNumberFormat="1" applyFont="1" applyFill="1" applyBorder="1" applyAlignment="1">
      <alignment horizontal="center" vertical="center"/>
    </xf>
    <xf numFmtId="39" fontId="44" fillId="0" borderId="15" xfId="49" applyNumberFormat="1" applyFont="1" applyFill="1" applyBorder="1" applyAlignment="1">
      <alignment horizontal="center" vertical="center"/>
    </xf>
    <xf numFmtId="39" fontId="4" fillId="0" borderId="10" xfId="49" applyNumberFormat="1" applyFont="1" applyFill="1" applyBorder="1" applyAlignment="1">
      <alignment horizontal="center" vertical="center"/>
    </xf>
    <xf numFmtId="174" fontId="3" fillId="0" borderId="15" xfId="0" applyNumberFormat="1" applyFont="1" applyFill="1" applyBorder="1" applyAlignment="1" applyProtection="1">
      <alignment horizontal="center" vertical="center"/>
      <protection/>
    </xf>
    <xf numFmtId="39" fontId="44" fillId="0" borderId="10" xfId="49" applyNumberFormat="1" applyFont="1" applyFill="1" applyBorder="1" applyAlignment="1">
      <alignment horizontal="center" vertical="center"/>
    </xf>
    <xf numFmtId="172" fontId="44" fillId="0" borderId="15" xfId="0" applyNumberFormat="1" applyFont="1" applyFill="1" applyBorder="1" applyAlignment="1">
      <alignment horizontal="center" vertical="center"/>
    </xf>
    <xf numFmtId="4" fontId="44" fillId="0" borderId="15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4" fontId="44" fillId="0" borderId="10" xfId="0" applyNumberFormat="1" applyFont="1" applyFill="1" applyBorder="1" applyAlignment="1">
      <alignment horizontal="center" vertical="center"/>
    </xf>
    <xf numFmtId="174" fontId="3" fillId="0" borderId="10" xfId="0" applyNumberFormat="1" applyFont="1" applyFill="1" applyBorder="1" applyAlignment="1" applyProtection="1">
      <alignment horizontal="center" vertical="center"/>
      <protection/>
    </xf>
    <xf numFmtId="172" fontId="44" fillId="0" borderId="10" xfId="0" applyNumberFormat="1" applyFont="1" applyFill="1" applyBorder="1" applyAlignment="1">
      <alignment horizontal="center" vertical="center"/>
    </xf>
    <xf numFmtId="49" fontId="44" fillId="6" borderId="10" xfId="0" applyNumberFormat="1" applyFont="1" applyFill="1" applyBorder="1" applyAlignment="1">
      <alignment horizontal="center" vertical="center" wrapText="1"/>
    </xf>
    <xf numFmtId="49" fontId="44" fillId="6" borderId="10" xfId="0" applyNumberFormat="1" applyFont="1" applyFill="1" applyBorder="1" applyAlignment="1">
      <alignment horizontal="center" vertical="center" wrapText="1"/>
    </xf>
    <xf numFmtId="49" fontId="44" fillId="6" borderId="10" xfId="0" applyNumberFormat="1" applyFont="1" applyFill="1" applyBorder="1" applyAlignment="1">
      <alignment vertical="center" wrapText="1"/>
    </xf>
    <xf numFmtId="0" fontId="3" fillId="0" borderId="0" xfId="0" applyFont="1" applyFill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center" vertical="center"/>
      <protection/>
    </xf>
    <xf numFmtId="0" fontId="5" fillId="35" borderId="0" xfId="0" applyFont="1" applyFill="1" applyAlignment="1" applyProtection="1">
      <alignment horizontal="center" vertical="center" wrapText="1"/>
      <protection/>
    </xf>
    <xf numFmtId="174" fontId="5" fillId="35" borderId="0" xfId="0" applyNumberFormat="1" applyFont="1" applyFill="1" applyAlignment="1" applyProtection="1">
      <alignment horizontal="center" vertical="center" wrapText="1"/>
      <protection/>
    </xf>
    <xf numFmtId="0" fontId="3" fillId="0" borderId="0" xfId="0" applyFont="1" applyFill="1" applyAlignment="1" applyProtection="1">
      <alignment/>
      <protection/>
    </xf>
    <xf numFmtId="174" fontId="3" fillId="0" borderId="0" xfId="0" applyNumberFormat="1" applyFont="1" applyFill="1" applyAlignment="1" applyProtection="1">
      <alignment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15" xfId="0" applyFont="1" applyFill="1" applyBorder="1" applyAlignment="1" applyProtection="1">
      <alignment/>
      <protection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174" fontId="3" fillId="34" borderId="10" xfId="0" applyNumberFormat="1" applyFont="1" applyFill="1" applyBorder="1" applyAlignment="1" applyProtection="1">
      <alignment horizontal="center" vertical="center" wrapText="1"/>
      <protection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urrency" xfId="49"/>
    <cellStyle name="Neutral" xfId="50"/>
    <cellStyle name="Notas" xfId="51"/>
    <cellStyle name="Salida" xfId="52"/>
    <cellStyle name="Texto de advertencia" xfId="53"/>
    <cellStyle name="Texto explicativo" xfId="54"/>
    <cellStyle name="Título" xfId="55"/>
    <cellStyle name="Título 2" xfId="56"/>
    <cellStyle name="Título 3" xfId="57"/>
    <cellStyle name="Total" xfId="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B3B3B3"/>
      <rgbColor rgb="0082BFF8"/>
      <rgbColor rgb="00CC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91"/>
  <sheetViews>
    <sheetView tabSelected="1" zoomScale="80" zoomScaleNormal="80" workbookViewId="0" topLeftCell="P4">
      <pane ySplit="2" topLeftCell="A78" activePane="bottomLeft" state="frozen"/>
      <selection pane="topLeft" activeCell="A4" sqref="A4"/>
      <selection pane="bottomLeft" activeCell="AH4" sqref="AH1:AH16384"/>
    </sheetView>
  </sheetViews>
  <sheetFormatPr defaultColWidth="9.140625" defaultRowHeight="15"/>
  <cols>
    <col min="1" max="15" width="9.140625" style="11" customWidth="1"/>
    <col min="16" max="16" width="19.00390625" style="11" customWidth="1"/>
    <col min="17" max="17" width="19.7109375" style="11" customWidth="1"/>
    <col min="18" max="18" width="47.00390625" style="12" customWidth="1"/>
    <col min="19" max="20" width="9.140625" style="22" customWidth="1"/>
    <col min="21" max="21" width="14.8515625" style="23" customWidth="1"/>
    <col min="22" max="24" width="9.140625" style="22" customWidth="1"/>
    <col min="25" max="25" width="20.7109375" style="22" customWidth="1"/>
    <col min="26" max="26" width="9.140625" style="22" customWidth="1"/>
    <col min="27" max="27" width="27.8515625" style="22" customWidth="1"/>
    <col min="28" max="31" width="9.140625" style="22" customWidth="1"/>
    <col min="32" max="32" width="23.140625" style="46" customWidth="1"/>
    <col min="33" max="33" width="11.7109375" style="21" customWidth="1"/>
    <col min="34" max="34" width="11.421875" style="0" customWidth="1"/>
  </cols>
  <sheetData>
    <row r="1" spans="1:32" ht="15">
      <c r="A1" s="65" t="s">
        <v>0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6"/>
      <c r="V1" s="65"/>
      <c r="W1" s="65"/>
      <c r="X1" s="65"/>
      <c r="Y1" s="65"/>
      <c r="Z1" s="65"/>
      <c r="AA1" s="65"/>
      <c r="AB1" s="65"/>
      <c r="AC1" s="65"/>
      <c r="AD1" s="65"/>
      <c r="AE1" s="65"/>
      <c r="AF1" s="65"/>
    </row>
    <row r="2" spans="1:32" ht="1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8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</row>
    <row r="3" spans="1:2" ht="15">
      <c r="A3" s="11" t="s">
        <v>2</v>
      </c>
      <c r="B3" s="11" t="s">
        <v>3</v>
      </c>
    </row>
    <row r="4" spans="1:33" ht="15" customHeight="1">
      <c r="A4" s="69" t="s">
        <v>4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1"/>
      <c r="P4" s="72" t="s">
        <v>5</v>
      </c>
      <c r="Q4" s="72"/>
      <c r="R4" s="72"/>
      <c r="S4" s="72"/>
      <c r="T4" s="72"/>
      <c r="U4" s="73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</row>
    <row r="5" spans="1:33" ht="116.25" customHeight="1">
      <c r="A5" s="13" t="s">
        <v>6</v>
      </c>
      <c r="B5" s="13" t="s">
        <v>7</v>
      </c>
      <c r="C5" s="13" t="s">
        <v>8</v>
      </c>
      <c r="D5" s="13" t="s">
        <v>9</v>
      </c>
      <c r="E5" s="13" t="s">
        <v>10</v>
      </c>
      <c r="F5" s="13" t="s">
        <v>11</v>
      </c>
      <c r="G5" s="13" t="s">
        <v>12</v>
      </c>
      <c r="H5" s="13" t="s">
        <v>13</v>
      </c>
      <c r="I5" s="13" t="s">
        <v>14</v>
      </c>
      <c r="J5" s="13" t="s">
        <v>15</v>
      </c>
      <c r="K5" s="13" t="s">
        <v>16</v>
      </c>
      <c r="L5" s="13" t="s">
        <v>17</v>
      </c>
      <c r="M5" s="13" t="s">
        <v>18</v>
      </c>
      <c r="N5" s="13" t="s">
        <v>19</v>
      </c>
      <c r="O5" s="14" t="s">
        <v>20</v>
      </c>
      <c r="P5" s="15" t="s">
        <v>21</v>
      </c>
      <c r="Q5" s="15" t="s">
        <v>22</v>
      </c>
      <c r="R5" s="15" t="s">
        <v>23</v>
      </c>
      <c r="S5" s="15" t="s">
        <v>24</v>
      </c>
      <c r="T5" s="15" t="s">
        <v>25</v>
      </c>
      <c r="U5" s="16" t="s">
        <v>26</v>
      </c>
      <c r="V5" s="15" t="s">
        <v>27</v>
      </c>
      <c r="W5" s="15" t="s">
        <v>28</v>
      </c>
      <c r="X5" s="15" t="s">
        <v>29</v>
      </c>
      <c r="Y5" s="15" t="s">
        <v>30</v>
      </c>
      <c r="Z5" s="15" t="s">
        <v>31</v>
      </c>
      <c r="AA5" s="15" t="s">
        <v>32</v>
      </c>
      <c r="AB5" s="15" t="s">
        <v>33</v>
      </c>
      <c r="AC5" s="15" t="s">
        <v>34</v>
      </c>
      <c r="AD5" s="15" t="s">
        <v>35</v>
      </c>
      <c r="AE5" s="15" t="s">
        <v>36</v>
      </c>
      <c r="AF5" s="15" t="s">
        <v>37</v>
      </c>
      <c r="AG5" s="17" t="s">
        <v>60</v>
      </c>
    </row>
    <row r="6" spans="1:33" ht="56.25" customHeight="1">
      <c r="A6" s="2">
        <v>2022</v>
      </c>
      <c r="B6" s="2">
        <v>584</v>
      </c>
      <c r="C6" s="9" t="s">
        <v>38</v>
      </c>
      <c r="D6" s="9" t="s">
        <v>38</v>
      </c>
      <c r="E6" s="9" t="s">
        <v>39</v>
      </c>
      <c r="F6" s="9" t="s">
        <v>40</v>
      </c>
      <c r="G6" s="9" t="s">
        <v>43</v>
      </c>
      <c r="H6" s="9" t="s">
        <v>42</v>
      </c>
      <c r="I6" s="9" t="s">
        <v>43</v>
      </c>
      <c r="J6" s="9" t="s">
        <v>44</v>
      </c>
      <c r="K6" s="2">
        <v>530105</v>
      </c>
      <c r="L6" s="9" t="s">
        <v>45</v>
      </c>
      <c r="M6" s="9" t="s">
        <v>42</v>
      </c>
      <c r="N6" s="9" t="s">
        <v>38</v>
      </c>
      <c r="O6" s="9" t="s">
        <v>38</v>
      </c>
      <c r="P6" s="9" t="s">
        <v>66</v>
      </c>
      <c r="Q6" s="18" t="s">
        <v>65</v>
      </c>
      <c r="R6" s="1" t="s">
        <v>76</v>
      </c>
      <c r="S6" s="3">
        <v>7</v>
      </c>
      <c r="T6" s="18" t="s">
        <v>48</v>
      </c>
      <c r="U6" s="4">
        <v>4863.908</v>
      </c>
      <c r="V6" s="18" t="s">
        <v>49</v>
      </c>
      <c r="W6" s="18"/>
      <c r="X6" s="18"/>
      <c r="Y6" s="18" t="s">
        <v>50</v>
      </c>
      <c r="Z6" s="18" t="s">
        <v>52</v>
      </c>
      <c r="AA6" s="18" t="s">
        <v>54</v>
      </c>
      <c r="AB6" s="18" t="s">
        <v>55</v>
      </c>
      <c r="AC6" s="18" t="s">
        <v>56</v>
      </c>
      <c r="AD6" s="18" t="s">
        <v>56</v>
      </c>
      <c r="AE6" s="18" t="s">
        <v>57</v>
      </c>
      <c r="AF6" s="47" t="s">
        <v>59</v>
      </c>
      <c r="AG6" s="24">
        <f aca="true" t="shared" si="0" ref="AG6:AG11">S6*U6</f>
        <v>34047.356</v>
      </c>
    </row>
    <row r="7" spans="1:33" ht="48" customHeight="1">
      <c r="A7" s="2">
        <v>2022</v>
      </c>
      <c r="B7" s="2">
        <v>584</v>
      </c>
      <c r="C7" s="9" t="s">
        <v>38</v>
      </c>
      <c r="D7" s="9" t="s">
        <v>38</v>
      </c>
      <c r="E7" s="9" t="s">
        <v>39</v>
      </c>
      <c r="F7" s="9" t="s">
        <v>40</v>
      </c>
      <c r="G7" s="9" t="s">
        <v>43</v>
      </c>
      <c r="H7" s="9" t="s">
        <v>42</v>
      </c>
      <c r="I7" s="9" t="s">
        <v>43</v>
      </c>
      <c r="J7" s="9" t="s">
        <v>44</v>
      </c>
      <c r="K7" s="5">
        <v>530601</v>
      </c>
      <c r="L7" s="31" t="s">
        <v>45</v>
      </c>
      <c r="M7" s="31" t="s">
        <v>42</v>
      </c>
      <c r="N7" s="31" t="s">
        <v>38</v>
      </c>
      <c r="O7" s="31" t="s">
        <v>38</v>
      </c>
      <c r="P7" s="18">
        <v>822120011</v>
      </c>
      <c r="Q7" s="18" t="s">
        <v>68</v>
      </c>
      <c r="R7" s="1" t="s">
        <v>147</v>
      </c>
      <c r="S7" s="5">
        <v>1</v>
      </c>
      <c r="T7" s="18" t="s">
        <v>48</v>
      </c>
      <c r="U7" s="33">
        <f>5600-2144.9</f>
        <v>3455.1</v>
      </c>
      <c r="V7" s="18"/>
      <c r="W7" s="18" t="s">
        <v>49</v>
      </c>
      <c r="X7" s="18"/>
      <c r="Y7" s="18" t="s">
        <v>50</v>
      </c>
      <c r="Z7" s="18" t="s">
        <v>52</v>
      </c>
      <c r="AA7" s="18" t="s">
        <v>63</v>
      </c>
      <c r="AB7" s="18" t="s">
        <v>55</v>
      </c>
      <c r="AC7" s="18" t="s">
        <v>56</v>
      </c>
      <c r="AD7" s="18" t="s">
        <v>56</v>
      </c>
      <c r="AE7" s="18" t="s">
        <v>58</v>
      </c>
      <c r="AF7" s="47" t="s">
        <v>59</v>
      </c>
      <c r="AG7" s="24">
        <f t="shared" si="0"/>
        <v>3455.1</v>
      </c>
    </row>
    <row r="8" spans="1:33" ht="62.25" customHeight="1">
      <c r="A8" s="2">
        <v>2022</v>
      </c>
      <c r="B8" s="2">
        <v>584</v>
      </c>
      <c r="C8" s="9" t="s">
        <v>38</v>
      </c>
      <c r="D8" s="9" t="s">
        <v>38</v>
      </c>
      <c r="E8" s="9" t="s">
        <v>39</v>
      </c>
      <c r="F8" s="9" t="s">
        <v>40</v>
      </c>
      <c r="G8" s="9" t="s">
        <v>43</v>
      </c>
      <c r="H8" s="9" t="s">
        <v>42</v>
      </c>
      <c r="I8" s="9" t="s">
        <v>43</v>
      </c>
      <c r="J8" s="9" t="s">
        <v>44</v>
      </c>
      <c r="K8" s="5">
        <v>530807</v>
      </c>
      <c r="L8" s="31" t="s">
        <v>45</v>
      </c>
      <c r="M8" s="31" t="s">
        <v>42</v>
      </c>
      <c r="N8" s="31" t="s">
        <v>38</v>
      </c>
      <c r="O8" s="31" t="s">
        <v>38</v>
      </c>
      <c r="P8" s="18">
        <v>838120314</v>
      </c>
      <c r="Q8" s="18" t="s">
        <v>65</v>
      </c>
      <c r="R8" s="1" t="s">
        <v>142</v>
      </c>
      <c r="S8" s="5">
        <v>1</v>
      </c>
      <c r="T8" s="18" t="s">
        <v>48</v>
      </c>
      <c r="U8" s="33">
        <v>4000</v>
      </c>
      <c r="V8" s="18"/>
      <c r="W8" s="18" t="s">
        <v>49</v>
      </c>
      <c r="X8" s="18"/>
      <c r="Y8" s="18" t="s">
        <v>51</v>
      </c>
      <c r="Z8" s="18" t="s">
        <v>52</v>
      </c>
      <c r="AA8" s="18" t="s">
        <v>62</v>
      </c>
      <c r="AB8" s="18" t="s">
        <v>55</v>
      </c>
      <c r="AC8" s="18" t="s">
        <v>56</v>
      </c>
      <c r="AD8" s="18" t="s">
        <v>56</v>
      </c>
      <c r="AE8" s="18" t="s">
        <v>58</v>
      </c>
      <c r="AF8" s="47" t="s">
        <v>59</v>
      </c>
      <c r="AG8" s="24">
        <f t="shared" si="0"/>
        <v>4000</v>
      </c>
    </row>
    <row r="9" spans="1:33" ht="56.25" customHeight="1">
      <c r="A9" s="2">
        <v>2022</v>
      </c>
      <c r="B9" s="2">
        <v>584</v>
      </c>
      <c r="C9" s="9" t="s">
        <v>38</v>
      </c>
      <c r="D9" s="9" t="s">
        <v>38</v>
      </c>
      <c r="E9" s="9" t="s">
        <v>39</v>
      </c>
      <c r="F9" s="9" t="s">
        <v>40</v>
      </c>
      <c r="G9" s="9" t="s">
        <v>43</v>
      </c>
      <c r="H9" s="9" t="s">
        <v>42</v>
      </c>
      <c r="I9" s="9" t="s">
        <v>43</v>
      </c>
      <c r="J9" s="9" t="s">
        <v>44</v>
      </c>
      <c r="K9" s="5">
        <v>531404</v>
      </c>
      <c r="L9" s="9" t="s">
        <v>45</v>
      </c>
      <c r="M9" s="9" t="s">
        <v>42</v>
      </c>
      <c r="N9" s="9" t="s">
        <v>38</v>
      </c>
      <c r="O9" s="9" t="s">
        <v>38</v>
      </c>
      <c r="P9" s="18">
        <v>439230011</v>
      </c>
      <c r="Q9" s="18" t="s">
        <v>67</v>
      </c>
      <c r="R9" s="1" t="s">
        <v>47</v>
      </c>
      <c r="S9" s="3">
        <v>1</v>
      </c>
      <c r="T9" s="18" t="s">
        <v>48</v>
      </c>
      <c r="U9" s="6">
        <v>458.74</v>
      </c>
      <c r="V9" s="18"/>
      <c r="W9" s="18"/>
      <c r="X9" s="18" t="s">
        <v>49</v>
      </c>
      <c r="Y9" s="18" t="s">
        <v>51</v>
      </c>
      <c r="Z9" s="18" t="s">
        <v>52</v>
      </c>
      <c r="AA9" s="18" t="s">
        <v>62</v>
      </c>
      <c r="AB9" s="18" t="s">
        <v>55</v>
      </c>
      <c r="AC9" s="18" t="s">
        <v>56</v>
      </c>
      <c r="AD9" s="18" t="s">
        <v>56</v>
      </c>
      <c r="AE9" s="18" t="s">
        <v>58</v>
      </c>
      <c r="AF9" s="47" t="s">
        <v>59</v>
      </c>
      <c r="AG9" s="24">
        <f t="shared" si="0"/>
        <v>458.74</v>
      </c>
    </row>
    <row r="10" spans="1:33" ht="56.25" customHeight="1">
      <c r="A10" s="2">
        <v>2022</v>
      </c>
      <c r="B10" s="2">
        <v>584</v>
      </c>
      <c r="C10" s="9" t="s">
        <v>38</v>
      </c>
      <c r="D10" s="9" t="s">
        <v>38</v>
      </c>
      <c r="E10" s="9" t="s">
        <v>39</v>
      </c>
      <c r="F10" s="9" t="s">
        <v>40</v>
      </c>
      <c r="G10" s="9" t="s">
        <v>43</v>
      </c>
      <c r="H10" s="9" t="s">
        <v>42</v>
      </c>
      <c r="I10" s="9" t="s">
        <v>43</v>
      </c>
      <c r="J10" s="9" t="s">
        <v>44</v>
      </c>
      <c r="K10" s="5">
        <v>530204</v>
      </c>
      <c r="L10" s="31" t="s">
        <v>45</v>
      </c>
      <c r="M10" s="31" t="s">
        <v>42</v>
      </c>
      <c r="N10" s="31" t="s">
        <v>38</v>
      </c>
      <c r="O10" s="31" t="s">
        <v>38</v>
      </c>
      <c r="P10" s="18">
        <v>324000018</v>
      </c>
      <c r="Q10" s="18" t="s">
        <v>65</v>
      </c>
      <c r="R10" s="7" t="s">
        <v>72</v>
      </c>
      <c r="S10" s="5">
        <v>1</v>
      </c>
      <c r="T10" s="18" t="s">
        <v>48</v>
      </c>
      <c r="U10" s="34">
        <f>1680-596.36</f>
        <v>1083.6399999999999</v>
      </c>
      <c r="V10" s="18"/>
      <c r="W10" s="18" t="s">
        <v>49</v>
      </c>
      <c r="X10" s="18"/>
      <c r="Y10" s="18" t="s">
        <v>51</v>
      </c>
      <c r="Z10" s="18" t="s">
        <v>55</v>
      </c>
      <c r="AA10" s="18" t="s">
        <v>62</v>
      </c>
      <c r="AB10" s="18" t="s">
        <v>55</v>
      </c>
      <c r="AC10" s="18" t="s">
        <v>56</v>
      </c>
      <c r="AD10" s="18" t="s">
        <v>56</v>
      </c>
      <c r="AE10" s="18" t="s">
        <v>58</v>
      </c>
      <c r="AF10" s="47" t="s">
        <v>59</v>
      </c>
      <c r="AG10" s="24">
        <f t="shared" si="0"/>
        <v>1083.6399999999999</v>
      </c>
    </row>
    <row r="11" spans="1:33" ht="56.25" customHeight="1">
      <c r="A11" s="2">
        <v>2022</v>
      </c>
      <c r="B11" s="2">
        <v>584</v>
      </c>
      <c r="C11" s="9" t="s">
        <v>38</v>
      </c>
      <c r="D11" s="9" t="s">
        <v>38</v>
      </c>
      <c r="E11" s="9" t="s">
        <v>39</v>
      </c>
      <c r="F11" s="9" t="s">
        <v>40</v>
      </c>
      <c r="G11" s="9" t="s">
        <v>43</v>
      </c>
      <c r="H11" s="9" t="s">
        <v>42</v>
      </c>
      <c r="I11" s="9" t="s">
        <v>43</v>
      </c>
      <c r="J11" s="9" t="s">
        <v>44</v>
      </c>
      <c r="K11" s="5">
        <v>570201</v>
      </c>
      <c r="L11" s="9" t="s">
        <v>45</v>
      </c>
      <c r="M11" s="9" t="s">
        <v>42</v>
      </c>
      <c r="N11" s="9" t="s">
        <v>38</v>
      </c>
      <c r="O11" s="9" t="s">
        <v>38</v>
      </c>
      <c r="P11" s="18">
        <v>713340318</v>
      </c>
      <c r="Q11" s="18" t="s">
        <v>65</v>
      </c>
      <c r="R11" s="1" t="s">
        <v>71</v>
      </c>
      <c r="S11" s="5">
        <v>1</v>
      </c>
      <c r="T11" s="18" t="s">
        <v>48</v>
      </c>
      <c r="U11" s="8">
        <v>1120</v>
      </c>
      <c r="V11" s="18"/>
      <c r="W11" s="18" t="s">
        <v>49</v>
      </c>
      <c r="X11" s="18"/>
      <c r="Y11" s="18" t="s">
        <v>69</v>
      </c>
      <c r="Z11" s="18" t="s">
        <v>55</v>
      </c>
      <c r="AA11" s="18" t="s">
        <v>62</v>
      </c>
      <c r="AB11" s="18" t="s">
        <v>55</v>
      </c>
      <c r="AC11" s="18" t="s">
        <v>56</v>
      </c>
      <c r="AD11" s="18" t="s">
        <v>56</v>
      </c>
      <c r="AE11" s="18" t="s">
        <v>58</v>
      </c>
      <c r="AF11" s="47" t="s">
        <v>59</v>
      </c>
      <c r="AG11" s="24">
        <f t="shared" si="0"/>
        <v>1120</v>
      </c>
    </row>
    <row r="12" spans="1:33" ht="56.25" customHeight="1">
      <c r="A12" s="2">
        <v>2022</v>
      </c>
      <c r="B12" s="2">
        <v>584</v>
      </c>
      <c r="C12" s="9" t="s">
        <v>38</v>
      </c>
      <c r="D12" s="9" t="s">
        <v>38</v>
      </c>
      <c r="E12" s="9" t="s">
        <v>39</v>
      </c>
      <c r="F12" s="9" t="s">
        <v>40</v>
      </c>
      <c r="G12" s="9" t="s">
        <v>41</v>
      </c>
      <c r="H12" s="9" t="s">
        <v>42</v>
      </c>
      <c r="I12" s="9" t="s">
        <v>43</v>
      </c>
      <c r="J12" s="9" t="s">
        <v>44</v>
      </c>
      <c r="K12" s="61" t="s">
        <v>88</v>
      </c>
      <c r="L12" s="9" t="s">
        <v>45</v>
      </c>
      <c r="M12" s="9" t="s">
        <v>46</v>
      </c>
      <c r="N12" s="9" t="s">
        <v>89</v>
      </c>
      <c r="O12" s="9" t="s">
        <v>89</v>
      </c>
      <c r="P12" s="18">
        <v>842200011</v>
      </c>
      <c r="Q12" s="18" t="s">
        <v>65</v>
      </c>
      <c r="R12" s="7" t="s">
        <v>128</v>
      </c>
      <c r="S12" s="5">
        <v>1</v>
      </c>
      <c r="T12" s="18" t="s">
        <v>48</v>
      </c>
      <c r="U12" s="6">
        <f>47550-0.24</f>
        <v>47549.76</v>
      </c>
      <c r="V12" s="18"/>
      <c r="W12" s="18"/>
      <c r="X12" s="18" t="s">
        <v>49</v>
      </c>
      <c r="Y12" s="18" t="s">
        <v>50</v>
      </c>
      <c r="Z12" s="18" t="s">
        <v>52</v>
      </c>
      <c r="AA12" s="18" t="s">
        <v>54</v>
      </c>
      <c r="AB12" s="18" t="s">
        <v>55</v>
      </c>
      <c r="AC12" s="18" t="s">
        <v>56</v>
      </c>
      <c r="AD12" s="18" t="s">
        <v>56</v>
      </c>
      <c r="AE12" s="18" t="s">
        <v>57</v>
      </c>
      <c r="AF12" s="47" t="s">
        <v>70</v>
      </c>
      <c r="AG12" s="24">
        <f aca="true" t="shared" si="1" ref="AG12:AG78">S12*U12</f>
        <v>47549.76</v>
      </c>
    </row>
    <row r="13" spans="1:33" ht="54.75" customHeight="1">
      <c r="A13" s="2">
        <v>2022</v>
      </c>
      <c r="B13" s="2">
        <v>584</v>
      </c>
      <c r="C13" s="9" t="s">
        <v>38</v>
      </c>
      <c r="D13" s="9" t="s">
        <v>38</v>
      </c>
      <c r="E13" s="9" t="s">
        <v>39</v>
      </c>
      <c r="F13" s="9" t="s">
        <v>40</v>
      </c>
      <c r="G13" s="9" t="s">
        <v>41</v>
      </c>
      <c r="H13" s="9" t="s">
        <v>42</v>
      </c>
      <c r="I13" s="9" t="s">
        <v>43</v>
      </c>
      <c r="J13" s="9" t="s">
        <v>44</v>
      </c>
      <c r="K13" s="61" t="s">
        <v>90</v>
      </c>
      <c r="L13" s="31" t="s">
        <v>45</v>
      </c>
      <c r="M13" s="31" t="s">
        <v>46</v>
      </c>
      <c r="N13" s="31" t="s">
        <v>89</v>
      </c>
      <c r="O13" s="31" t="s">
        <v>89</v>
      </c>
      <c r="P13" s="18">
        <v>843000011</v>
      </c>
      <c r="Q13" s="18" t="s">
        <v>65</v>
      </c>
      <c r="R13" s="7" t="s">
        <v>79</v>
      </c>
      <c r="S13" s="3">
        <v>1</v>
      </c>
      <c r="T13" s="18" t="s">
        <v>48</v>
      </c>
      <c r="U13" s="49">
        <f>16800-9764.5</f>
        <v>7035.5</v>
      </c>
      <c r="V13" s="18"/>
      <c r="W13" s="18" t="s">
        <v>49</v>
      </c>
      <c r="X13" s="18"/>
      <c r="Y13" s="18" t="s">
        <v>129</v>
      </c>
      <c r="Z13" s="18" t="s">
        <v>55</v>
      </c>
      <c r="AA13" s="18" t="s">
        <v>54</v>
      </c>
      <c r="AB13" s="18" t="s">
        <v>55</v>
      </c>
      <c r="AC13" s="18" t="s">
        <v>56</v>
      </c>
      <c r="AD13" s="18" t="s">
        <v>56</v>
      </c>
      <c r="AE13" s="18" t="s">
        <v>57</v>
      </c>
      <c r="AF13" s="47" t="s">
        <v>70</v>
      </c>
      <c r="AG13" s="24">
        <f t="shared" si="1"/>
        <v>7035.5</v>
      </c>
    </row>
    <row r="14" spans="1:33" ht="54.75" customHeight="1">
      <c r="A14" s="2">
        <v>2022</v>
      </c>
      <c r="B14" s="2">
        <v>584</v>
      </c>
      <c r="C14" s="9" t="s">
        <v>38</v>
      </c>
      <c r="D14" s="9" t="s">
        <v>38</v>
      </c>
      <c r="E14" s="9" t="s">
        <v>39</v>
      </c>
      <c r="F14" s="9" t="s">
        <v>40</v>
      </c>
      <c r="G14" s="9" t="s">
        <v>41</v>
      </c>
      <c r="H14" s="9" t="s">
        <v>42</v>
      </c>
      <c r="I14" s="9" t="s">
        <v>43</v>
      </c>
      <c r="J14" s="9" t="s">
        <v>44</v>
      </c>
      <c r="K14" s="61" t="s">
        <v>90</v>
      </c>
      <c r="L14" s="9" t="s">
        <v>45</v>
      </c>
      <c r="M14" s="9" t="s">
        <v>46</v>
      </c>
      <c r="N14" s="9" t="s">
        <v>89</v>
      </c>
      <c r="O14" s="9" t="s">
        <v>89</v>
      </c>
      <c r="P14" s="19">
        <v>838200016</v>
      </c>
      <c r="Q14" s="18" t="s">
        <v>65</v>
      </c>
      <c r="R14" s="28" t="s">
        <v>105</v>
      </c>
      <c r="S14" s="3">
        <v>1</v>
      </c>
      <c r="T14" s="18" t="s">
        <v>48</v>
      </c>
      <c r="U14" s="49">
        <v>2500</v>
      </c>
      <c r="V14" s="18"/>
      <c r="W14" s="18"/>
      <c r="X14" s="18" t="s">
        <v>49</v>
      </c>
      <c r="Y14" s="18" t="s">
        <v>51</v>
      </c>
      <c r="Z14" s="18" t="s">
        <v>52</v>
      </c>
      <c r="AA14" s="18" t="s">
        <v>62</v>
      </c>
      <c r="AB14" s="18" t="s">
        <v>55</v>
      </c>
      <c r="AC14" s="18" t="s">
        <v>56</v>
      </c>
      <c r="AD14" s="18" t="s">
        <v>56</v>
      </c>
      <c r="AE14" s="18" t="s">
        <v>58</v>
      </c>
      <c r="AF14" s="47" t="s">
        <v>70</v>
      </c>
      <c r="AG14" s="24">
        <f t="shared" si="1"/>
        <v>2500</v>
      </c>
    </row>
    <row r="15" spans="1:33" ht="54.75" customHeight="1">
      <c r="A15" s="2">
        <v>2022</v>
      </c>
      <c r="B15" s="2">
        <v>584</v>
      </c>
      <c r="C15" s="9" t="s">
        <v>38</v>
      </c>
      <c r="D15" s="9" t="s">
        <v>38</v>
      </c>
      <c r="E15" s="9" t="s">
        <v>39</v>
      </c>
      <c r="F15" s="9" t="s">
        <v>40</v>
      </c>
      <c r="G15" s="9" t="s">
        <v>41</v>
      </c>
      <c r="H15" s="9" t="s">
        <v>42</v>
      </c>
      <c r="I15" s="9" t="s">
        <v>43</v>
      </c>
      <c r="J15" s="9" t="s">
        <v>44</v>
      </c>
      <c r="K15" s="61" t="s">
        <v>90</v>
      </c>
      <c r="L15" s="9" t="s">
        <v>45</v>
      </c>
      <c r="M15" s="9" t="s">
        <v>46</v>
      </c>
      <c r="N15" s="9" t="s">
        <v>89</v>
      </c>
      <c r="O15" s="9" t="s">
        <v>89</v>
      </c>
      <c r="P15" s="19">
        <v>838200016</v>
      </c>
      <c r="Q15" s="18" t="s">
        <v>65</v>
      </c>
      <c r="R15" s="28" t="s">
        <v>105</v>
      </c>
      <c r="S15" s="3">
        <v>1</v>
      </c>
      <c r="T15" s="18" t="s">
        <v>48</v>
      </c>
      <c r="U15" s="18">
        <f>4246.01</f>
        <v>4246.01</v>
      </c>
      <c r="V15" s="18"/>
      <c r="W15" s="18" t="s">
        <v>49</v>
      </c>
      <c r="X15" s="18"/>
      <c r="Y15" s="18" t="s">
        <v>51</v>
      </c>
      <c r="Z15" s="18" t="s">
        <v>52</v>
      </c>
      <c r="AA15" s="18" t="s">
        <v>62</v>
      </c>
      <c r="AB15" s="18" t="s">
        <v>55</v>
      </c>
      <c r="AC15" s="18" t="s">
        <v>56</v>
      </c>
      <c r="AD15" s="18" t="s">
        <v>56</v>
      </c>
      <c r="AE15" s="18" t="s">
        <v>58</v>
      </c>
      <c r="AF15" s="47" t="s">
        <v>70</v>
      </c>
      <c r="AG15" s="24">
        <f t="shared" si="1"/>
        <v>4246.01</v>
      </c>
    </row>
    <row r="16" spans="1:33" ht="54.75" customHeight="1">
      <c r="A16" s="2">
        <v>2022</v>
      </c>
      <c r="B16" s="2">
        <v>584</v>
      </c>
      <c r="C16" s="9" t="s">
        <v>38</v>
      </c>
      <c r="D16" s="9" t="s">
        <v>38</v>
      </c>
      <c r="E16" s="9" t="s">
        <v>39</v>
      </c>
      <c r="F16" s="9" t="s">
        <v>40</v>
      </c>
      <c r="G16" s="9" t="s">
        <v>41</v>
      </c>
      <c r="H16" s="9" t="s">
        <v>42</v>
      </c>
      <c r="I16" s="9" t="s">
        <v>43</v>
      </c>
      <c r="J16" s="9" t="s">
        <v>44</v>
      </c>
      <c r="K16" s="61" t="s">
        <v>90</v>
      </c>
      <c r="L16" s="9" t="s">
        <v>45</v>
      </c>
      <c r="M16" s="9" t="s">
        <v>46</v>
      </c>
      <c r="N16" s="9" t="s">
        <v>89</v>
      </c>
      <c r="O16" s="9" t="s">
        <v>89</v>
      </c>
      <c r="P16" s="19">
        <v>838200016</v>
      </c>
      <c r="Q16" s="18" t="s">
        <v>65</v>
      </c>
      <c r="R16" s="28" t="s">
        <v>173</v>
      </c>
      <c r="S16" s="3">
        <v>1</v>
      </c>
      <c r="T16" s="18" t="s">
        <v>48</v>
      </c>
      <c r="U16" s="18">
        <v>4699.34</v>
      </c>
      <c r="V16" s="18"/>
      <c r="W16" s="18"/>
      <c r="X16" s="18" t="s">
        <v>49</v>
      </c>
      <c r="Y16" s="18" t="s">
        <v>51</v>
      </c>
      <c r="Z16" s="18" t="s">
        <v>52</v>
      </c>
      <c r="AA16" s="18" t="s">
        <v>62</v>
      </c>
      <c r="AB16" s="18" t="s">
        <v>55</v>
      </c>
      <c r="AC16" s="18" t="s">
        <v>56</v>
      </c>
      <c r="AD16" s="18" t="s">
        <v>56</v>
      </c>
      <c r="AE16" s="18" t="s">
        <v>58</v>
      </c>
      <c r="AF16" s="47" t="s">
        <v>70</v>
      </c>
      <c r="AG16" s="24">
        <f>S16*U16</f>
        <v>4699.34</v>
      </c>
    </row>
    <row r="17" spans="1:33" ht="54.75" customHeight="1">
      <c r="A17" s="2">
        <v>2022</v>
      </c>
      <c r="B17" s="2">
        <v>584</v>
      </c>
      <c r="C17" s="9" t="s">
        <v>38</v>
      </c>
      <c r="D17" s="9" t="s">
        <v>38</v>
      </c>
      <c r="E17" s="9" t="s">
        <v>39</v>
      </c>
      <c r="F17" s="9" t="s">
        <v>40</v>
      </c>
      <c r="G17" s="9" t="s">
        <v>41</v>
      </c>
      <c r="H17" s="9" t="s">
        <v>42</v>
      </c>
      <c r="I17" s="9" t="s">
        <v>43</v>
      </c>
      <c r="J17" s="9" t="s">
        <v>44</v>
      </c>
      <c r="K17" s="61" t="s">
        <v>95</v>
      </c>
      <c r="L17" s="9" t="s">
        <v>45</v>
      </c>
      <c r="M17" s="9" t="s">
        <v>46</v>
      </c>
      <c r="N17" s="9" t="s">
        <v>89</v>
      </c>
      <c r="O17" s="9" t="s">
        <v>89</v>
      </c>
      <c r="P17" s="18">
        <v>853300012</v>
      </c>
      <c r="Q17" s="18" t="s">
        <v>65</v>
      </c>
      <c r="R17" s="7" t="s">
        <v>81</v>
      </c>
      <c r="S17" s="3">
        <v>3</v>
      </c>
      <c r="T17" s="18" t="s">
        <v>48</v>
      </c>
      <c r="U17" s="18">
        <v>884.51</v>
      </c>
      <c r="V17" s="18"/>
      <c r="W17" s="18" t="s">
        <v>49</v>
      </c>
      <c r="X17" s="18"/>
      <c r="Y17" s="18" t="s">
        <v>51</v>
      </c>
      <c r="Z17" s="18" t="s">
        <v>53</v>
      </c>
      <c r="AA17" s="18" t="s">
        <v>64</v>
      </c>
      <c r="AB17" s="18" t="s">
        <v>55</v>
      </c>
      <c r="AC17" s="18" t="s">
        <v>56</v>
      </c>
      <c r="AD17" s="18" t="s">
        <v>56</v>
      </c>
      <c r="AE17" s="18" t="s">
        <v>58</v>
      </c>
      <c r="AF17" s="47" t="s">
        <v>70</v>
      </c>
      <c r="AG17" s="24">
        <f t="shared" si="1"/>
        <v>2653.5299999999997</v>
      </c>
    </row>
    <row r="18" spans="1:33" ht="54.75" customHeight="1">
      <c r="A18" s="2">
        <v>2022</v>
      </c>
      <c r="B18" s="2">
        <v>584</v>
      </c>
      <c r="C18" s="9" t="s">
        <v>38</v>
      </c>
      <c r="D18" s="9" t="s">
        <v>38</v>
      </c>
      <c r="E18" s="9" t="s">
        <v>39</v>
      </c>
      <c r="F18" s="9" t="s">
        <v>40</v>
      </c>
      <c r="G18" s="9" t="s">
        <v>41</v>
      </c>
      <c r="H18" s="9" t="s">
        <v>42</v>
      </c>
      <c r="I18" s="9" t="s">
        <v>43</v>
      </c>
      <c r="J18" s="9" t="s">
        <v>44</v>
      </c>
      <c r="K18" s="61" t="s">
        <v>95</v>
      </c>
      <c r="L18" s="9" t="s">
        <v>45</v>
      </c>
      <c r="M18" s="9" t="s">
        <v>46</v>
      </c>
      <c r="N18" s="9" t="s">
        <v>89</v>
      </c>
      <c r="O18" s="9" t="s">
        <v>89</v>
      </c>
      <c r="P18" s="18">
        <v>853300012</v>
      </c>
      <c r="Q18" s="18" t="s">
        <v>65</v>
      </c>
      <c r="R18" s="7" t="s">
        <v>81</v>
      </c>
      <c r="S18" s="3">
        <v>4</v>
      </c>
      <c r="T18" s="18" t="s">
        <v>48</v>
      </c>
      <c r="U18" s="18">
        <f>7374.95/4</f>
        <v>1843.7375</v>
      </c>
      <c r="V18" s="18"/>
      <c r="W18" s="18"/>
      <c r="X18" s="18" t="s">
        <v>49</v>
      </c>
      <c r="Y18" s="18" t="s">
        <v>51</v>
      </c>
      <c r="Z18" s="18" t="s">
        <v>53</v>
      </c>
      <c r="AA18" s="18" t="s">
        <v>64</v>
      </c>
      <c r="AB18" s="18" t="s">
        <v>55</v>
      </c>
      <c r="AC18" s="18" t="s">
        <v>56</v>
      </c>
      <c r="AD18" s="18" t="s">
        <v>56</v>
      </c>
      <c r="AE18" s="18" t="s">
        <v>58</v>
      </c>
      <c r="AF18" s="47" t="s">
        <v>70</v>
      </c>
      <c r="AG18" s="24">
        <f t="shared" si="1"/>
        <v>7374.95</v>
      </c>
    </row>
    <row r="19" spans="1:33" ht="54.75" customHeight="1">
      <c r="A19" s="2">
        <v>2022</v>
      </c>
      <c r="B19" s="2">
        <v>584</v>
      </c>
      <c r="C19" s="9" t="s">
        <v>38</v>
      </c>
      <c r="D19" s="9" t="s">
        <v>38</v>
      </c>
      <c r="E19" s="9" t="s">
        <v>39</v>
      </c>
      <c r="F19" s="9" t="s">
        <v>40</v>
      </c>
      <c r="G19" s="9" t="s">
        <v>41</v>
      </c>
      <c r="H19" s="9" t="s">
        <v>42</v>
      </c>
      <c r="I19" s="9" t="s">
        <v>43</v>
      </c>
      <c r="J19" s="9" t="s">
        <v>44</v>
      </c>
      <c r="K19" s="61" t="s">
        <v>97</v>
      </c>
      <c r="L19" s="31" t="s">
        <v>45</v>
      </c>
      <c r="M19" s="31" t="s">
        <v>46</v>
      </c>
      <c r="N19" s="31" t="s">
        <v>89</v>
      </c>
      <c r="O19" s="31" t="s">
        <v>89</v>
      </c>
      <c r="P19" s="19">
        <v>962200561</v>
      </c>
      <c r="Q19" s="18" t="s">
        <v>65</v>
      </c>
      <c r="R19" s="7" t="s">
        <v>123</v>
      </c>
      <c r="S19" s="5">
        <v>1</v>
      </c>
      <c r="T19" s="18" t="s">
        <v>48</v>
      </c>
      <c r="U19" s="50">
        <f>11200+10000-2702.5</f>
        <v>18497.5</v>
      </c>
      <c r="V19" s="18"/>
      <c r="W19" s="18"/>
      <c r="X19" s="18" t="s">
        <v>49</v>
      </c>
      <c r="Y19" s="18" t="s">
        <v>51</v>
      </c>
      <c r="Z19" s="18" t="s">
        <v>55</v>
      </c>
      <c r="AA19" s="18" t="s">
        <v>61</v>
      </c>
      <c r="AB19" s="18" t="s">
        <v>55</v>
      </c>
      <c r="AC19" s="18" t="s">
        <v>56</v>
      </c>
      <c r="AD19" s="18" t="s">
        <v>56</v>
      </c>
      <c r="AE19" s="18" t="s">
        <v>58</v>
      </c>
      <c r="AF19" s="47" t="s">
        <v>70</v>
      </c>
      <c r="AG19" s="24">
        <f t="shared" si="1"/>
        <v>18497.5</v>
      </c>
    </row>
    <row r="20" spans="1:33" ht="54.75" customHeight="1">
      <c r="A20" s="2">
        <v>2022</v>
      </c>
      <c r="B20" s="2">
        <v>584</v>
      </c>
      <c r="C20" s="9" t="s">
        <v>38</v>
      </c>
      <c r="D20" s="9" t="s">
        <v>38</v>
      </c>
      <c r="E20" s="9" t="s">
        <v>39</v>
      </c>
      <c r="F20" s="9" t="s">
        <v>40</v>
      </c>
      <c r="G20" s="9" t="s">
        <v>41</v>
      </c>
      <c r="H20" s="9" t="s">
        <v>42</v>
      </c>
      <c r="I20" s="9" t="s">
        <v>43</v>
      </c>
      <c r="J20" s="9" t="s">
        <v>44</v>
      </c>
      <c r="K20" s="61" t="s">
        <v>91</v>
      </c>
      <c r="L20" s="9" t="s">
        <v>45</v>
      </c>
      <c r="M20" s="9" t="s">
        <v>46</v>
      </c>
      <c r="N20" s="9" t="s">
        <v>89</v>
      </c>
      <c r="O20" s="9" t="s">
        <v>89</v>
      </c>
      <c r="P20" s="18">
        <v>834100012</v>
      </c>
      <c r="Q20" s="18" t="s">
        <v>65</v>
      </c>
      <c r="R20" s="7" t="s">
        <v>115</v>
      </c>
      <c r="S20" s="5">
        <v>1</v>
      </c>
      <c r="T20" s="18" t="s">
        <v>48</v>
      </c>
      <c r="U20" s="8">
        <f>6779.36-278.55</f>
        <v>6500.8099999999995</v>
      </c>
      <c r="V20" s="18"/>
      <c r="W20" s="18" t="s">
        <v>49</v>
      </c>
      <c r="X20" s="18"/>
      <c r="Y20" s="18" t="s">
        <v>51</v>
      </c>
      <c r="Z20" s="18" t="s">
        <v>55</v>
      </c>
      <c r="AA20" s="18" t="s">
        <v>62</v>
      </c>
      <c r="AB20" s="18" t="s">
        <v>55</v>
      </c>
      <c r="AC20" s="18" t="s">
        <v>56</v>
      </c>
      <c r="AD20" s="18" t="s">
        <v>56</v>
      </c>
      <c r="AE20" s="18" t="s">
        <v>58</v>
      </c>
      <c r="AF20" s="47" t="s">
        <v>70</v>
      </c>
      <c r="AG20" s="24">
        <f t="shared" si="1"/>
        <v>6500.8099999999995</v>
      </c>
    </row>
    <row r="21" spans="1:33" ht="54.75" customHeight="1">
      <c r="A21" s="2">
        <v>2022</v>
      </c>
      <c r="B21" s="2">
        <v>584</v>
      </c>
      <c r="C21" s="9" t="s">
        <v>38</v>
      </c>
      <c r="D21" s="9" t="s">
        <v>38</v>
      </c>
      <c r="E21" s="9" t="s">
        <v>39</v>
      </c>
      <c r="F21" s="9" t="s">
        <v>40</v>
      </c>
      <c r="G21" s="9" t="s">
        <v>41</v>
      </c>
      <c r="H21" s="9" t="s">
        <v>42</v>
      </c>
      <c r="I21" s="9" t="s">
        <v>43</v>
      </c>
      <c r="J21" s="9" t="s">
        <v>44</v>
      </c>
      <c r="K21" s="61" t="s">
        <v>91</v>
      </c>
      <c r="L21" s="9" t="s">
        <v>45</v>
      </c>
      <c r="M21" s="9" t="s">
        <v>46</v>
      </c>
      <c r="N21" s="9" t="s">
        <v>89</v>
      </c>
      <c r="O21" s="9" t="s">
        <v>89</v>
      </c>
      <c r="P21" s="18">
        <v>834100012</v>
      </c>
      <c r="Q21" s="18" t="s">
        <v>65</v>
      </c>
      <c r="R21" s="7" t="s">
        <v>115</v>
      </c>
      <c r="S21" s="5">
        <v>1</v>
      </c>
      <c r="T21" s="18" t="s">
        <v>48</v>
      </c>
      <c r="U21" s="8">
        <f>22576.96-40.49-7736.47</f>
        <v>14799.999999999996</v>
      </c>
      <c r="V21" s="18"/>
      <c r="W21" s="18" t="s">
        <v>49</v>
      </c>
      <c r="X21" s="18"/>
      <c r="Y21" s="18" t="s">
        <v>69</v>
      </c>
      <c r="Z21" s="18" t="s">
        <v>55</v>
      </c>
      <c r="AA21" s="18" t="s">
        <v>103</v>
      </c>
      <c r="AB21" s="18" t="s">
        <v>55</v>
      </c>
      <c r="AC21" s="18" t="s">
        <v>56</v>
      </c>
      <c r="AD21" s="18" t="s">
        <v>56</v>
      </c>
      <c r="AE21" s="18" t="s">
        <v>58</v>
      </c>
      <c r="AF21" s="47" t="s">
        <v>70</v>
      </c>
      <c r="AG21" s="24">
        <f t="shared" si="1"/>
        <v>14799.999999999996</v>
      </c>
    </row>
    <row r="22" spans="1:33" ht="54.75" customHeight="1">
      <c r="A22" s="2">
        <v>2022</v>
      </c>
      <c r="B22" s="2">
        <v>584</v>
      </c>
      <c r="C22" s="9" t="s">
        <v>38</v>
      </c>
      <c r="D22" s="9" t="s">
        <v>38</v>
      </c>
      <c r="E22" s="9" t="s">
        <v>39</v>
      </c>
      <c r="F22" s="9" t="s">
        <v>40</v>
      </c>
      <c r="G22" s="9" t="s">
        <v>41</v>
      </c>
      <c r="H22" s="9" t="s">
        <v>42</v>
      </c>
      <c r="I22" s="9" t="s">
        <v>43</v>
      </c>
      <c r="J22" s="9" t="s">
        <v>44</v>
      </c>
      <c r="K22" s="61" t="s">
        <v>92</v>
      </c>
      <c r="L22" s="9" t="s">
        <v>45</v>
      </c>
      <c r="M22" s="9" t="s">
        <v>46</v>
      </c>
      <c r="N22" s="9" t="s">
        <v>89</v>
      </c>
      <c r="O22" s="9" t="s">
        <v>89</v>
      </c>
      <c r="P22" s="18">
        <v>871520211</v>
      </c>
      <c r="Q22" s="18" t="s">
        <v>65</v>
      </c>
      <c r="R22" s="7" t="s">
        <v>106</v>
      </c>
      <c r="S22" s="3">
        <v>1</v>
      </c>
      <c r="T22" s="18" t="s">
        <v>48</v>
      </c>
      <c r="U22" s="51">
        <f>500-50</f>
        <v>450</v>
      </c>
      <c r="V22" s="18"/>
      <c r="X22" s="18" t="s">
        <v>49</v>
      </c>
      <c r="Y22" s="18" t="s">
        <v>51</v>
      </c>
      <c r="Z22" s="18" t="s">
        <v>52</v>
      </c>
      <c r="AA22" s="18" t="s">
        <v>62</v>
      </c>
      <c r="AB22" s="18" t="s">
        <v>55</v>
      </c>
      <c r="AC22" s="18" t="s">
        <v>56</v>
      </c>
      <c r="AD22" s="18" t="s">
        <v>56</v>
      </c>
      <c r="AE22" s="18" t="s">
        <v>58</v>
      </c>
      <c r="AF22" s="47" t="s">
        <v>70</v>
      </c>
      <c r="AG22" s="24">
        <f t="shared" si="1"/>
        <v>450</v>
      </c>
    </row>
    <row r="23" spans="1:33" ht="54.75" customHeight="1">
      <c r="A23" s="2">
        <v>2022</v>
      </c>
      <c r="B23" s="2">
        <v>584</v>
      </c>
      <c r="C23" s="9" t="s">
        <v>38</v>
      </c>
      <c r="D23" s="9" t="s">
        <v>38</v>
      </c>
      <c r="E23" s="9" t="s">
        <v>39</v>
      </c>
      <c r="F23" s="9" t="s">
        <v>40</v>
      </c>
      <c r="G23" s="9" t="s">
        <v>41</v>
      </c>
      <c r="H23" s="9" t="s">
        <v>42</v>
      </c>
      <c r="I23" s="9" t="s">
        <v>43</v>
      </c>
      <c r="J23" s="9" t="s">
        <v>44</v>
      </c>
      <c r="K23" s="61" t="s">
        <v>92</v>
      </c>
      <c r="L23" s="9" t="s">
        <v>45</v>
      </c>
      <c r="M23" s="9" t="s">
        <v>46</v>
      </c>
      <c r="N23" s="9" t="s">
        <v>89</v>
      </c>
      <c r="O23" s="9" t="s">
        <v>89</v>
      </c>
      <c r="P23" s="18">
        <v>871300011</v>
      </c>
      <c r="Q23" s="18" t="s">
        <v>65</v>
      </c>
      <c r="R23" s="7" t="s">
        <v>108</v>
      </c>
      <c r="S23" s="3">
        <v>5</v>
      </c>
      <c r="T23" s="18" t="s">
        <v>48</v>
      </c>
      <c r="U23" s="51">
        <f>37-2</f>
        <v>35</v>
      </c>
      <c r="V23" s="18"/>
      <c r="W23" s="18" t="s">
        <v>49</v>
      </c>
      <c r="X23" s="18"/>
      <c r="Y23" s="18" t="s">
        <v>51</v>
      </c>
      <c r="Z23" s="18" t="s">
        <v>52</v>
      </c>
      <c r="AA23" s="18" t="s">
        <v>62</v>
      </c>
      <c r="AB23" s="18" t="s">
        <v>55</v>
      </c>
      <c r="AC23" s="18" t="s">
        <v>56</v>
      </c>
      <c r="AD23" s="18" t="s">
        <v>56</v>
      </c>
      <c r="AE23" s="18" t="s">
        <v>58</v>
      </c>
      <c r="AF23" s="47" t="s">
        <v>70</v>
      </c>
      <c r="AG23" s="24">
        <f t="shared" si="1"/>
        <v>175</v>
      </c>
    </row>
    <row r="24" spans="1:33" ht="54.75" customHeight="1">
      <c r="A24" s="2">
        <v>2022</v>
      </c>
      <c r="B24" s="2">
        <v>584</v>
      </c>
      <c r="C24" s="9" t="s">
        <v>38</v>
      </c>
      <c r="D24" s="9" t="s">
        <v>38</v>
      </c>
      <c r="E24" s="9" t="s">
        <v>39</v>
      </c>
      <c r="F24" s="9" t="s">
        <v>40</v>
      </c>
      <c r="G24" s="9" t="s">
        <v>41</v>
      </c>
      <c r="H24" s="9" t="s">
        <v>42</v>
      </c>
      <c r="I24" s="9" t="s">
        <v>43</v>
      </c>
      <c r="J24" s="9" t="s">
        <v>44</v>
      </c>
      <c r="K24" s="61" t="s">
        <v>92</v>
      </c>
      <c r="L24" s="9" t="s">
        <v>45</v>
      </c>
      <c r="M24" s="9" t="s">
        <v>46</v>
      </c>
      <c r="N24" s="9" t="s">
        <v>89</v>
      </c>
      <c r="O24" s="9" t="s">
        <v>89</v>
      </c>
      <c r="P24" s="18">
        <v>871300011</v>
      </c>
      <c r="Q24" s="18" t="s">
        <v>65</v>
      </c>
      <c r="R24" s="7" t="s">
        <v>107</v>
      </c>
      <c r="S24" s="3">
        <v>1</v>
      </c>
      <c r="T24" s="18" t="s">
        <v>48</v>
      </c>
      <c r="U24" s="51">
        <v>25</v>
      </c>
      <c r="V24" s="18"/>
      <c r="W24" s="18" t="s">
        <v>49</v>
      </c>
      <c r="X24" s="18"/>
      <c r="Y24" s="18" t="s">
        <v>51</v>
      </c>
      <c r="Z24" s="18" t="s">
        <v>52</v>
      </c>
      <c r="AA24" s="18" t="s">
        <v>62</v>
      </c>
      <c r="AB24" s="18" t="s">
        <v>55</v>
      </c>
      <c r="AC24" s="18" t="s">
        <v>56</v>
      </c>
      <c r="AD24" s="18" t="s">
        <v>56</v>
      </c>
      <c r="AE24" s="18" t="s">
        <v>58</v>
      </c>
      <c r="AF24" s="47" t="s">
        <v>70</v>
      </c>
      <c r="AG24" s="24">
        <f t="shared" si="1"/>
        <v>25</v>
      </c>
    </row>
    <row r="25" spans="1:33" ht="54.75" customHeight="1">
      <c r="A25" s="2">
        <v>2022</v>
      </c>
      <c r="B25" s="2">
        <v>584</v>
      </c>
      <c r="C25" s="9" t="s">
        <v>38</v>
      </c>
      <c r="D25" s="9" t="s">
        <v>38</v>
      </c>
      <c r="E25" s="9" t="s">
        <v>39</v>
      </c>
      <c r="F25" s="9" t="s">
        <v>40</v>
      </c>
      <c r="G25" s="9" t="s">
        <v>41</v>
      </c>
      <c r="H25" s="9" t="s">
        <v>42</v>
      </c>
      <c r="I25" s="9" t="s">
        <v>43</v>
      </c>
      <c r="J25" s="9" t="s">
        <v>44</v>
      </c>
      <c r="K25" s="61" t="s">
        <v>92</v>
      </c>
      <c r="L25" s="9" t="s">
        <v>45</v>
      </c>
      <c r="M25" s="9" t="s">
        <v>46</v>
      </c>
      <c r="N25" s="9" t="s">
        <v>89</v>
      </c>
      <c r="O25" s="9" t="s">
        <v>89</v>
      </c>
      <c r="P25" s="18">
        <v>871300011</v>
      </c>
      <c r="Q25" s="18" t="s">
        <v>65</v>
      </c>
      <c r="R25" s="7" t="s">
        <v>109</v>
      </c>
      <c r="S25" s="3">
        <v>1</v>
      </c>
      <c r="T25" s="18" t="s">
        <v>48</v>
      </c>
      <c r="U25" s="51">
        <v>35</v>
      </c>
      <c r="V25" s="18"/>
      <c r="W25" s="18" t="s">
        <v>49</v>
      </c>
      <c r="X25" s="18"/>
      <c r="Y25" s="18" t="s">
        <v>51</v>
      </c>
      <c r="Z25" s="18" t="s">
        <v>52</v>
      </c>
      <c r="AA25" s="18" t="s">
        <v>62</v>
      </c>
      <c r="AB25" s="18" t="s">
        <v>55</v>
      </c>
      <c r="AC25" s="18" t="s">
        <v>56</v>
      </c>
      <c r="AD25" s="18" t="s">
        <v>56</v>
      </c>
      <c r="AE25" s="18" t="s">
        <v>58</v>
      </c>
      <c r="AF25" s="47" t="s">
        <v>70</v>
      </c>
      <c r="AG25" s="24">
        <f t="shared" si="1"/>
        <v>35</v>
      </c>
    </row>
    <row r="26" spans="1:33" ht="57" customHeight="1">
      <c r="A26" s="2">
        <v>2022</v>
      </c>
      <c r="B26" s="2">
        <v>584</v>
      </c>
      <c r="C26" s="9" t="s">
        <v>38</v>
      </c>
      <c r="D26" s="9" t="s">
        <v>38</v>
      </c>
      <c r="E26" s="9" t="s">
        <v>39</v>
      </c>
      <c r="F26" s="9" t="s">
        <v>40</v>
      </c>
      <c r="G26" s="9" t="s">
        <v>41</v>
      </c>
      <c r="H26" s="9" t="s">
        <v>42</v>
      </c>
      <c r="I26" s="9" t="s">
        <v>43</v>
      </c>
      <c r="J26" s="9" t="s">
        <v>44</v>
      </c>
      <c r="K26" s="61" t="s">
        <v>92</v>
      </c>
      <c r="L26" s="9" t="s">
        <v>45</v>
      </c>
      <c r="M26" s="9" t="s">
        <v>46</v>
      </c>
      <c r="N26" s="9" t="s">
        <v>89</v>
      </c>
      <c r="O26" s="9" t="s">
        <v>89</v>
      </c>
      <c r="P26" s="18">
        <v>871300011</v>
      </c>
      <c r="Q26" s="18" t="s">
        <v>65</v>
      </c>
      <c r="R26" s="7" t="s">
        <v>110</v>
      </c>
      <c r="S26" s="3">
        <v>1</v>
      </c>
      <c r="T26" s="18" t="s">
        <v>48</v>
      </c>
      <c r="U26" s="51">
        <v>50</v>
      </c>
      <c r="V26" s="18"/>
      <c r="W26" s="18" t="s">
        <v>49</v>
      </c>
      <c r="X26" s="18"/>
      <c r="Y26" s="18" t="s">
        <v>51</v>
      </c>
      <c r="Z26" s="18" t="s">
        <v>52</v>
      </c>
      <c r="AA26" s="18" t="s">
        <v>62</v>
      </c>
      <c r="AB26" s="18" t="s">
        <v>55</v>
      </c>
      <c r="AC26" s="18" t="s">
        <v>56</v>
      </c>
      <c r="AD26" s="18" t="s">
        <v>56</v>
      </c>
      <c r="AE26" s="18" t="s">
        <v>58</v>
      </c>
      <c r="AF26" s="47" t="s">
        <v>70</v>
      </c>
      <c r="AG26" s="24">
        <f t="shared" si="1"/>
        <v>50</v>
      </c>
    </row>
    <row r="27" spans="1:33" ht="58.5" customHeight="1">
      <c r="A27" s="2">
        <v>2022</v>
      </c>
      <c r="B27" s="2">
        <v>584</v>
      </c>
      <c r="C27" s="9" t="s">
        <v>38</v>
      </c>
      <c r="D27" s="9" t="s">
        <v>38</v>
      </c>
      <c r="E27" s="9" t="s">
        <v>39</v>
      </c>
      <c r="F27" s="9" t="s">
        <v>40</v>
      </c>
      <c r="G27" s="9" t="s">
        <v>41</v>
      </c>
      <c r="H27" s="9" t="s">
        <v>42</v>
      </c>
      <c r="I27" s="9" t="s">
        <v>43</v>
      </c>
      <c r="J27" s="9" t="s">
        <v>44</v>
      </c>
      <c r="K27" s="61" t="s">
        <v>92</v>
      </c>
      <c r="L27" s="9" t="s">
        <v>45</v>
      </c>
      <c r="M27" s="9" t="s">
        <v>46</v>
      </c>
      <c r="N27" s="9" t="s">
        <v>89</v>
      </c>
      <c r="O27" s="9" t="s">
        <v>89</v>
      </c>
      <c r="P27" s="18">
        <v>871300011</v>
      </c>
      <c r="Q27" s="18" t="s">
        <v>65</v>
      </c>
      <c r="R27" s="7" t="s">
        <v>111</v>
      </c>
      <c r="S27" s="3">
        <v>12</v>
      </c>
      <c r="T27" s="18" t="s">
        <v>48</v>
      </c>
      <c r="U27" s="51">
        <v>12.7058</v>
      </c>
      <c r="V27" s="18"/>
      <c r="W27" s="18" t="s">
        <v>49</v>
      </c>
      <c r="X27" s="18"/>
      <c r="Y27" s="18" t="s">
        <v>51</v>
      </c>
      <c r="Z27" s="18" t="s">
        <v>52</v>
      </c>
      <c r="AA27" s="18" t="s">
        <v>62</v>
      </c>
      <c r="AB27" s="18" t="s">
        <v>55</v>
      </c>
      <c r="AC27" s="18" t="s">
        <v>56</v>
      </c>
      <c r="AD27" s="18" t="s">
        <v>56</v>
      </c>
      <c r="AE27" s="18" t="s">
        <v>58</v>
      </c>
      <c r="AF27" s="47" t="s">
        <v>70</v>
      </c>
      <c r="AG27" s="24">
        <f t="shared" si="1"/>
        <v>152.4696</v>
      </c>
    </row>
    <row r="28" spans="1:33" ht="57.75" customHeight="1">
      <c r="A28" s="2">
        <v>2022</v>
      </c>
      <c r="B28" s="2">
        <v>584</v>
      </c>
      <c r="C28" s="9" t="s">
        <v>38</v>
      </c>
      <c r="D28" s="9" t="s">
        <v>38</v>
      </c>
      <c r="E28" s="9" t="s">
        <v>39</v>
      </c>
      <c r="F28" s="9" t="s">
        <v>40</v>
      </c>
      <c r="G28" s="9" t="s">
        <v>41</v>
      </c>
      <c r="H28" s="9" t="s">
        <v>42</v>
      </c>
      <c r="I28" s="9" t="s">
        <v>43</v>
      </c>
      <c r="J28" s="9" t="s">
        <v>44</v>
      </c>
      <c r="K28" s="61" t="s">
        <v>92</v>
      </c>
      <c r="L28" s="9" t="s">
        <v>45</v>
      </c>
      <c r="M28" s="9" t="s">
        <v>46</v>
      </c>
      <c r="N28" s="9" t="s">
        <v>89</v>
      </c>
      <c r="O28" s="9" t="s">
        <v>89</v>
      </c>
      <c r="P28" s="18">
        <v>871300011</v>
      </c>
      <c r="Q28" s="18" t="s">
        <v>65</v>
      </c>
      <c r="R28" s="7" t="s">
        <v>112</v>
      </c>
      <c r="S28" s="3">
        <v>1</v>
      </c>
      <c r="T28" s="18" t="s">
        <v>48</v>
      </c>
      <c r="U28" s="51">
        <v>172.53</v>
      </c>
      <c r="V28" s="18"/>
      <c r="W28" s="18" t="s">
        <v>49</v>
      </c>
      <c r="X28" s="18"/>
      <c r="Y28" s="18" t="s">
        <v>51</v>
      </c>
      <c r="Z28" s="18" t="s">
        <v>52</v>
      </c>
      <c r="AA28" s="18" t="s">
        <v>62</v>
      </c>
      <c r="AB28" s="18" t="s">
        <v>55</v>
      </c>
      <c r="AC28" s="18" t="s">
        <v>56</v>
      </c>
      <c r="AD28" s="18" t="s">
        <v>56</v>
      </c>
      <c r="AE28" s="18" t="s">
        <v>58</v>
      </c>
      <c r="AF28" s="47" t="s">
        <v>70</v>
      </c>
      <c r="AG28" s="24">
        <f t="shared" si="1"/>
        <v>172.53</v>
      </c>
    </row>
    <row r="29" spans="1:33" ht="59.25" customHeight="1">
      <c r="A29" s="2">
        <v>2022</v>
      </c>
      <c r="B29" s="2">
        <v>584</v>
      </c>
      <c r="C29" s="9" t="s">
        <v>38</v>
      </c>
      <c r="D29" s="9" t="s">
        <v>38</v>
      </c>
      <c r="E29" s="9" t="s">
        <v>39</v>
      </c>
      <c r="F29" s="9" t="s">
        <v>40</v>
      </c>
      <c r="G29" s="9" t="s">
        <v>41</v>
      </c>
      <c r="H29" s="9" t="s">
        <v>42</v>
      </c>
      <c r="I29" s="9" t="s">
        <v>43</v>
      </c>
      <c r="J29" s="9" t="s">
        <v>44</v>
      </c>
      <c r="K29" s="61" t="s">
        <v>98</v>
      </c>
      <c r="L29" s="9" t="s">
        <v>45</v>
      </c>
      <c r="M29" s="9" t="s">
        <v>46</v>
      </c>
      <c r="N29" s="9" t="s">
        <v>89</v>
      </c>
      <c r="O29" s="9" t="s">
        <v>89</v>
      </c>
      <c r="P29" s="18">
        <v>929000014</v>
      </c>
      <c r="Q29" s="18" t="s">
        <v>65</v>
      </c>
      <c r="R29" s="30" t="s">
        <v>143</v>
      </c>
      <c r="S29" s="18">
        <v>1</v>
      </c>
      <c r="T29" s="18" t="s">
        <v>48</v>
      </c>
      <c r="U29" s="52">
        <f>6720-6720</f>
        <v>0</v>
      </c>
      <c r="V29" s="18"/>
      <c r="W29" s="18"/>
      <c r="X29" s="18" t="s">
        <v>49</v>
      </c>
      <c r="Y29" s="18" t="s">
        <v>51</v>
      </c>
      <c r="Z29" s="18" t="s">
        <v>55</v>
      </c>
      <c r="AA29" s="18" t="s">
        <v>62</v>
      </c>
      <c r="AB29" s="18" t="s">
        <v>55</v>
      </c>
      <c r="AC29" s="18" t="s">
        <v>56</v>
      </c>
      <c r="AD29" s="18" t="s">
        <v>56</v>
      </c>
      <c r="AE29" s="18" t="s">
        <v>58</v>
      </c>
      <c r="AF29" s="47" t="s">
        <v>70</v>
      </c>
      <c r="AG29" s="24">
        <f t="shared" si="1"/>
        <v>0</v>
      </c>
    </row>
    <row r="30" spans="1:33" ht="59.25" customHeight="1">
      <c r="A30" s="2">
        <v>2022</v>
      </c>
      <c r="B30" s="2">
        <v>584</v>
      </c>
      <c r="C30" s="9" t="s">
        <v>38</v>
      </c>
      <c r="D30" s="9" t="s">
        <v>38</v>
      </c>
      <c r="E30" s="9" t="s">
        <v>39</v>
      </c>
      <c r="F30" s="9" t="s">
        <v>40</v>
      </c>
      <c r="G30" s="9" t="s">
        <v>41</v>
      </c>
      <c r="H30" s="9" t="s">
        <v>42</v>
      </c>
      <c r="I30" s="9" t="s">
        <v>43</v>
      </c>
      <c r="J30" s="9" t="s">
        <v>44</v>
      </c>
      <c r="K30" s="61" t="s">
        <v>171</v>
      </c>
      <c r="L30" s="9" t="s">
        <v>45</v>
      </c>
      <c r="M30" s="9" t="s">
        <v>46</v>
      </c>
      <c r="N30" s="9" t="s">
        <v>89</v>
      </c>
      <c r="O30" s="9" t="s">
        <v>89</v>
      </c>
      <c r="P30" s="32">
        <v>5129000250</v>
      </c>
      <c r="Q30" s="18" t="s">
        <v>67</v>
      </c>
      <c r="R30" s="36" t="s">
        <v>172</v>
      </c>
      <c r="S30" s="18">
        <v>1</v>
      </c>
      <c r="T30" s="18" t="s">
        <v>48</v>
      </c>
      <c r="U30" s="52">
        <v>140</v>
      </c>
      <c r="V30" s="18"/>
      <c r="W30" s="18"/>
      <c r="X30" s="18" t="s">
        <v>49</v>
      </c>
      <c r="Y30" s="18" t="s">
        <v>51</v>
      </c>
      <c r="Z30" s="18" t="s">
        <v>52</v>
      </c>
      <c r="AA30" s="18" t="s">
        <v>62</v>
      </c>
      <c r="AB30" s="18" t="s">
        <v>55</v>
      </c>
      <c r="AC30" s="18" t="s">
        <v>56</v>
      </c>
      <c r="AD30" s="18" t="s">
        <v>56</v>
      </c>
      <c r="AE30" s="18" t="s">
        <v>58</v>
      </c>
      <c r="AF30" s="47" t="s">
        <v>70</v>
      </c>
      <c r="AG30" s="24">
        <f>S30*U30</f>
        <v>140</v>
      </c>
    </row>
    <row r="31" spans="1:33" ht="59.25" customHeight="1">
      <c r="A31" s="2">
        <v>2022</v>
      </c>
      <c r="B31" s="2">
        <v>584</v>
      </c>
      <c r="C31" s="9" t="s">
        <v>38</v>
      </c>
      <c r="D31" s="9" t="s">
        <v>38</v>
      </c>
      <c r="E31" s="9" t="s">
        <v>39</v>
      </c>
      <c r="F31" s="9" t="s">
        <v>40</v>
      </c>
      <c r="G31" s="9" t="s">
        <v>41</v>
      </c>
      <c r="H31" s="9" t="s">
        <v>42</v>
      </c>
      <c r="I31" s="9" t="s">
        <v>43</v>
      </c>
      <c r="J31" s="9" t="s">
        <v>44</v>
      </c>
      <c r="K31" s="61" t="s">
        <v>153</v>
      </c>
      <c r="L31" s="9" t="s">
        <v>45</v>
      </c>
      <c r="M31" s="9" t="s">
        <v>46</v>
      </c>
      <c r="N31" s="9" t="s">
        <v>89</v>
      </c>
      <c r="O31" s="9" t="s">
        <v>89</v>
      </c>
      <c r="P31" s="32">
        <v>282211318</v>
      </c>
      <c r="Q31" s="18" t="s">
        <v>67</v>
      </c>
      <c r="R31" s="37" t="s">
        <v>154</v>
      </c>
      <c r="S31" s="18">
        <v>1</v>
      </c>
      <c r="T31" s="18" t="s">
        <v>48</v>
      </c>
      <c r="U31" s="52">
        <v>16388.9</v>
      </c>
      <c r="V31" s="18"/>
      <c r="W31" s="18"/>
      <c r="X31" s="18" t="s">
        <v>49</v>
      </c>
      <c r="Y31" s="18" t="s">
        <v>51</v>
      </c>
      <c r="Z31" s="18" t="s">
        <v>53</v>
      </c>
      <c r="AA31" s="18" t="s">
        <v>64</v>
      </c>
      <c r="AB31" s="18" t="s">
        <v>55</v>
      </c>
      <c r="AC31" s="18" t="s">
        <v>56</v>
      </c>
      <c r="AD31" s="18" t="s">
        <v>56</v>
      </c>
      <c r="AE31" s="18" t="s">
        <v>58</v>
      </c>
      <c r="AF31" s="47" t="s">
        <v>70</v>
      </c>
      <c r="AG31" s="24">
        <f t="shared" si="1"/>
        <v>16388.9</v>
      </c>
    </row>
    <row r="32" spans="1:33" ht="59.25" customHeight="1">
      <c r="A32" s="2">
        <v>2022</v>
      </c>
      <c r="B32" s="2">
        <v>584</v>
      </c>
      <c r="C32" s="9" t="s">
        <v>38</v>
      </c>
      <c r="D32" s="9" t="s">
        <v>38</v>
      </c>
      <c r="E32" s="9" t="s">
        <v>39</v>
      </c>
      <c r="F32" s="9" t="s">
        <v>40</v>
      </c>
      <c r="G32" s="9" t="s">
        <v>41</v>
      </c>
      <c r="H32" s="9" t="s">
        <v>42</v>
      </c>
      <c r="I32" s="9" t="s">
        <v>43</v>
      </c>
      <c r="J32" s="9" t="s">
        <v>44</v>
      </c>
      <c r="K32" s="61" t="s">
        <v>153</v>
      </c>
      <c r="L32" s="9" t="s">
        <v>45</v>
      </c>
      <c r="M32" s="9" t="s">
        <v>46</v>
      </c>
      <c r="N32" s="9" t="s">
        <v>89</v>
      </c>
      <c r="O32" s="9" t="s">
        <v>89</v>
      </c>
      <c r="P32" s="32">
        <v>282210042</v>
      </c>
      <c r="Q32" s="18" t="s">
        <v>67</v>
      </c>
      <c r="R32" s="37" t="s">
        <v>155</v>
      </c>
      <c r="S32" s="18">
        <v>1</v>
      </c>
      <c r="T32" s="18" t="s">
        <v>48</v>
      </c>
      <c r="U32" s="52">
        <v>16725</v>
      </c>
      <c r="V32" s="18"/>
      <c r="W32" s="18"/>
      <c r="X32" s="18" t="s">
        <v>49</v>
      </c>
      <c r="Y32" s="18" t="s">
        <v>51</v>
      </c>
      <c r="Z32" s="18" t="s">
        <v>53</v>
      </c>
      <c r="AA32" s="18" t="s">
        <v>64</v>
      </c>
      <c r="AB32" s="18" t="s">
        <v>55</v>
      </c>
      <c r="AC32" s="18" t="s">
        <v>56</v>
      </c>
      <c r="AD32" s="18" t="s">
        <v>56</v>
      </c>
      <c r="AE32" s="18" t="s">
        <v>58</v>
      </c>
      <c r="AF32" s="47" t="s">
        <v>70</v>
      </c>
      <c r="AG32" s="24">
        <f t="shared" si="1"/>
        <v>16725</v>
      </c>
    </row>
    <row r="33" spans="1:33" ht="59.25" customHeight="1">
      <c r="A33" s="2">
        <v>2022</v>
      </c>
      <c r="B33" s="2">
        <v>584</v>
      </c>
      <c r="C33" s="9" t="s">
        <v>38</v>
      </c>
      <c r="D33" s="9" t="s">
        <v>38</v>
      </c>
      <c r="E33" s="9" t="s">
        <v>39</v>
      </c>
      <c r="F33" s="9" t="s">
        <v>40</v>
      </c>
      <c r="G33" s="9" t="s">
        <v>41</v>
      </c>
      <c r="H33" s="9" t="s">
        <v>42</v>
      </c>
      <c r="I33" s="9" t="s">
        <v>43</v>
      </c>
      <c r="J33" s="9" t="s">
        <v>44</v>
      </c>
      <c r="K33" s="61" t="s">
        <v>139</v>
      </c>
      <c r="L33" s="9" t="s">
        <v>45</v>
      </c>
      <c r="M33" s="9" t="s">
        <v>46</v>
      </c>
      <c r="N33" s="9" t="s">
        <v>89</v>
      </c>
      <c r="O33" s="9" t="s">
        <v>89</v>
      </c>
      <c r="P33" s="32">
        <v>622910013</v>
      </c>
      <c r="Q33" s="18" t="s">
        <v>65</v>
      </c>
      <c r="R33" s="30" t="s">
        <v>140</v>
      </c>
      <c r="S33" s="18">
        <v>1</v>
      </c>
      <c r="T33" s="18" t="s">
        <v>48</v>
      </c>
      <c r="U33" s="52">
        <v>3000</v>
      </c>
      <c r="V33" s="18"/>
      <c r="W33" s="18"/>
      <c r="X33" s="18" t="s">
        <v>49</v>
      </c>
      <c r="Y33" s="18" t="s">
        <v>51</v>
      </c>
      <c r="Z33" s="18" t="s">
        <v>52</v>
      </c>
      <c r="AA33" s="18" t="s">
        <v>62</v>
      </c>
      <c r="AB33" s="18" t="s">
        <v>55</v>
      </c>
      <c r="AC33" s="18" t="s">
        <v>56</v>
      </c>
      <c r="AD33" s="18" t="s">
        <v>56</v>
      </c>
      <c r="AE33" s="18" t="s">
        <v>58</v>
      </c>
      <c r="AF33" s="47" t="s">
        <v>70</v>
      </c>
      <c r="AG33" s="24">
        <f t="shared" si="1"/>
        <v>3000</v>
      </c>
    </row>
    <row r="34" spans="1:33" ht="59.25" customHeight="1">
      <c r="A34" s="2">
        <v>2022</v>
      </c>
      <c r="B34" s="2">
        <v>584</v>
      </c>
      <c r="C34" s="9" t="s">
        <v>38</v>
      </c>
      <c r="D34" s="9" t="s">
        <v>38</v>
      </c>
      <c r="E34" s="9" t="s">
        <v>39</v>
      </c>
      <c r="F34" s="9" t="s">
        <v>40</v>
      </c>
      <c r="G34" s="9" t="s">
        <v>41</v>
      </c>
      <c r="H34" s="9" t="s">
        <v>42</v>
      </c>
      <c r="I34" s="9" t="s">
        <v>43</v>
      </c>
      <c r="J34" s="9" t="s">
        <v>44</v>
      </c>
      <c r="K34" s="61" t="s">
        <v>93</v>
      </c>
      <c r="L34" s="9" t="s">
        <v>45</v>
      </c>
      <c r="M34" s="9" t="s">
        <v>46</v>
      </c>
      <c r="N34" s="9" t="s">
        <v>89</v>
      </c>
      <c r="O34" s="9" t="s">
        <v>89</v>
      </c>
      <c r="P34" s="18">
        <v>3212920135</v>
      </c>
      <c r="Q34" s="18" t="s">
        <v>67</v>
      </c>
      <c r="R34" s="7" t="s">
        <v>77</v>
      </c>
      <c r="S34" s="3">
        <v>1</v>
      </c>
      <c r="T34" s="18" t="s">
        <v>48</v>
      </c>
      <c r="U34" s="51">
        <f>7447.2-4427.48</f>
        <v>3019.7200000000003</v>
      </c>
      <c r="V34" s="18"/>
      <c r="W34" s="18" t="s">
        <v>49</v>
      </c>
      <c r="X34" s="18"/>
      <c r="Y34" s="18" t="s">
        <v>51</v>
      </c>
      <c r="Z34" s="18" t="s">
        <v>53</v>
      </c>
      <c r="AA34" s="18" t="s">
        <v>64</v>
      </c>
      <c r="AB34" s="18" t="s">
        <v>55</v>
      </c>
      <c r="AC34" s="18" t="s">
        <v>56</v>
      </c>
      <c r="AD34" s="18" t="s">
        <v>56</v>
      </c>
      <c r="AE34" s="18" t="s">
        <v>58</v>
      </c>
      <c r="AF34" s="47" t="s">
        <v>70</v>
      </c>
      <c r="AG34" s="24">
        <f t="shared" si="1"/>
        <v>3019.7200000000003</v>
      </c>
    </row>
    <row r="35" spans="1:33" ht="59.25" customHeight="1">
      <c r="A35" s="2">
        <v>2022</v>
      </c>
      <c r="B35" s="2">
        <v>584</v>
      </c>
      <c r="C35" s="9" t="s">
        <v>38</v>
      </c>
      <c r="D35" s="9" t="s">
        <v>38</v>
      </c>
      <c r="E35" s="9" t="s">
        <v>39</v>
      </c>
      <c r="F35" s="9" t="s">
        <v>40</v>
      </c>
      <c r="G35" s="9" t="s">
        <v>41</v>
      </c>
      <c r="H35" s="9" t="s">
        <v>42</v>
      </c>
      <c r="I35" s="9" t="s">
        <v>43</v>
      </c>
      <c r="J35" s="9" t="s">
        <v>44</v>
      </c>
      <c r="K35" s="61" t="s">
        <v>93</v>
      </c>
      <c r="L35" s="9" t="s">
        <v>45</v>
      </c>
      <c r="M35" s="9" t="s">
        <v>46</v>
      </c>
      <c r="N35" s="9" t="s">
        <v>89</v>
      </c>
      <c r="O35" s="9" t="s">
        <v>89</v>
      </c>
      <c r="P35" s="18">
        <v>321290418</v>
      </c>
      <c r="Q35" s="18" t="s">
        <v>67</v>
      </c>
      <c r="R35" s="7" t="s">
        <v>77</v>
      </c>
      <c r="S35" s="3">
        <v>1</v>
      </c>
      <c r="T35" s="18" t="s">
        <v>48</v>
      </c>
      <c r="U35" s="51">
        <f>4427.48-96.38</f>
        <v>4331.099999999999</v>
      </c>
      <c r="V35" s="18"/>
      <c r="W35" s="18" t="s">
        <v>49</v>
      </c>
      <c r="X35" s="18"/>
      <c r="Y35" s="18" t="s">
        <v>51</v>
      </c>
      <c r="Z35" s="18" t="s">
        <v>52</v>
      </c>
      <c r="AA35" s="18" t="s">
        <v>62</v>
      </c>
      <c r="AB35" s="18" t="s">
        <v>55</v>
      </c>
      <c r="AC35" s="18" t="s">
        <v>56</v>
      </c>
      <c r="AD35" s="18" t="s">
        <v>56</v>
      </c>
      <c r="AE35" s="18" t="s">
        <v>58</v>
      </c>
      <c r="AF35" s="47" t="s">
        <v>70</v>
      </c>
      <c r="AG35" s="24">
        <f t="shared" si="1"/>
        <v>4331.099999999999</v>
      </c>
    </row>
    <row r="36" spans="1:33" ht="59.25" customHeight="1">
      <c r="A36" s="2">
        <v>2022</v>
      </c>
      <c r="B36" s="2">
        <v>584</v>
      </c>
      <c r="C36" s="9" t="s">
        <v>38</v>
      </c>
      <c r="D36" s="9" t="s">
        <v>38</v>
      </c>
      <c r="E36" s="9" t="s">
        <v>39</v>
      </c>
      <c r="F36" s="9" t="s">
        <v>40</v>
      </c>
      <c r="G36" s="9" t="s">
        <v>41</v>
      </c>
      <c r="H36" s="9" t="s">
        <v>42</v>
      </c>
      <c r="I36" s="9" t="s">
        <v>43</v>
      </c>
      <c r="J36" s="9" t="s">
        <v>44</v>
      </c>
      <c r="K36" s="61" t="s">
        <v>93</v>
      </c>
      <c r="L36" s="9" t="s">
        <v>45</v>
      </c>
      <c r="M36" s="9" t="s">
        <v>46</v>
      </c>
      <c r="N36" s="9" t="s">
        <v>89</v>
      </c>
      <c r="O36" s="9" t="s">
        <v>89</v>
      </c>
      <c r="P36" s="18">
        <v>3259000111</v>
      </c>
      <c r="Q36" s="18" t="s">
        <v>67</v>
      </c>
      <c r="R36" s="7" t="s">
        <v>78</v>
      </c>
      <c r="S36" s="3">
        <v>1</v>
      </c>
      <c r="T36" s="18" t="s">
        <v>48</v>
      </c>
      <c r="U36" s="51">
        <f>336-74.76</f>
        <v>261.24</v>
      </c>
      <c r="V36" s="18"/>
      <c r="W36" s="18" t="s">
        <v>49</v>
      </c>
      <c r="X36" s="18"/>
      <c r="Y36" s="18" t="s">
        <v>51</v>
      </c>
      <c r="Z36" s="18" t="s">
        <v>52</v>
      </c>
      <c r="AA36" s="18" t="s">
        <v>62</v>
      </c>
      <c r="AB36" s="18" t="s">
        <v>55</v>
      </c>
      <c r="AC36" s="18" t="s">
        <v>56</v>
      </c>
      <c r="AD36" s="18" t="s">
        <v>56</v>
      </c>
      <c r="AE36" s="18" t="s">
        <v>58</v>
      </c>
      <c r="AF36" s="47" t="s">
        <v>70</v>
      </c>
      <c r="AG36" s="24">
        <f t="shared" si="1"/>
        <v>261.24</v>
      </c>
    </row>
    <row r="37" spans="1:33" ht="54.75" customHeight="1">
      <c r="A37" s="2">
        <v>2022</v>
      </c>
      <c r="B37" s="2">
        <v>584</v>
      </c>
      <c r="C37" s="9" t="s">
        <v>38</v>
      </c>
      <c r="D37" s="9" t="s">
        <v>38</v>
      </c>
      <c r="E37" s="9" t="s">
        <v>39</v>
      </c>
      <c r="F37" s="9" t="s">
        <v>40</v>
      </c>
      <c r="G37" s="9" t="s">
        <v>41</v>
      </c>
      <c r="H37" s="9" t="s">
        <v>42</v>
      </c>
      <c r="I37" s="9" t="s">
        <v>43</v>
      </c>
      <c r="J37" s="9" t="s">
        <v>44</v>
      </c>
      <c r="K37" s="61" t="s">
        <v>93</v>
      </c>
      <c r="L37" s="9" t="s">
        <v>45</v>
      </c>
      <c r="M37" s="9" t="s">
        <v>46</v>
      </c>
      <c r="N37" s="9" t="s">
        <v>89</v>
      </c>
      <c r="O37" s="9" t="s">
        <v>89</v>
      </c>
      <c r="P37" s="18">
        <v>321290421</v>
      </c>
      <c r="Q37" s="18" t="s">
        <v>67</v>
      </c>
      <c r="R37" s="7" t="s">
        <v>134</v>
      </c>
      <c r="S37" s="3">
        <v>1</v>
      </c>
      <c r="T37" s="18" t="s">
        <v>48</v>
      </c>
      <c r="U37" s="51">
        <f>4432.86-740.66</f>
        <v>3692.2</v>
      </c>
      <c r="V37" s="18"/>
      <c r="X37" s="18" t="s">
        <v>49</v>
      </c>
      <c r="Y37" s="18" t="s">
        <v>51</v>
      </c>
      <c r="Z37" s="18" t="s">
        <v>52</v>
      </c>
      <c r="AA37" s="18" t="s">
        <v>62</v>
      </c>
      <c r="AB37" s="18" t="s">
        <v>55</v>
      </c>
      <c r="AC37" s="18" t="s">
        <v>56</v>
      </c>
      <c r="AD37" s="18" t="s">
        <v>56</v>
      </c>
      <c r="AE37" s="18" t="s">
        <v>58</v>
      </c>
      <c r="AF37" s="47" t="s">
        <v>70</v>
      </c>
      <c r="AG37" s="24">
        <f t="shared" si="1"/>
        <v>3692.2</v>
      </c>
    </row>
    <row r="38" spans="1:33" ht="59.25" customHeight="1">
      <c r="A38" s="2">
        <v>2022</v>
      </c>
      <c r="B38" s="2">
        <v>584</v>
      </c>
      <c r="C38" s="9" t="s">
        <v>38</v>
      </c>
      <c r="D38" s="9" t="s">
        <v>38</v>
      </c>
      <c r="E38" s="9" t="s">
        <v>39</v>
      </c>
      <c r="F38" s="9" t="s">
        <v>40</v>
      </c>
      <c r="G38" s="9" t="s">
        <v>41</v>
      </c>
      <c r="H38" s="9" t="s">
        <v>42</v>
      </c>
      <c r="I38" s="9" t="s">
        <v>43</v>
      </c>
      <c r="J38" s="9" t="s">
        <v>44</v>
      </c>
      <c r="K38" s="61" t="s">
        <v>94</v>
      </c>
      <c r="L38" s="9" t="s">
        <v>45</v>
      </c>
      <c r="M38" s="9" t="s">
        <v>46</v>
      </c>
      <c r="N38" s="9" t="s">
        <v>89</v>
      </c>
      <c r="O38" s="9" t="s">
        <v>89</v>
      </c>
      <c r="P38" s="18">
        <v>321931018</v>
      </c>
      <c r="Q38" s="18" t="s">
        <v>67</v>
      </c>
      <c r="R38" s="7" t="s">
        <v>113</v>
      </c>
      <c r="S38" s="3">
        <v>1</v>
      </c>
      <c r="T38" s="18" t="s">
        <v>48</v>
      </c>
      <c r="U38" s="51">
        <f>2000-343.8</f>
        <v>1656.2</v>
      </c>
      <c r="V38" s="18"/>
      <c r="W38" s="18" t="s">
        <v>49</v>
      </c>
      <c r="X38" s="18"/>
      <c r="Y38" s="18" t="s">
        <v>51</v>
      </c>
      <c r="Z38" s="18" t="s">
        <v>53</v>
      </c>
      <c r="AA38" s="18" t="s">
        <v>64</v>
      </c>
      <c r="AB38" s="18" t="s">
        <v>55</v>
      </c>
      <c r="AC38" s="18" t="s">
        <v>56</v>
      </c>
      <c r="AD38" s="18" t="s">
        <v>56</v>
      </c>
      <c r="AE38" s="18" t="s">
        <v>58</v>
      </c>
      <c r="AF38" s="47" t="s">
        <v>70</v>
      </c>
      <c r="AG38" s="24">
        <f t="shared" si="1"/>
        <v>1656.2</v>
      </c>
    </row>
    <row r="39" spans="1:33" ht="59.25" customHeight="1">
      <c r="A39" s="2">
        <v>2022</v>
      </c>
      <c r="B39" s="2">
        <v>584</v>
      </c>
      <c r="C39" s="9" t="s">
        <v>38</v>
      </c>
      <c r="D39" s="9" t="s">
        <v>38</v>
      </c>
      <c r="E39" s="9" t="s">
        <v>39</v>
      </c>
      <c r="F39" s="9" t="s">
        <v>40</v>
      </c>
      <c r="G39" s="9" t="s">
        <v>41</v>
      </c>
      <c r="H39" s="9" t="s">
        <v>42</v>
      </c>
      <c r="I39" s="9" t="s">
        <v>43</v>
      </c>
      <c r="J39" s="9" t="s">
        <v>44</v>
      </c>
      <c r="K39" s="61" t="s">
        <v>94</v>
      </c>
      <c r="L39" s="31" t="s">
        <v>45</v>
      </c>
      <c r="M39" s="31" t="s">
        <v>46</v>
      </c>
      <c r="N39" s="31" t="s">
        <v>89</v>
      </c>
      <c r="O39" s="31" t="s">
        <v>89</v>
      </c>
      <c r="P39" s="18">
        <v>3529010425</v>
      </c>
      <c r="Q39" s="18" t="s">
        <v>67</v>
      </c>
      <c r="R39" s="7" t="s">
        <v>114</v>
      </c>
      <c r="S39" s="3">
        <v>1</v>
      </c>
      <c r="T39" s="18" t="s">
        <v>48</v>
      </c>
      <c r="U39" s="49">
        <f>2480-300-671</f>
        <v>1509</v>
      </c>
      <c r="V39" s="18"/>
      <c r="W39" s="18" t="s">
        <v>49</v>
      </c>
      <c r="X39" s="18"/>
      <c r="Y39" s="18" t="s">
        <v>51</v>
      </c>
      <c r="Z39" s="18" t="s">
        <v>52</v>
      </c>
      <c r="AA39" s="18" t="s">
        <v>62</v>
      </c>
      <c r="AB39" s="18" t="s">
        <v>55</v>
      </c>
      <c r="AC39" s="18" t="s">
        <v>56</v>
      </c>
      <c r="AD39" s="18" t="s">
        <v>56</v>
      </c>
      <c r="AE39" s="18" t="s">
        <v>58</v>
      </c>
      <c r="AF39" s="47" t="s">
        <v>70</v>
      </c>
      <c r="AG39" s="24">
        <f t="shared" si="1"/>
        <v>1509</v>
      </c>
    </row>
    <row r="40" spans="1:33" ht="59.25" customHeight="1">
      <c r="A40" s="2">
        <v>2022</v>
      </c>
      <c r="B40" s="2">
        <v>584</v>
      </c>
      <c r="C40" s="9" t="s">
        <v>38</v>
      </c>
      <c r="D40" s="9" t="s">
        <v>38</v>
      </c>
      <c r="E40" s="9" t="s">
        <v>39</v>
      </c>
      <c r="F40" s="9" t="s">
        <v>40</v>
      </c>
      <c r="G40" s="9" t="s">
        <v>41</v>
      </c>
      <c r="H40" s="9" t="s">
        <v>42</v>
      </c>
      <c r="I40" s="9" t="s">
        <v>43</v>
      </c>
      <c r="J40" s="9" t="s">
        <v>44</v>
      </c>
      <c r="K40" s="61" t="s">
        <v>96</v>
      </c>
      <c r="L40" s="9" t="s">
        <v>45</v>
      </c>
      <c r="M40" s="9" t="s">
        <v>46</v>
      </c>
      <c r="N40" s="9" t="s">
        <v>89</v>
      </c>
      <c r="O40" s="9" t="s">
        <v>89</v>
      </c>
      <c r="P40" s="18">
        <v>471732011</v>
      </c>
      <c r="Q40" s="18" t="s">
        <v>67</v>
      </c>
      <c r="R40" s="7" t="s">
        <v>80</v>
      </c>
      <c r="S40" s="5">
        <v>1</v>
      </c>
      <c r="T40" s="18" t="s">
        <v>48</v>
      </c>
      <c r="U40" s="53">
        <v>3360</v>
      </c>
      <c r="V40" s="18"/>
      <c r="W40" s="18" t="s">
        <v>49</v>
      </c>
      <c r="X40" s="18"/>
      <c r="Y40" s="18" t="s">
        <v>51</v>
      </c>
      <c r="Z40" s="18" t="s">
        <v>55</v>
      </c>
      <c r="AA40" s="18" t="s">
        <v>62</v>
      </c>
      <c r="AB40" s="18" t="s">
        <v>55</v>
      </c>
      <c r="AC40" s="18" t="s">
        <v>56</v>
      </c>
      <c r="AD40" s="18" t="s">
        <v>56</v>
      </c>
      <c r="AE40" s="18" t="s">
        <v>58</v>
      </c>
      <c r="AF40" s="47" t="s">
        <v>70</v>
      </c>
      <c r="AG40" s="24">
        <f t="shared" si="1"/>
        <v>3360</v>
      </c>
    </row>
    <row r="41" spans="1:33" ht="59.25" customHeight="1">
      <c r="A41" s="2">
        <v>2022</v>
      </c>
      <c r="B41" s="2">
        <v>584</v>
      </c>
      <c r="C41" s="9" t="s">
        <v>38</v>
      </c>
      <c r="D41" s="9" t="s">
        <v>38</v>
      </c>
      <c r="E41" s="9" t="s">
        <v>39</v>
      </c>
      <c r="F41" s="9" t="s">
        <v>40</v>
      </c>
      <c r="G41" s="9" t="s">
        <v>41</v>
      </c>
      <c r="H41" s="9" t="s">
        <v>42</v>
      </c>
      <c r="I41" s="9" t="s">
        <v>43</v>
      </c>
      <c r="J41" s="9" t="s">
        <v>44</v>
      </c>
      <c r="K41" s="61" t="s">
        <v>96</v>
      </c>
      <c r="L41" s="9" t="s">
        <v>45</v>
      </c>
      <c r="M41" s="9" t="s">
        <v>46</v>
      </c>
      <c r="N41" s="9" t="s">
        <v>89</v>
      </c>
      <c r="O41" s="9" t="s">
        <v>89</v>
      </c>
      <c r="P41" s="18">
        <v>361140311</v>
      </c>
      <c r="Q41" s="18" t="s">
        <v>67</v>
      </c>
      <c r="R41" s="7" t="s">
        <v>135</v>
      </c>
      <c r="S41" s="5">
        <v>1</v>
      </c>
      <c r="T41" s="18" t="s">
        <v>48</v>
      </c>
      <c r="U41" s="53">
        <v>4000</v>
      </c>
      <c r="V41" s="18"/>
      <c r="W41" s="18"/>
      <c r="X41" s="18" t="s">
        <v>49</v>
      </c>
      <c r="Y41" s="18" t="s">
        <v>51</v>
      </c>
      <c r="Z41" s="18" t="s">
        <v>55</v>
      </c>
      <c r="AA41" s="18" t="s">
        <v>62</v>
      </c>
      <c r="AB41" s="18" t="s">
        <v>55</v>
      </c>
      <c r="AC41" s="18" t="s">
        <v>56</v>
      </c>
      <c r="AD41" s="18" t="s">
        <v>56</v>
      </c>
      <c r="AE41" s="18" t="s">
        <v>58</v>
      </c>
      <c r="AF41" s="47" t="s">
        <v>70</v>
      </c>
      <c r="AG41" s="24">
        <f t="shared" si="1"/>
        <v>4000</v>
      </c>
    </row>
    <row r="42" spans="1:33" ht="59.25" customHeight="1">
      <c r="A42" s="2">
        <v>2022</v>
      </c>
      <c r="B42" s="2">
        <v>584</v>
      </c>
      <c r="C42" s="9" t="s">
        <v>38</v>
      </c>
      <c r="D42" s="9" t="s">
        <v>38</v>
      </c>
      <c r="E42" s="9" t="s">
        <v>39</v>
      </c>
      <c r="F42" s="9" t="s">
        <v>40</v>
      </c>
      <c r="G42" s="9" t="s">
        <v>41</v>
      </c>
      <c r="H42" s="9" t="s">
        <v>42</v>
      </c>
      <c r="I42" s="9" t="s">
        <v>43</v>
      </c>
      <c r="J42" s="9" t="s">
        <v>44</v>
      </c>
      <c r="K42" s="61" t="s">
        <v>132</v>
      </c>
      <c r="L42" s="31" t="s">
        <v>45</v>
      </c>
      <c r="M42" s="31" t="s">
        <v>46</v>
      </c>
      <c r="N42" s="31" t="s">
        <v>89</v>
      </c>
      <c r="O42" s="31" t="s">
        <v>89</v>
      </c>
      <c r="P42" s="18">
        <v>439412015</v>
      </c>
      <c r="Q42" s="18" t="s">
        <v>67</v>
      </c>
      <c r="R42" s="7" t="s">
        <v>84</v>
      </c>
      <c r="S42" s="5">
        <v>1</v>
      </c>
      <c r="T42" s="18" t="s">
        <v>48</v>
      </c>
      <c r="U42" s="50">
        <f>6593-1535.89-1333.81</f>
        <v>3723.2999999999997</v>
      </c>
      <c r="V42" s="18"/>
      <c r="W42" s="18"/>
      <c r="X42" s="18" t="s">
        <v>49</v>
      </c>
      <c r="Y42" s="18" t="s">
        <v>51</v>
      </c>
      <c r="Z42" s="18" t="s">
        <v>52</v>
      </c>
      <c r="AA42" s="18" t="s">
        <v>61</v>
      </c>
      <c r="AB42" s="18" t="s">
        <v>55</v>
      </c>
      <c r="AC42" s="18" t="s">
        <v>56</v>
      </c>
      <c r="AD42" s="18" t="s">
        <v>56</v>
      </c>
      <c r="AE42" s="18" t="s">
        <v>58</v>
      </c>
      <c r="AF42" s="47" t="s">
        <v>70</v>
      </c>
      <c r="AG42" s="24">
        <f t="shared" si="1"/>
        <v>3723.2999999999997</v>
      </c>
    </row>
    <row r="43" spans="1:33" ht="59.25" customHeight="1">
      <c r="A43" s="2">
        <v>2022</v>
      </c>
      <c r="B43" s="2">
        <v>584</v>
      </c>
      <c r="C43" s="9" t="s">
        <v>38</v>
      </c>
      <c r="D43" s="9" t="s">
        <v>38</v>
      </c>
      <c r="E43" s="9" t="s">
        <v>39</v>
      </c>
      <c r="F43" s="9" t="s">
        <v>40</v>
      </c>
      <c r="G43" s="9" t="s">
        <v>41</v>
      </c>
      <c r="H43" s="9" t="s">
        <v>42</v>
      </c>
      <c r="I43" s="9" t="s">
        <v>43</v>
      </c>
      <c r="J43" s="9" t="s">
        <v>44</v>
      </c>
      <c r="K43" s="61" t="s">
        <v>116</v>
      </c>
      <c r="L43" s="9" t="s">
        <v>45</v>
      </c>
      <c r="M43" s="9" t="s">
        <v>46</v>
      </c>
      <c r="N43" s="9" t="s">
        <v>89</v>
      </c>
      <c r="O43" s="9" t="s">
        <v>89</v>
      </c>
      <c r="P43" s="18">
        <v>3811100041</v>
      </c>
      <c r="Q43" s="18" t="s">
        <v>67</v>
      </c>
      <c r="R43" s="7" t="s">
        <v>73</v>
      </c>
      <c r="S43" s="5">
        <v>1</v>
      </c>
      <c r="T43" s="18" t="s">
        <v>48</v>
      </c>
      <c r="U43" s="53">
        <f>7418.84-1230.56</f>
        <v>6188.280000000001</v>
      </c>
      <c r="V43" s="18"/>
      <c r="W43" s="18" t="s">
        <v>49</v>
      </c>
      <c r="X43" s="18"/>
      <c r="Y43" s="18" t="s">
        <v>51</v>
      </c>
      <c r="Z43" s="18" t="s">
        <v>53</v>
      </c>
      <c r="AA43" s="18" t="s">
        <v>64</v>
      </c>
      <c r="AB43" s="18" t="s">
        <v>55</v>
      </c>
      <c r="AC43" s="18" t="s">
        <v>56</v>
      </c>
      <c r="AD43" s="18" t="s">
        <v>56</v>
      </c>
      <c r="AE43" s="18" t="s">
        <v>58</v>
      </c>
      <c r="AF43" s="47" t="s">
        <v>70</v>
      </c>
      <c r="AG43" s="24">
        <f t="shared" si="1"/>
        <v>6188.280000000001</v>
      </c>
    </row>
    <row r="44" spans="1:33" ht="59.25" customHeight="1">
      <c r="A44" s="29">
        <v>2022</v>
      </c>
      <c r="B44" s="29">
        <v>584</v>
      </c>
      <c r="C44" s="27" t="s">
        <v>38</v>
      </c>
      <c r="D44" s="27" t="s">
        <v>38</v>
      </c>
      <c r="E44" s="27" t="s">
        <v>39</v>
      </c>
      <c r="F44" s="27" t="s">
        <v>40</v>
      </c>
      <c r="G44" s="27" t="s">
        <v>41</v>
      </c>
      <c r="H44" s="27" t="s">
        <v>42</v>
      </c>
      <c r="I44" s="27" t="s">
        <v>43</v>
      </c>
      <c r="J44" s="27" t="s">
        <v>44</v>
      </c>
      <c r="K44" s="62" t="s">
        <v>116</v>
      </c>
      <c r="L44" s="27" t="s">
        <v>45</v>
      </c>
      <c r="M44" s="27" t="s">
        <v>46</v>
      </c>
      <c r="N44" s="27" t="s">
        <v>89</v>
      </c>
      <c r="O44" s="27" t="s">
        <v>89</v>
      </c>
      <c r="P44" s="18">
        <v>271900211</v>
      </c>
      <c r="Q44" s="18" t="s">
        <v>67</v>
      </c>
      <c r="R44" s="7" t="s">
        <v>117</v>
      </c>
      <c r="S44" s="5">
        <v>1</v>
      </c>
      <c r="T44" s="18" t="s">
        <v>48</v>
      </c>
      <c r="U44" s="8">
        <f>510-10.77</f>
        <v>499.23</v>
      </c>
      <c r="V44" s="18"/>
      <c r="W44" s="18" t="s">
        <v>49</v>
      </c>
      <c r="X44" s="18"/>
      <c r="Y44" s="18" t="s">
        <v>51</v>
      </c>
      <c r="Z44" s="18" t="s">
        <v>53</v>
      </c>
      <c r="AA44" s="18" t="s">
        <v>64</v>
      </c>
      <c r="AB44" s="18" t="s">
        <v>55</v>
      </c>
      <c r="AC44" s="18" t="s">
        <v>56</v>
      </c>
      <c r="AD44" s="18" t="s">
        <v>56</v>
      </c>
      <c r="AE44" s="18" t="s">
        <v>58</v>
      </c>
      <c r="AF44" s="47" t="s">
        <v>70</v>
      </c>
      <c r="AG44" s="24">
        <f t="shared" si="1"/>
        <v>499.23</v>
      </c>
    </row>
    <row r="45" spans="1:33" ht="59.25" customHeight="1">
      <c r="A45" s="2">
        <v>2022</v>
      </c>
      <c r="B45" s="2">
        <v>584</v>
      </c>
      <c r="C45" s="9" t="s">
        <v>38</v>
      </c>
      <c r="D45" s="9" t="s">
        <v>38</v>
      </c>
      <c r="E45" s="9" t="s">
        <v>39</v>
      </c>
      <c r="F45" s="9" t="s">
        <v>40</v>
      </c>
      <c r="G45" s="9" t="s">
        <v>41</v>
      </c>
      <c r="H45" s="9" t="s">
        <v>42</v>
      </c>
      <c r="I45" s="9" t="s">
        <v>43</v>
      </c>
      <c r="J45" s="9" t="s">
        <v>44</v>
      </c>
      <c r="K45" s="61" t="s">
        <v>130</v>
      </c>
      <c r="L45" s="9" t="s">
        <v>45</v>
      </c>
      <c r="M45" s="9" t="s">
        <v>46</v>
      </c>
      <c r="N45" s="9" t="s">
        <v>89</v>
      </c>
      <c r="O45" s="9" t="s">
        <v>89</v>
      </c>
      <c r="P45" s="18">
        <v>472200113</v>
      </c>
      <c r="Q45" s="18" t="s">
        <v>67</v>
      </c>
      <c r="R45" s="7" t="s">
        <v>85</v>
      </c>
      <c r="S45" s="5">
        <v>1</v>
      </c>
      <c r="T45" s="18" t="s">
        <v>48</v>
      </c>
      <c r="U45" s="53">
        <f>2520-1110</f>
        <v>1410</v>
      </c>
      <c r="V45" s="18"/>
      <c r="W45" s="18" t="s">
        <v>49</v>
      </c>
      <c r="X45" s="18"/>
      <c r="Y45" s="18" t="s">
        <v>51</v>
      </c>
      <c r="Z45" s="18" t="s">
        <v>52</v>
      </c>
      <c r="AA45" s="18" t="s">
        <v>62</v>
      </c>
      <c r="AB45" s="18" t="s">
        <v>55</v>
      </c>
      <c r="AC45" s="18" t="s">
        <v>56</v>
      </c>
      <c r="AD45" s="18" t="s">
        <v>56</v>
      </c>
      <c r="AE45" s="18" t="s">
        <v>58</v>
      </c>
      <c r="AF45" s="47" t="s">
        <v>70</v>
      </c>
      <c r="AG45" s="24">
        <f t="shared" si="1"/>
        <v>1410</v>
      </c>
    </row>
    <row r="46" spans="1:33" ht="59.25" customHeight="1">
      <c r="A46" s="2">
        <v>2022</v>
      </c>
      <c r="B46" s="2">
        <v>584</v>
      </c>
      <c r="C46" s="9" t="s">
        <v>38</v>
      </c>
      <c r="D46" s="9" t="s">
        <v>38</v>
      </c>
      <c r="E46" s="9" t="s">
        <v>39</v>
      </c>
      <c r="F46" s="9" t="s">
        <v>40</v>
      </c>
      <c r="G46" s="9" t="s">
        <v>41</v>
      </c>
      <c r="H46" s="9" t="s">
        <v>42</v>
      </c>
      <c r="I46" s="9" t="s">
        <v>43</v>
      </c>
      <c r="J46" s="9" t="s">
        <v>44</v>
      </c>
      <c r="K46" s="61" t="s">
        <v>130</v>
      </c>
      <c r="L46" s="31" t="s">
        <v>45</v>
      </c>
      <c r="M46" s="31" t="s">
        <v>46</v>
      </c>
      <c r="N46" s="31" t="s">
        <v>89</v>
      </c>
      <c r="O46" s="31" t="s">
        <v>89</v>
      </c>
      <c r="P46" s="18">
        <v>482610011</v>
      </c>
      <c r="Q46" s="18" t="s">
        <v>67</v>
      </c>
      <c r="R46" s="30" t="s">
        <v>84</v>
      </c>
      <c r="S46" s="18">
        <v>1</v>
      </c>
      <c r="T46" s="18" t="s">
        <v>48</v>
      </c>
      <c r="U46" s="58">
        <f>2500-551.75-400.25</f>
        <v>1548</v>
      </c>
      <c r="V46" s="18"/>
      <c r="W46" s="18"/>
      <c r="X46" s="18" t="s">
        <v>49</v>
      </c>
      <c r="Y46" s="18" t="s">
        <v>51</v>
      </c>
      <c r="Z46" s="18" t="s">
        <v>52</v>
      </c>
      <c r="AA46" s="18" t="s">
        <v>61</v>
      </c>
      <c r="AB46" s="18" t="s">
        <v>55</v>
      </c>
      <c r="AC46" s="18" t="s">
        <v>56</v>
      </c>
      <c r="AD46" s="18" t="s">
        <v>56</v>
      </c>
      <c r="AE46" s="18" t="s">
        <v>58</v>
      </c>
      <c r="AF46" s="47" t="s">
        <v>70</v>
      </c>
      <c r="AG46" s="24">
        <f t="shared" si="1"/>
        <v>1548</v>
      </c>
    </row>
    <row r="47" spans="1:33" ht="59.25" customHeight="1">
      <c r="A47" s="2">
        <v>2022</v>
      </c>
      <c r="B47" s="2">
        <v>584</v>
      </c>
      <c r="C47" s="9" t="s">
        <v>38</v>
      </c>
      <c r="D47" s="9" t="s">
        <v>38</v>
      </c>
      <c r="E47" s="9" t="s">
        <v>39</v>
      </c>
      <c r="F47" s="9" t="s">
        <v>40</v>
      </c>
      <c r="G47" s="9" t="s">
        <v>41</v>
      </c>
      <c r="H47" s="9" t="s">
        <v>42</v>
      </c>
      <c r="I47" s="9" t="s">
        <v>43</v>
      </c>
      <c r="J47" s="9" t="s">
        <v>44</v>
      </c>
      <c r="K47" s="61" t="s">
        <v>130</v>
      </c>
      <c r="L47" s="31" t="s">
        <v>45</v>
      </c>
      <c r="M47" s="31" t="s">
        <v>46</v>
      </c>
      <c r="N47" s="31" t="s">
        <v>89</v>
      </c>
      <c r="O47" s="31" t="s">
        <v>89</v>
      </c>
      <c r="P47" s="18">
        <v>448312013</v>
      </c>
      <c r="Q47" s="18" t="s">
        <v>67</v>
      </c>
      <c r="R47" s="30" t="s">
        <v>152</v>
      </c>
      <c r="S47" s="18">
        <v>1</v>
      </c>
      <c r="T47" s="18" t="s">
        <v>48</v>
      </c>
      <c r="U47" s="52">
        <v>6779.95</v>
      </c>
      <c r="V47" s="18"/>
      <c r="W47" s="18"/>
      <c r="X47" s="18" t="s">
        <v>49</v>
      </c>
      <c r="Y47" s="18" t="s">
        <v>51</v>
      </c>
      <c r="Z47" s="18" t="s">
        <v>52</v>
      </c>
      <c r="AA47" s="18" t="s">
        <v>62</v>
      </c>
      <c r="AB47" s="18" t="s">
        <v>55</v>
      </c>
      <c r="AC47" s="18" t="s">
        <v>56</v>
      </c>
      <c r="AD47" s="18" t="s">
        <v>56</v>
      </c>
      <c r="AE47" s="18" t="s">
        <v>58</v>
      </c>
      <c r="AF47" s="47" t="s">
        <v>70</v>
      </c>
      <c r="AG47" s="24">
        <f t="shared" si="1"/>
        <v>6779.95</v>
      </c>
    </row>
    <row r="48" spans="1:33" ht="59.25" customHeight="1">
      <c r="A48" s="2">
        <v>2022</v>
      </c>
      <c r="B48" s="2">
        <v>584</v>
      </c>
      <c r="C48" s="9" t="s">
        <v>38</v>
      </c>
      <c r="D48" s="9" t="s">
        <v>38</v>
      </c>
      <c r="E48" s="9" t="s">
        <v>39</v>
      </c>
      <c r="F48" s="9" t="s">
        <v>40</v>
      </c>
      <c r="G48" s="9" t="s">
        <v>41</v>
      </c>
      <c r="H48" s="9" t="s">
        <v>42</v>
      </c>
      <c r="I48" s="9" t="s">
        <v>43</v>
      </c>
      <c r="J48" s="9" t="s">
        <v>44</v>
      </c>
      <c r="K48" s="61" t="s">
        <v>156</v>
      </c>
      <c r="L48" s="31" t="s">
        <v>45</v>
      </c>
      <c r="M48" s="31" t="s">
        <v>46</v>
      </c>
      <c r="N48" s="31" t="s">
        <v>89</v>
      </c>
      <c r="O48" s="31" t="s">
        <v>89</v>
      </c>
      <c r="P48" s="18">
        <v>282230022</v>
      </c>
      <c r="Q48" s="18" t="s">
        <v>67</v>
      </c>
      <c r="R48" s="37" t="s">
        <v>157</v>
      </c>
      <c r="S48" s="18">
        <v>1</v>
      </c>
      <c r="T48" s="18" t="s">
        <v>48</v>
      </c>
      <c r="U48" s="52">
        <v>6779.95</v>
      </c>
      <c r="V48" s="18"/>
      <c r="W48" s="18"/>
      <c r="X48" s="18" t="s">
        <v>49</v>
      </c>
      <c r="Y48" s="18" t="s">
        <v>51</v>
      </c>
      <c r="Z48" s="18" t="s">
        <v>52</v>
      </c>
      <c r="AA48" s="18" t="s">
        <v>62</v>
      </c>
      <c r="AB48" s="18" t="s">
        <v>55</v>
      </c>
      <c r="AC48" s="18" t="s">
        <v>56</v>
      </c>
      <c r="AD48" s="18" t="s">
        <v>56</v>
      </c>
      <c r="AE48" s="18" t="s">
        <v>58</v>
      </c>
      <c r="AF48" s="47" t="s">
        <v>70</v>
      </c>
      <c r="AG48" s="24">
        <f t="shared" si="1"/>
        <v>6779.95</v>
      </c>
    </row>
    <row r="49" spans="1:33" ht="59.25" customHeight="1">
      <c r="A49" s="2">
        <v>2022</v>
      </c>
      <c r="B49" s="2">
        <v>584</v>
      </c>
      <c r="C49" s="9" t="s">
        <v>38</v>
      </c>
      <c r="D49" s="9" t="s">
        <v>38</v>
      </c>
      <c r="E49" s="9" t="s">
        <v>39</v>
      </c>
      <c r="F49" s="9" t="s">
        <v>40</v>
      </c>
      <c r="G49" s="9" t="s">
        <v>41</v>
      </c>
      <c r="H49" s="9" t="s">
        <v>42</v>
      </c>
      <c r="I49" s="9" t="s">
        <v>43</v>
      </c>
      <c r="J49" s="9" t="s">
        <v>44</v>
      </c>
      <c r="K49" s="61" t="s">
        <v>156</v>
      </c>
      <c r="L49" s="31" t="s">
        <v>45</v>
      </c>
      <c r="M49" s="31" t="s">
        <v>46</v>
      </c>
      <c r="N49" s="31" t="s">
        <v>89</v>
      </c>
      <c r="O49" s="31" t="s">
        <v>89</v>
      </c>
      <c r="P49" s="18">
        <v>3835000121</v>
      </c>
      <c r="Q49" s="18" t="s">
        <v>67</v>
      </c>
      <c r="R49" s="37" t="s">
        <v>170</v>
      </c>
      <c r="S49" s="18">
        <v>1</v>
      </c>
      <c r="T49" s="18" t="s">
        <v>48</v>
      </c>
      <c r="U49" s="52">
        <v>1650</v>
      </c>
      <c r="V49" s="18"/>
      <c r="W49" s="18"/>
      <c r="X49" s="18" t="s">
        <v>49</v>
      </c>
      <c r="Y49" s="18" t="s">
        <v>51</v>
      </c>
      <c r="Z49" s="18" t="s">
        <v>52</v>
      </c>
      <c r="AA49" s="18" t="s">
        <v>62</v>
      </c>
      <c r="AB49" s="18" t="s">
        <v>55</v>
      </c>
      <c r="AC49" s="18" t="s">
        <v>56</v>
      </c>
      <c r="AD49" s="18" t="s">
        <v>56</v>
      </c>
      <c r="AE49" s="18" t="s">
        <v>58</v>
      </c>
      <c r="AF49" s="47" t="s">
        <v>70</v>
      </c>
      <c r="AG49" s="24">
        <f>S49*U49</f>
        <v>1650</v>
      </c>
    </row>
    <row r="50" spans="1:33" ht="67.5" customHeight="1">
      <c r="A50" s="2">
        <v>2022</v>
      </c>
      <c r="B50" s="2">
        <v>584</v>
      </c>
      <c r="C50" s="9" t="s">
        <v>38</v>
      </c>
      <c r="D50" s="9" t="s">
        <v>38</v>
      </c>
      <c r="E50" s="9" t="s">
        <v>39</v>
      </c>
      <c r="F50" s="9" t="s">
        <v>40</v>
      </c>
      <c r="G50" s="9" t="s">
        <v>41</v>
      </c>
      <c r="H50" s="9" t="s">
        <v>42</v>
      </c>
      <c r="I50" s="9" t="s">
        <v>43</v>
      </c>
      <c r="J50" s="9" t="s">
        <v>44</v>
      </c>
      <c r="K50" s="61" t="s">
        <v>99</v>
      </c>
      <c r="L50" s="31" t="s">
        <v>45</v>
      </c>
      <c r="M50" s="31" t="s">
        <v>46</v>
      </c>
      <c r="N50" s="31" t="s">
        <v>89</v>
      </c>
      <c r="O50" s="31" t="s">
        <v>89</v>
      </c>
      <c r="P50" s="18">
        <v>713200011</v>
      </c>
      <c r="Q50" s="18" t="s">
        <v>65</v>
      </c>
      <c r="R50" s="7" t="s">
        <v>82</v>
      </c>
      <c r="S50" s="10">
        <v>1</v>
      </c>
      <c r="T50" s="18" t="s">
        <v>48</v>
      </c>
      <c r="U50" s="54">
        <f>15390-1849.02-6761.03</f>
        <v>6779.95</v>
      </c>
      <c r="V50" s="18"/>
      <c r="W50" s="18"/>
      <c r="X50" s="18" t="s">
        <v>49</v>
      </c>
      <c r="Y50" s="18" t="s">
        <v>69</v>
      </c>
      <c r="Z50" s="18" t="s">
        <v>55</v>
      </c>
      <c r="AA50" s="18" t="s">
        <v>62</v>
      </c>
      <c r="AB50" s="18" t="s">
        <v>55</v>
      </c>
      <c r="AC50" s="18" t="s">
        <v>56</v>
      </c>
      <c r="AD50" s="18" t="s">
        <v>56</v>
      </c>
      <c r="AE50" s="18" t="s">
        <v>58</v>
      </c>
      <c r="AF50" s="47" t="s">
        <v>70</v>
      </c>
      <c r="AG50" s="24">
        <f t="shared" si="1"/>
        <v>6779.95</v>
      </c>
    </row>
    <row r="51" spans="1:33" ht="67.5" customHeight="1">
      <c r="A51" s="2">
        <v>2022</v>
      </c>
      <c r="B51" s="2">
        <v>584</v>
      </c>
      <c r="C51" s="9" t="s">
        <v>38</v>
      </c>
      <c r="D51" s="9" t="s">
        <v>38</v>
      </c>
      <c r="E51" s="9" t="s">
        <v>39</v>
      </c>
      <c r="F51" s="9" t="s">
        <v>40</v>
      </c>
      <c r="G51" s="9" t="s">
        <v>41</v>
      </c>
      <c r="H51" s="9" t="s">
        <v>42</v>
      </c>
      <c r="I51" s="9" t="s">
        <v>43</v>
      </c>
      <c r="J51" s="9" t="s">
        <v>44</v>
      </c>
      <c r="K51" s="61" t="s">
        <v>99</v>
      </c>
      <c r="L51" s="31" t="s">
        <v>45</v>
      </c>
      <c r="M51" s="31" t="s">
        <v>46</v>
      </c>
      <c r="N51" s="31" t="s">
        <v>89</v>
      </c>
      <c r="O51" s="31" t="s">
        <v>89</v>
      </c>
      <c r="P51" s="18">
        <v>713200011</v>
      </c>
      <c r="Q51" s="18" t="s">
        <v>65</v>
      </c>
      <c r="R51" s="7" t="s">
        <v>131</v>
      </c>
      <c r="S51" s="10">
        <v>1</v>
      </c>
      <c r="T51" s="18" t="s">
        <v>48</v>
      </c>
      <c r="U51" s="54">
        <v>1849.02</v>
      </c>
      <c r="V51" s="18"/>
      <c r="W51" s="18" t="s">
        <v>49</v>
      </c>
      <c r="X51" s="18"/>
      <c r="Y51" s="18" t="s">
        <v>69</v>
      </c>
      <c r="Z51" s="18" t="s">
        <v>55</v>
      </c>
      <c r="AA51" s="18" t="s">
        <v>62</v>
      </c>
      <c r="AB51" s="18" t="s">
        <v>55</v>
      </c>
      <c r="AC51" s="18" t="s">
        <v>56</v>
      </c>
      <c r="AD51" s="18" t="s">
        <v>56</v>
      </c>
      <c r="AE51" s="18" t="s">
        <v>58</v>
      </c>
      <c r="AF51" s="47" t="s">
        <v>70</v>
      </c>
      <c r="AG51" s="24">
        <f t="shared" si="1"/>
        <v>1849.02</v>
      </c>
    </row>
    <row r="52" spans="1:33" ht="67.5" customHeight="1">
      <c r="A52" s="2">
        <v>2022</v>
      </c>
      <c r="B52" s="2">
        <v>584</v>
      </c>
      <c r="C52" s="9" t="s">
        <v>38</v>
      </c>
      <c r="D52" s="9" t="s">
        <v>38</v>
      </c>
      <c r="E52" s="9" t="s">
        <v>39</v>
      </c>
      <c r="F52" s="9" t="s">
        <v>40</v>
      </c>
      <c r="G52" s="9" t="s">
        <v>41</v>
      </c>
      <c r="H52" s="9" t="s">
        <v>42</v>
      </c>
      <c r="I52" s="9" t="s">
        <v>43</v>
      </c>
      <c r="J52" s="9" t="s">
        <v>44</v>
      </c>
      <c r="K52" s="61" t="s">
        <v>99</v>
      </c>
      <c r="L52" s="31" t="s">
        <v>45</v>
      </c>
      <c r="M52" s="31" t="s">
        <v>46</v>
      </c>
      <c r="N52" s="31" t="s">
        <v>89</v>
      </c>
      <c r="O52" s="31" t="s">
        <v>89</v>
      </c>
      <c r="P52" s="18">
        <v>713340318</v>
      </c>
      <c r="Q52" s="18" t="s">
        <v>65</v>
      </c>
      <c r="R52" s="7" t="s">
        <v>118</v>
      </c>
      <c r="S52" s="10">
        <v>1</v>
      </c>
      <c r="T52" s="18" t="s">
        <v>48</v>
      </c>
      <c r="U52" s="54">
        <f>2000+300-87.67</f>
        <v>2212.33</v>
      </c>
      <c r="V52" s="18"/>
      <c r="W52" s="18" t="s">
        <v>49</v>
      </c>
      <c r="X52" s="18"/>
      <c r="Y52" s="18" t="s">
        <v>69</v>
      </c>
      <c r="Z52" s="18" t="s">
        <v>52</v>
      </c>
      <c r="AA52" s="18" t="s">
        <v>62</v>
      </c>
      <c r="AB52" s="18" t="s">
        <v>55</v>
      </c>
      <c r="AC52" s="18" t="s">
        <v>56</v>
      </c>
      <c r="AD52" s="18" t="s">
        <v>56</v>
      </c>
      <c r="AE52" s="18" t="s">
        <v>58</v>
      </c>
      <c r="AF52" s="47" t="s">
        <v>70</v>
      </c>
      <c r="AG52" s="24">
        <f t="shared" si="1"/>
        <v>2212.33</v>
      </c>
    </row>
    <row r="53" spans="1:33" ht="67.5" customHeight="1">
      <c r="A53" s="2">
        <v>2022</v>
      </c>
      <c r="B53" s="2">
        <v>584</v>
      </c>
      <c r="C53" s="9" t="s">
        <v>38</v>
      </c>
      <c r="D53" s="9" t="s">
        <v>38</v>
      </c>
      <c r="E53" s="9" t="s">
        <v>39</v>
      </c>
      <c r="F53" s="9" t="s">
        <v>40</v>
      </c>
      <c r="G53" s="9" t="s">
        <v>41</v>
      </c>
      <c r="H53" s="9" t="s">
        <v>42</v>
      </c>
      <c r="I53" s="9" t="s">
        <v>43</v>
      </c>
      <c r="J53" s="9" t="s">
        <v>44</v>
      </c>
      <c r="K53" s="61" t="s">
        <v>99</v>
      </c>
      <c r="L53" s="9" t="s">
        <v>45</v>
      </c>
      <c r="M53" s="9" t="s">
        <v>46</v>
      </c>
      <c r="N53" s="9" t="s">
        <v>89</v>
      </c>
      <c r="O53" s="9" t="s">
        <v>89</v>
      </c>
      <c r="P53" s="18">
        <v>713350012</v>
      </c>
      <c r="Q53" s="18" t="s">
        <v>65</v>
      </c>
      <c r="R53" s="7" t="s">
        <v>119</v>
      </c>
      <c r="S53" s="10">
        <v>1</v>
      </c>
      <c r="T53" s="18" t="s">
        <v>48</v>
      </c>
      <c r="U53" s="59">
        <f>1344-301-260</f>
        <v>783</v>
      </c>
      <c r="V53" s="18"/>
      <c r="W53" s="18" t="s">
        <v>49</v>
      </c>
      <c r="X53" s="18"/>
      <c r="Y53" s="18" t="s">
        <v>150</v>
      </c>
      <c r="Z53" s="18" t="s">
        <v>52</v>
      </c>
      <c r="AA53" s="18" t="s">
        <v>62</v>
      </c>
      <c r="AB53" s="18" t="s">
        <v>55</v>
      </c>
      <c r="AC53" s="18" t="s">
        <v>56</v>
      </c>
      <c r="AD53" s="18" t="s">
        <v>56</v>
      </c>
      <c r="AE53" s="18" t="s">
        <v>58</v>
      </c>
      <c r="AF53" s="47" t="s">
        <v>70</v>
      </c>
      <c r="AG53" s="24">
        <f t="shared" si="1"/>
        <v>783</v>
      </c>
    </row>
    <row r="54" spans="1:33" ht="67.5" customHeight="1">
      <c r="A54" s="2">
        <v>2022</v>
      </c>
      <c r="B54" s="2">
        <v>584</v>
      </c>
      <c r="C54" s="9" t="s">
        <v>38</v>
      </c>
      <c r="D54" s="9" t="s">
        <v>38</v>
      </c>
      <c r="E54" s="9" t="s">
        <v>39</v>
      </c>
      <c r="F54" s="9" t="s">
        <v>40</v>
      </c>
      <c r="G54" s="9" t="s">
        <v>41</v>
      </c>
      <c r="H54" s="9" t="s">
        <v>42</v>
      </c>
      <c r="I54" s="9" t="s">
        <v>43</v>
      </c>
      <c r="J54" s="9" t="s">
        <v>44</v>
      </c>
      <c r="K54" s="61" t="s">
        <v>99</v>
      </c>
      <c r="L54" s="9" t="s">
        <v>45</v>
      </c>
      <c r="M54" s="9" t="s">
        <v>46</v>
      </c>
      <c r="N54" s="9" t="s">
        <v>89</v>
      </c>
      <c r="O54" s="9" t="s">
        <v>89</v>
      </c>
      <c r="P54" s="18">
        <v>713310012</v>
      </c>
      <c r="Q54" s="18" t="s">
        <v>65</v>
      </c>
      <c r="R54" s="7" t="s">
        <v>149</v>
      </c>
      <c r="S54" s="10">
        <v>1</v>
      </c>
      <c r="T54" s="18" t="s">
        <v>48</v>
      </c>
      <c r="U54" s="54">
        <f>4000-4000</f>
        <v>0</v>
      </c>
      <c r="V54" s="18"/>
      <c r="X54" s="18" t="s">
        <v>49</v>
      </c>
      <c r="Y54" s="18" t="s">
        <v>150</v>
      </c>
      <c r="Z54" s="18" t="s">
        <v>52</v>
      </c>
      <c r="AA54" s="18" t="s">
        <v>62</v>
      </c>
      <c r="AB54" s="18" t="s">
        <v>55</v>
      </c>
      <c r="AC54" s="18" t="s">
        <v>56</v>
      </c>
      <c r="AD54" s="18" t="s">
        <v>56</v>
      </c>
      <c r="AE54" s="18" t="s">
        <v>58</v>
      </c>
      <c r="AF54" s="47" t="s">
        <v>70</v>
      </c>
      <c r="AG54" s="24">
        <f t="shared" si="1"/>
        <v>0</v>
      </c>
    </row>
    <row r="55" spans="1:33" ht="67.5" customHeight="1">
      <c r="A55" s="2">
        <v>2022</v>
      </c>
      <c r="B55" s="2">
        <v>584</v>
      </c>
      <c r="C55" s="9" t="s">
        <v>38</v>
      </c>
      <c r="D55" s="9" t="s">
        <v>38</v>
      </c>
      <c r="E55" s="9" t="s">
        <v>39</v>
      </c>
      <c r="F55" s="9" t="s">
        <v>40</v>
      </c>
      <c r="G55" s="9" t="s">
        <v>41</v>
      </c>
      <c r="H55" s="9" t="s">
        <v>42</v>
      </c>
      <c r="I55" s="9" t="s">
        <v>43</v>
      </c>
      <c r="J55" s="9" t="s">
        <v>44</v>
      </c>
      <c r="K55" s="61" t="s">
        <v>102</v>
      </c>
      <c r="L55" s="9" t="s">
        <v>45</v>
      </c>
      <c r="M55" s="9" t="s">
        <v>46</v>
      </c>
      <c r="N55" s="9" t="s">
        <v>89</v>
      </c>
      <c r="O55" s="9" t="s">
        <v>89</v>
      </c>
      <c r="P55" s="20">
        <v>421900021</v>
      </c>
      <c r="Q55" s="18" t="s">
        <v>67</v>
      </c>
      <c r="R55" s="7" t="s">
        <v>120</v>
      </c>
      <c r="S55" s="5">
        <v>1</v>
      </c>
      <c r="T55" s="18" t="s">
        <v>48</v>
      </c>
      <c r="U55" s="55">
        <f>23200-16430</f>
        <v>6770</v>
      </c>
      <c r="V55" s="18"/>
      <c r="W55" s="18" t="s">
        <v>49</v>
      </c>
      <c r="X55" s="18"/>
      <c r="Y55" s="18" t="s">
        <v>51</v>
      </c>
      <c r="Z55" s="18" t="s">
        <v>52</v>
      </c>
      <c r="AA55" s="18" t="s">
        <v>62</v>
      </c>
      <c r="AB55" s="18" t="s">
        <v>55</v>
      </c>
      <c r="AC55" s="18" t="s">
        <v>56</v>
      </c>
      <c r="AD55" s="18" t="s">
        <v>56</v>
      </c>
      <c r="AE55" s="18" t="s">
        <v>58</v>
      </c>
      <c r="AF55" s="47" t="s">
        <v>70</v>
      </c>
      <c r="AG55" s="24">
        <f t="shared" si="1"/>
        <v>6770</v>
      </c>
    </row>
    <row r="56" spans="1:33" ht="67.5" customHeight="1">
      <c r="A56" s="2">
        <v>2022</v>
      </c>
      <c r="B56" s="2">
        <v>584</v>
      </c>
      <c r="C56" s="9" t="s">
        <v>38</v>
      </c>
      <c r="D56" s="9" t="s">
        <v>38</v>
      </c>
      <c r="E56" s="9" t="s">
        <v>39</v>
      </c>
      <c r="F56" s="9" t="s">
        <v>40</v>
      </c>
      <c r="G56" s="9" t="s">
        <v>41</v>
      </c>
      <c r="H56" s="9" t="s">
        <v>42</v>
      </c>
      <c r="I56" s="9" t="s">
        <v>43</v>
      </c>
      <c r="J56" s="9" t="s">
        <v>44</v>
      </c>
      <c r="K56" s="61" t="s">
        <v>102</v>
      </c>
      <c r="L56" s="9" t="s">
        <v>45</v>
      </c>
      <c r="M56" s="9" t="s">
        <v>46</v>
      </c>
      <c r="N56" s="9" t="s">
        <v>89</v>
      </c>
      <c r="O56" s="9" t="s">
        <v>89</v>
      </c>
      <c r="P56" s="20">
        <v>3812200119</v>
      </c>
      <c r="Q56" s="18" t="s">
        <v>67</v>
      </c>
      <c r="R56" s="7" t="s">
        <v>86</v>
      </c>
      <c r="S56" s="5">
        <v>1</v>
      </c>
      <c r="T56" s="18" t="s">
        <v>48</v>
      </c>
      <c r="U56" s="56">
        <f>4480-1840</f>
        <v>2640</v>
      </c>
      <c r="V56" s="18"/>
      <c r="W56" s="18" t="s">
        <v>49</v>
      </c>
      <c r="X56" s="18"/>
      <c r="Y56" s="18" t="s">
        <v>51</v>
      </c>
      <c r="Z56" s="18" t="s">
        <v>52</v>
      </c>
      <c r="AA56" s="18" t="s">
        <v>62</v>
      </c>
      <c r="AB56" s="18" t="s">
        <v>55</v>
      </c>
      <c r="AC56" s="18" t="s">
        <v>56</v>
      </c>
      <c r="AD56" s="18" t="s">
        <v>56</v>
      </c>
      <c r="AE56" s="18" t="s">
        <v>58</v>
      </c>
      <c r="AF56" s="47" t="s">
        <v>70</v>
      </c>
      <c r="AG56" s="24">
        <f t="shared" si="1"/>
        <v>2640</v>
      </c>
    </row>
    <row r="57" spans="1:33" ht="67.5" customHeight="1">
      <c r="A57" s="2">
        <v>2022</v>
      </c>
      <c r="B57" s="2">
        <v>584</v>
      </c>
      <c r="C57" s="9" t="s">
        <v>38</v>
      </c>
      <c r="D57" s="9" t="s">
        <v>38</v>
      </c>
      <c r="E57" s="9" t="s">
        <v>39</v>
      </c>
      <c r="F57" s="9" t="s">
        <v>40</v>
      </c>
      <c r="G57" s="9" t="s">
        <v>41</v>
      </c>
      <c r="H57" s="9" t="s">
        <v>42</v>
      </c>
      <c r="I57" s="9" t="s">
        <v>43</v>
      </c>
      <c r="J57" s="9" t="s">
        <v>44</v>
      </c>
      <c r="K57" s="61" t="s">
        <v>102</v>
      </c>
      <c r="L57" s="9" t="s">
        <v>45</v>
      </c>
      <c r="M57" s="9" t="s">
        <v>46</v>
      </c>
      <c r="N57" s="9" t="s">
        <v>89</v>
      </c>
      <c r="O57" s="9" t="s">
        <v>89</v>
      </c>
      <c r="P57" s="3">
        <v>381210017</v>
      </c>
      <c r="Q57" s="18" t="s">
        <v>67</v>
      </c>
      <c r="R57" s="7" t="s">
        <v>73</v>
      </c>
      <c r="S57" s="5">
        <v>1</v>
      </c>
      <c r="T57" s="18" t="s">
        <v>48</v>
      </c>
      <c r="U57" s="56">
        <f>80000-8730.72-6188.28</f>
        <v>65081</v>
      </c>
      <c r="V57" s="18"/>
      <c r="W57" s="18" t="s">
        <v>49</v>
      </c>
      <c r="X57" s="18"/>
      <c r="Y57" s="18" t="s">
        <v>51</v>
      </c>
      <c r="Z57" s="18" t="s">
        <v>53</v>
      </c>
      <c r="AA57" s="18" t="s">
        <v>64</v>
      </c>
      <c r="AB57" s="18" t="s">
        <v>55</v>
      </c>
      <c r="AC57" s="18" t="s">
        <v>56</v>
      </c>
      <c r="AD57" s="18" t="s">
        <v>56</v>
      </c>
      <c r="AE57" s="18" t="s">
        <v>58</v>
      </c>
      <c r="AF57" s="47" t="s">
        <v>70</v>
      </c>
      <c r="AG57" s="24">
        <f t="shared" si="1"/>
        <v>65081</v>
      </c>
    </row>
    <row r="58" spans="1:33" ht="67.5" customHeight="1">
      <c r="A58" s="2">
        <v>2022</v>
      </c>
      <c r="B58" s="2">
        <v>584</v>
      </c>
      <c r="C58" s="9" t="s">
        <v>38</v>
      </c>
      <c r="D58" s="9" t="s">
        <v>38</v>
      </c>
      <c r="E58" s="9" t="s">
        <v>39</v>
      </c>
      <c r="F58" s="9" t="s">
        <v>40</v>
      </c>
      <c r="G58" s="9" t="s">
        <v>41</v>
      </c>
      <c r="H58" s="9" t="s">
        <v>42</v>
      </c>
      <c r="I58" s="9" t="s">
        <v>43</v>
      </c>
      <c r="J58" s="9" t="s">
        <v>44</v>
      </c>
      <c r="K58" s="61" t="s">
        <v>102</v>
      </c>
      <c r="L58" s="9" t="s">
        <v>45</v>
      </c>
      <c r="M58" s="9" t="s">
        <v>46</v>
      </c>
      <c r="N58" s="9" t="s">
        <v>89</v>
      </c>
      <c r="O58" s="9" t="s">
        <v>89</v>
      </c>
      <c r="P58" s="18">
        <v>429990213</v>
      </c>
      <c r="Q58" s="18" t="s">
        <v>67</v>
      </c>
      <c r="R58" s="30" t="s">
        <v>121</v>
      </c>
      <c r="S58" s="10">
        <v>1</v>
      </c>
      <c r="T58" s="18" t="s">
        <v>48</v>
      </c>
      <c r="U58" s="58">
        <f>6779.95-279.95-200</f>
        <v>6300</v>
      </c>
      <c r="V58" s="18"/>
      <c r="W58" s="18" t="s">
        <v>49</v>
      </c>
      <c r="X58" s="18"/>
      <c r="Y58" s="18" t="s">
        <v>51</v>
      </c>
      <c r="Z58" s="18" t="s">
        <v>52</v>
      </c>
      <c r="AA58" s="18" t="s">
        <v>62</v>
      </c>
      <c r="AB58" s="18" t="s">
        <v>55</v>
      </c>
      <c r="AC58" s="18" t="s">
        <v>56</v>
      </c>
      <c r="AD58" s="18" t="s">
        <v>56</v>
      </c>
      <c r="AE58" s="18" t="s">
        <v>58</v>
      </c>
      <c r="AF58" s="47" t="s">
        <v>70</v>
      </c>
      <c r="AG58" s="24">
        <f t="shared" si="1"/>
        <v>6300</v>
      </c>
    </row>
    <row r="59" spans="1:33" ht="70.5" customHeight="1">
      <c r="A59" s="2">
        <v>2022</v>
      </c>
      <c r="B59" s="2">
        <v>584</v>
      </c>
      <c r="C59" s="9" t="s">
        <v>38</v>
      </c>
      <c r="D59" s="9" t="s">
        <v>38</v>
      </c>
      <c r="E59" s="9" t="s">
        <v>39</v>
      </c>
      <c r="F59" s="9" t="s">
        <v>40</v>
      </c>
      <c r="G59" s="9" t="s">
        <v>41</v>
      </c>
      <c r="H59" s="9" t="s">
        <v>42</v>
      </c>
      <c r="I59" s="9" t="s">
        <v>43</v>
      </c>
      <c r="J59" s="9" t="s">
        <v>44</v>
      </c>
      <c r="K59" s="61" t="s">
        <v>101</v>
      </c>
      <c r="L59" s="31" t="s">
        <v>45</v>
      </c>
      <c r="M59" s="31" t="s">
        <v>46</v>
      </c>
      <c r="N59" s="31" t="s">
        <v>89</v>
      </c>
      <c r="O59" s="31" t="s">
        <v>89</v>
      </c>
      <c r="P59" s="20">
        <v>482530514</v>
      </c>
      <c r="Q59" s="18" t="s">
        <v>67</v>
      </c>
      <c r="R59" s="7" t="s">
        <v>84</v>
      </c>
      <c r="S59" s="5">
        <v>1</v>
      </c>
      <c r="T59" s="18" t="s">
        <v>48</v>
      </c>
      <c r="U59" s="55">
        <f>38093.38-9093-1710.18-20.04</f>
        <v>27270.159999999996</v>
      </c>
      <c r="V59" s="18"/>
      <c r="W59" s="18"/>
      <c r="X59" s="18" t="s">
        <v>49</v>
      </c>
      <c r="Y59" s="18" t="s">
        <v>51</v>
      </c>
      <c r="Z59" s="18" t="s">
        <v>55</v>
      </c>
      <c r="AA59" s="18" t="s">
        <v>61</v>
      </c>
      <c r="AB59" s="18" t="s">
        <v>55</v>
      </c>
      <c r="AC59" s="18" t="s">
        <v>56</v>
      </c>
      <c r="AD59" s="18" t="s">
        <v>56</v>
      </c>
      <c r="AE59" s="18" t="s">
        <v>58</v>
      </c>
      <c r="AF59" s="47" t="s">
        <v>70</v>
      </c>
      <c r="AG59" s="24">
        <f t="shared" si="1"/>
        <v>27270.159999999996</v>
      </c>
    </row>
    <row r="60" spans="1:33" ht="74.25" customHeight="1">
      <c r="A60" s="2">
        <v>2022</v>
      </c>
      <c r="B60" s="2">
        <v>584</v>
      </c>
      <c r="C60" s="9" t="s">
        <v>38</v>
      </c>
      <c r="D60" s="9" t="s">
        <v>38</v>
      </c>
      <c r="E60" s="9" t="s">
        <v>39</v>
      </c>
      <c r="F60" s="9" t="s">
        <v>40</v>
      </c>
      <c r="G60" s="9" t="s">
        <v>41</v>
      </c>
      <c r="H60" s="9" t="s">
        <v>42</v>
      </c>
      <c r="I60" s="9" t="s">
        <v>43</v>
      </c>
      <c r="J60" s="9" t="s">
        <v>44</v>
      </c>
      <c r="K60" s="61" t="s">
        <v>101</v>
      </c>
      <c r="L60" s="31" t="s">
        <v>45</v>
      </c>
      <c r="M60" s="31" t="s">
        <v>46</v>
      </c>
      <c r="N60" s="31" t="s">
        <v>89</v>
      </c>
      <c r="O60" s="31" t="s">
        <v>89</v>
      </c>
      <c r="P60" s="20">
        <v>452300064</v>
      </c>
      <c r="Q60" s="18" t="s">
        <v>67</v>
      </c>
      <c r="R60" s="7" t="s">
        <v>122</v>
      </c>
      <c r="S60" s="5">
        <v>1</v>
      </c>
      <c r="T60" s="18" t="s">
        <v>48</v>
      </c>
      <c r="U60" s="55">
        <f>15240-70-767</f>
        <v>14403</v>
      </c>
      <c r="V60" s="18"/>
      <c r="W60" s="18" t="s">
        <v>49</v>
      </c>
      <c r="X60" s="18"/>
      <c r="Y60" s="18" t="s">
        <v>51</v>
      </c>
      <c r="Z60" s="18" t="s">
        <v>55</v>
      </c>
      <c r="AA60" s="18" t="s">
        <v>61</v>
      </c>
      <c r="AB60" s="18" t="s">
        <v>55</v>
      </c>
      <c r="AC60" s="18" t="s">
        <v>56</v>
      </c>
      <c r="AD60" s="18" t="s">
        <v>56</v>
      </c>
      <c r="AE60" s="18" t="s">
        <v>58</v>
      </c>
      <c r="AF60" s="47" t="s">
        <v>70</v>
      </c>
      <c r="AG60" s="24">
        <f t="shared" si="1"/>
        <v>14403</v>
      </c>
    </row>
    <row r="61" spans="1:33" ht="60.75" customHeight="1">
      <c r="A61" s="2">
        <v>2022</v>
      </c>
      <c r="B61" s="2">
        <v>584</v>
      </c>
      <c r="C61" s="9" t="s">
        <v>38</v>
      </c>
      <c r="D61" s="9" t="s">
        <v>38</v>
      </c>
      <c r="E61" s="9" t="s">
        <v>39</v>
      </c>
      <c r="F61" s="9" t="s">
        <v>40</v>
      </c>
      <c r="G61" s="9" t="s">
        <v>41</v>
      </c>
      <c r="H61" s="9" t="s">
        <v>42</v>
      </c>
      <c r="I61" s="9" t="s">
        <v>43</v>
      </c>
      <c r="J61" s="9" t="s">
        <v>44</v>
      </c>
      <c r="K61" s="61" t="s">
        <v>101</v>
      </c>
      <c r="L61" s="9" t="s">
        <v>45</v>
      </c>
      <c r="M61" s="9" t="s">
        <v>46</v>
      </c>
      <c r="N61" s="9" t="s">
        <v>89</v>
      </c>
      <c r="O61" s="9" t="s">
        <v>89</v>
      </c>
      <c r="P61" s="20">
        <v>451700428</v>
      </c>
      <c r="Q61" s="18" t="s">
        <v>67</v>
      </c>
      <c r="R61" s="7" t="s">
        <v>124</v>
      </c>
      <c r="S61" s="5">
        <v>1</v>
      </c>
      <c r="T61" s="18" t="s">
        <v>48</v>
      </c>
      <c r="U61" s="56">
        <f>6779.95-5.95</f>
        <v>6774</v>
      </c>
      <c r="V61" s="18"/>
      <c r="W61" s="18" t="s">
        <v>49</v>
      </c>
      <c r="X61" s="18"/>
      <c r="Y61" s="18" t="s">
        <v>51</v>
      </c>
      <c r="Z61" s="18" t="s">
        <v>52</v>
      </c>
      <c r="AA61" s="18" t="s">
        <v>62</v>
      </c>
      <c r="AB61" s="18" t="s">
        <v>55</v>
      </c>
      <c r="AC61" s="18" t="s">
        <v>56</v>
      </c>
      <c r="AD61" s="18" t="s">
        <v>56</v>
      </c>
      <c r="AE61" s="18" t="s">
        <v>58</v>
      </c>
      <c r="AF61" s="47" t="s">
        <v>70</v>
      </c>
      <c r="AG61" s="24">
        <f t="shared" si="1"/>
        <v>6774</v>
      </c>
    </row>
    <row r="62" spans="1:33" ht="60.75" customHeight="1">
      <c r="A62" s="2">
        <v>2022</v>
      </c>
      <c r="B62" s="2">
        <v>584</v>
      </c>
      <c r="C62" s="9" t="s">
        <v>38</v>
      </c>
      <c r="D62" s="9" t="s">
        <v>38</v>
      </c>
      <c r="E62" s="9" t="s">
        <v>39</v>
      </c>
      <c r="F62" s="9" t="s">
        <v>40</v>
      </c>
      <c r="G62" s="9" t="s">
        <v>41</v>
      </c>
      <c r="H62" s="9" t="s">
        <v>42</v>
      </c>
      <c r="I62" s="9" t="s">
        <v>43</v>
      </c>
      <c r="J62" s="9" t="s">
        <v>44</v>
      </c>
      <c r="K62" s="61" t="s">
        <v>101</v>
      </c>
      <c r="L62" s="31" t="s">
        <v>45</v>
      </c>
      <c r="M62" s="31" t="s">
        <v>46</v>
      </c>
      <c r="N62" s="31" t="s">
        <v>89</v>
      </c>
      <c r="O62" s="31" t="s">
        <v>89</v>
      </c>
      <c r="P62" s="20">
        <v>451700422</v>
      </c>
      <c r="Q62" s="18" t="s">
        <v>67</v>
      </c>
      <c r="R62" s="7" t="s">
        <v>133</v>
      </c>
      <c r="S62" s="5">
        <v>1</v>
      </c>
      <c r="T62" s="18" t="s">
        <v>48</v>
      </c>
      <c r="U62" s="55">
        <f>16000-827-1200</f>
        <v>13973</v>
      </c>
      <c r="V62" s="18"/>
      <c r="W62" s="18"/>
      <c r="X62" s="18" t="s">
        <v>49</v>
      </c>
      <c r="Y62" s="18" t="s">
        <v>51</v>
      </c>
      <c r="Z62" s="18" t="s">
        <v>52</v>
      </c>
      <c r="AA62" s="18" t="s">
        <v>61</v>
      </c>
      <c r="AB62" s="18" t="s">
        <v>55</v>
      </c>
      <c r="AC62" s="18" t="s">
        <v>56</v>
      </c>
      <c r="AD62" s="18" t="s">
        <v>56</v>
      </c>
      <c r="AE62" s="18" t="s">
        <v>58</v>
      </c>
      <c r="AF62" s="47" t="s">
        <v>70</v>
      </c>
      <c r="AG62" s="24">
        <f t="shared" si="1"/>
        <v>13973</v>
      </c>
    </row>
    <row r="63" spans="1:33" ht="60.75" customHeight="1">
      <c r="A63" s="2">
        <v>2022</v>
      </c>
      <c r="B63" s="2">
        <v>584</v>
      </c>
      <c r="C63" s="9" t="s">
        <v>38</v>
      </c>
      <c r="D63" s="9" t="s">
        <v>38</v>
      </c>
      <c r="E63" s="9" t="s">
        <v>39</v>
      </c>
      <c r="F63" s="9" t="s">
        <v>40</v>
      </c>
      <c r="G63" s="9" t="s">
        <v>41</v>
      </c>
      <c r="H63" s="9" t="s">
        <v>42</v>
      </c>
      <c r="I63" s="9" t="s">
        <v>43</v>
      </c>
      <c r="J63" s="9" t="s">
        <v>44</v>
      </c>
      <c r="K63" s="61" t="s">
        <v>101</v>
      </c>
      <c r="L63" s="9" t="s">
        <v>45</v>
      </c>
      <c r="M63" s="9" t="s">
        <v>46</v>
      </c>
      <c r="N63" s="9" t="s">
        <v>89</v>
      </c>
      <c r="O63" s="9" t="s">
        <v>89</v>
      </c>
      <c r="P63" s="20">
        <v>472200114</v>
      </c>
      <c r="Q63" s="18" t="s">
        <v>67</v>
      </c>
      <c r="R63" s="7" t="s">
        <v>85</v>
      </c>
      <c r="S63" s="5">
        <v>1</v>
      </c>
      <c r="T63" s="18" t="s">
        <v>48</v>
      </c>
      <c r="U63" s="56">
        <f>2520-1710</f>
        <v>810</v>
      </c>
      <c r="V63" s="18"/>
      <c r="W63" s="18" t="s">
        <v>49</v>
      </c>
      <c r="X63" s="18"/>
      <c r="Y63" s="18" t="s">
        <v>51</v>
      </c>
      <c r="Z63" s="18" t="s">
        <v>52</v>
      </c>
      <c r="AA63" s="18" t="s">
        <v>62</v>
      </c>
      <c r="AB63" s="18" t="s">
        <v>55</v>
      </c>
      <c r="AC63" s="18" t="s">
        <v>56</v>
      </c>
      <c r="AD63" s="18" t="s">
        <v>56</v>
      </c>
      <c r="AE63" s="18" t="s">
        <v>58</v>
      </c>
      <c r="AF63" s="47" t="s">
        <v>70</v>
      </c>
      <c r="AG63" s="24">
        <f t="shared" si="1"/>
        <v>810</v>
      </c>
    </row>
    <row r="64" spans="1:33" ht="60.75" customHeight="1">
      <c r="A64" s="2">
        <v>2022</v>
      </c>
      <c r="B64" s="2">
        <v>584</v>
      </c>
      <c r="C64" s="9" t="s">
        <v>38</v>
      </c>
      <c r="D64" s="9" t="s">
        <v>38</v>
      </c>
      <c r="E64" s="9" t="s">
        <v>39</v>
      </c>
      <c r="F64" s="9" t="s">
        <v>40</v>
      </c>
      <c r="G64" s="9" t="s">
        <v>41</v>
      </c>
      <c r="H64" s="9" t="s">
        <v>42</v>
      </c>
      <c r="I64" s="9" t="s">
        <v>43</v>
      </c>
      <c r="J64" s="9" t="s">
        <v>44</v>
      </c>
      <c r="K64" s="61" t="s">
        <v>101</v>
      </c>
      <c r="L64" s="9" t="s">
        <v>45</v>
      </c>
      <c r="M64" s="9" t="s">
        <v>46</v>
      </c>
      <c r="N64" s="9" t="s">
        <v>89</v>
      </c>
      <c r="O64" s="9" t="s">
        <v>89</v>
      </c>
      <c r="P64" s="18">
        <v>383400112</v>
      </c>
      <c r="Q64" s="18" t="s">
        <v>67</v>
      </c>
      <c r="R64" s="37" t="s">
        <v>170</v>
      </c>
      <c r="S64" s="5">
        <v>1</v>
      </c>
      <c r="T64" s="18" t="s">
        <v>48</v>
      </c>
      <c r="U64" s="56">
        <v>5050</v>
      </c>
      <c r="V64" s="18"/>
      <c r="W64" s="18" t="s">
        <v>49</v>
      </c>
      <c r="X64" s="18"/>
      <c r="Y64" s="18" t="s">
        <v>51</v>
      </c>
      <c r="Z64" s="18" t="s">
        <v>52</v>
      </c>
      <c r="AA64" s="18" t="s">
        <v>62</v>
      </c>
      <c r="AB64" s="18" t="s">
        <v>55</v>
      </c>
      <c r="AC64" s="18" t="s">
        <v>56</v>
      </c>
      <c r="AD64" s="18" t="s">
        <v>56</v>
      </c>
      <c r="AE64" s="18" t="s">
        <v>58</v>
      </c>
      <c r="AF64" s="47" t="s">
        <v>70</v>
      </c>
      <c r="AG64" s="24">
        <f t="shared" si="1"/>
        <v>5050</v>
      </c>
    </row>
    <row r="65" spans="1:33" ht="60.75" customHeight="1">
      <c r="A65" s="2">
        <v>2022</v>
      </c>
      <c r="B65" s="2">
        <v>584</v>
      </c>
      <c r="C65" s="9" t="s">
        <v>38</v>
      </c>
      <c r="D65" s="9" t="s">
        <v>38</v>
      </c>
      <c r="E65" s="9" t="s">
        <v>39</v>
      </c>
      <c r="F65" s="9" t="s">
        <v>40</v>
      </c>
      <c r="G65" s="9" t="s">
        <v>41</v>
      </c>
      <c r="H65" s="9" t="s">
        <v>42</v>
      </c>
      <c r="I65" s="9" t="s">
        <v>43</v>
      </c>
      <c r="J65" s="9" t="s">
        <v>44</v>
      </c>
      <c r="K65" s="61" t="s">
        <v>136</v>
      </c>
      <c r="L65" s="9" t="s">
        <v>45</v>
      </c>
      <c r="M65" s="9" t="s">
        <v>46</v>
      </c>
      <c r="N65" s="9" t="s">
        <v>89</v>
      </c>
      <c r="O65" s="9" t="s">
        <v>89</v>
      </c>
      <c r="P65" s="20">
        <v>491130025</v>
      </c>
      <c r="Q65" s="18" t="s">
        <v>137</v>
      </c>
      <c r="R65" s="7" t="s">
        <v>138</v>
      </c>
      <c r="S65" s="5">
        <v>1</v>
      </c>
      <c r="T65" s="18" t="s">
        <v>48</v>
      </c>
      <c r="U65" s="55">
        <f>52000-3000-349.02+3115.95-25883.93</f>
        <v>25883</v>
      </c>
      <c r="V65" s="18"/>
      <c r="W65" s="18"/>
      <c r="X65" s="18" t="s">
        <v>49</v>
      </c>
      <c r="Y65" s="18" t="s">
        <v>51</v>
      </c>
      <c r="Z65" s="18" t="s">
        <v>53</v>
      </c>
      <c r="AA65" s="18" t="s">
        <v>64</v>
      </c>
      <c r="AB65" s="18" t="s">
        <v>55</v>
      </c>
      <c r="AC65" s="18" t="s">
        <v>56</v>
      </c>
      <c r="AD65" s="18" t="s">
        <v>56</v>
      </c>
      <c r="AE65" s="18" t="s">
        <v>58</v>
      </c>
      <c r="AF65" s="47" t="s">
        <v>70</v>
      </c>
      <c r="AG65" s="24">
        <f t="shared" si="1"/>
        <v>25883</v>
      </c>
    </row>
    <row r="66" spans="1:33" ht="60.75" customHeight="1">
      <c r="A66" s="38">
        <v>2022</v>
      </c>
      <c r="B66" s="38">
        <v>584</v>
      </c>
      <c r="C66" s="31" t="s">
        <v>38</v>
      </c>
      <c r="D66" s="31" t="s">
        <v>38</v>
      </c>
      <c r="E66" s="31" t="s">
        <v>39</v>
      </c>
      <c r="F66" s="31" t="s">
        <v>40</v>
      </c>
      <c r="G66" s="31" t="s">
        <v>41</v>
      </c>
      <c r="H66" s="31" t="s">
        <v>42</v>
      </c>
      <c r="I66" s="31" t="s">
        <v>43</v>
      </c>
      <c r="J66" s="31" t="s">
        <v>44</v>
      </c>
      <c r="K66" s="60" t="s">
        <v>136</v>
      </c>
      <c r="L66" s="31" t="s">
        <v>45</v>
      </c>
      <c r="M66" s="31" t="s">
        <v>46</v>
      </c>
      <c r="N66" s="31" t="s">
        <v>89</v>
      </c>
      <c r="O66" s="31" t="s">
        <v>89</v>
      </c>
      <c r="P66" s="39">
        <v>491130025</v>
      </c>
      <c r="Q66" s="40" t="s">
        <v>67</v>
      </c>
      <c r="R66" s="37" t="s">
        <v>138</v>
      </c>
      <c r="S66" s="41">
        <v>1</v>
      </c>
      <c r="T66" s="40" t="s">
        <v>48</v>
      </c>
      <c r="U66" s="57">
        <v>25883.93</v>
      </c>
      <c r="V66" s="40"/>
      <c r="W66" s="40"/>
      <c r="X66" s="40" t="s">
        <v>49</v>
      </c>
      <c r="Y66" s="40" t="s">
        <v>51</v>
      </c>
      <c r="Z66" s="40" t="s">
        <v>53</v>
      </c>
      <c r="AA66" s="40" t="s">
        <v>64</v>
      </c>
      <c r="AB66" s="40" t="s">
        <v>55</v>
      </c>
      <c r="AC66" s="40" t="s">
        <v>56</v>
      </c>
      <c r="AD66" s="40" t="s">
        <v>56</v>
      </c>
      <c r="AE66" s="40" t="s">
        <v>58</v>
      </c>
      <c r="AF66" s="48" t="s">
        <v>70</v>
      </c>
      <c r="AG66" s="24">
        <f t="shared" si="1"/>
        <v>25883.93</v>
      </c>
    </row>
    <row r="67" spans="1:33" ht="60.75" customHeight="1">
      <c r="A67" s="38">
        <v>2022</v>
      </c>
      <c r="B67" s="38">
        <v>584</v>
      </c>
      <c r="C67" s="31" t="s">
        <v>38</v>
      </c>
      <c r="D67" s="31" t="s">
        <v>38</v>
      </c>
      <c r="E67" s="31" t="s">
        <v>39</v>
      </c>
      <c r="F67" s="31" t="s">
        <v>40</v>
      </c>
      <c r="G67" s="31" t="s">
        <v>41</v>
      </c>
      <c r="H67" s="31" t="s">
        <v>42</v>
      </c>
      <c r="I67" s="31" t="s">
        <v>43</v>
      </c>
      <c r="J67" s="31" t="s">
        <v>44</v>
      </c>
      <c r="K67" s="60" t="s">
        <v>100</v>
      </c>
      <c r="L67" s="31" t="s">
        <v>45</v>
      </c>
      <c r="M67" s="31" t="s">
        <v>46</v>
      </c>
      <c r="N67" s="31" t="s">
        <v>89</v>
      </c>
      <c r="O67" s="31" t="s">
        <v>89</v>
      </c>
      <c r="P67" s="39">
        <v>462130012</v>
      </c>
      <c r="Q67" s="40" t="s">
        <v>67</v>
      </c>
      <c r="R67" s="37" t="s">
        <v>74</v>
      </c>
      <c r="S67" s="41">
        <v>1</v>
      </c>
      <c r="T67" s="40" t="s">
        <v>48</v>
      </c>
      <c r="U67" s="57">
        <f>23520-16000-2183-321</f>
        <v>5016</v>
      </c>
      <c r="V67" s="40"/>
      <c r="W67" s="40"/>
      <c r="X67" s="40" t="s">
        <v>49</v>
      </c>
      <c r="Y67" s="40" t="s">
        <v>51</v>
      </c>
      <c r="Z67" s="40" t="s">
        <v>55</v>
      </c>
      <c r="AA67" s="40" t="s">
        <v>61</v>
      </c>
      <c r="AB67" s="40" t="s">
        <v>55</v>
      </c>
      <c r="AC67" s="40" t="s">
        <v>56</v>
      </c>
      <c r="AD67" s="40" t="s">
        <v>56</v>
      </c>
      <c r="AE67" s="40" t="s">
        <v>58</v>
      </c>
      <c r="AF67" s="48" t="s">
        <v>70</v>
      </c>
      <c r="AG67" s="24">
        <f t="shared" si="1"/>
        <v>5016</v>
      </c>
    </row>
    <row r="68" spans="1:33" ht="60.75" customHeight="1">
      <c r="A68" s="38">
        <v>2022</v>
      </c>
      <c r="B68" s="38">
        <v>584</v>
      </c>
      <c r="C68" s="31" t="s">
        <v>38</v>
      </c>
      <c r="D68" s="31" t="s">
        <v>38</v>
      </c>
      <c r="E68" s="31" t="s">
        <v>39</v>
      </c>
      <c r="F68" s="31" t="s">
        <v>40</v>
      </c>
      <c r="G68" s="31" t="s">
        <v>41</v>
      </c>
      <c r="H68" s="31" t="s">
        <v>42</v>
      </c>
      <c r="I68" s="31" t="s">
        <v>43</v>
      </c>
      <c r="J68" s="31" t="s">
        <v>44</v>
      </c>
      <c r="K68" s="60" t="s">
        <v>100</v>
      </c>
      <c r="L68" s="31" t="s">
        <v>45</v>
      </c>
      <c r="M68" s="31" t="s">
        <v>46</v>
      </c>
      <c r="N68" s="31" t="s">
        <v>89</v>
      </c>
      <c r="O68" s="31" t="s">
        <v>89</v>
      </c>
      <c r="P68" s="44">
        <v>452300035</v>
      </c>
      <c r="Q68" s="40" t="s">
        <v>67</v>
      </c>
      <c r="R68" s="37" t="s">
        <v>104</v>
      </c>
      <c r="S68" s="41">
        <v>1</v>
      </c>
      <c r="T68" s="40" t="s">
        <v>48</v>
      </c>
      <c r="U68" s="57">
        <f>87240-17700-427.59-2112.41</f>
        <v>67000</v>
      </c>
      <c r="V68" s="40"/>
      <c r="W68" s="40" t="s">
        <v>49</v>
      </c>
      <c r="X68" s="40"/>
      <c r="Y68" s="40" t="s">
        <v>51</v>
      </c>
      <c r="Z68" s="40" t="s">
        <v>55</v>
      </c>
      <c r="AA68" s="40" t="s">
        <v>61</v>
      </c>
      <c r="AB68" s="40" t="s">
        <v>55</v>
      </c>
      <c r="AC68" s="40" t="s">
        <v>56</v>
      </c>
      <c r="AD68" s="40" t="s">
        <v>56</v>
      </c>
      <c r="AE68" s="40" t="s">
        <v>58</v>
      </c>
      <c r="AF68" s="48" t="s">
        <v>70</v>
      </c>
      <c r="AG68" s="24">
        <f t="shared" si="1"/>
        <v>67000</v>
      </c>
    </row>
    <row r="69" spans="1:33" ht="60.75" customHeight="1">
      <c r="A69" s="38">
        <v>2022</v>
      </c>
      <c r="B69" s="38">
        <v>584</v>
      </c>
      <c r="C69" s="31" t="s">
        <v>38</v>
      </c>
      <c r="D69" s="31" t="s">
        <v>38</v>
      </c>
      <c r="E69" s="31" t="s">
        <v>39</v>
      </c>
      <c r="F69" s="31" t="s">
        <v>40</v>
      </c>
      <c r="G69" s="31" t="s">
        <v>41</v>
      </c>
      <c r="H69" s="31" t="s">
        <v>42</v>
      </c>
      <c r="I69" s="31" t="s">
        <v>43</v>
      </c>
      <c r="J69" s="31" t="s">
        <v>44</v>
      </c>
      <c r="K69" s="60" t="s">
        <v>100</v>
      </c>
      <c r="L69" s="31" t="s">
        <v>45</v>
      </c>
      <c r="M69" s="31" t="s">
        <v>46</v>
      </c>
      <c r="N69" s="31" t="s">
        <v>89</v>
      </c>
      <c r="O69" s="31" t="s">
        <v>89</v>
      </c>
      <c r="P69" s="44">
        <v>451600315</v>
      </c>
      <c r="Q69" s="40" t="s">
        <v>67</v>
      </c>
      <c r="R69" s="37" t="s">
        <v>75</v>
      </c>
      <c r="S69" s="41">
        <v>1</v>
      </c>
      <c r="T69" s="40" t="s">
        <v>48</v>
      </c>
      <c r="U69" s="57">
        <f>9744-2549</f>
        <v>7195</v>
      </c>
      <c r="V69" s="40"/>
      <c r="W69" s="40" t="s">
        <v>49</v>
      </c>
      <c r="X69" s="40"/>
      <c r="Y69" s="40" t="s">
        <v>51</v>
      </c>
      <c r="Z69" s="40" t="s">
        <v>53</v>
      </c>
      <c r="AA69" s="40" t="s">
        <v>64</v>
      </c>
      <c r="AB69" s="40" t="s">
        <v>55</v>
      </c>
      <c r="AC69" s="40" t="s">
        <v>56</v>
      </c>
      <c r="AD69" s="40" t="s">
        <v>56</v>
      </c>
      <c r="AE69" s="40" t="s">
        <v>58</v>
      </c>
      <c r="AF69" s="48" t="s">
        <v>70</v>
      </c>
      <c r="AG69" s="24">
        <f t="shared" si="1"/>
        <v>7195</v>
      </c>
    </row>
    <row r="70" spans="1:33" ht="60.75" customHeight="1">
      <c r="A70" s="38">
        <v>2022</v>
      </c>
      <c r="B70" s="38">
        <v>584</v>
      </c>
      <c r="C70" s="31" t="s">
        <v>38</v>
      </c>
      <c r="D70" s="31" t="s">
        <v>38</v>
      </c>
      <c r="E70" s="31" t="s">
        <v>39</v>
      </c>
      <c r="F70" s="31" t="s">
        <v>40</v>
      </c>
      <c r="G70" s="31" t="s">
        <v>41</v>
      </c>
      <c r="H70" s="31" t="s">
        <v>42</v>
      </c>
      <c r="I70" s="31" t="s">
        <v>43</v>
      </c>
      <c r="J70" s="31" t="s">
        <v>44</v>
      </c>
      <c r="K70" s="60" t="s">
        <v>100</v>
      </c>
      <c r="L70" s="31" t="s">
        <v>45</v>
      </c>
      <c r="M70" s="31" t="s">
        <v>46</v>
      </c>
      <c r="N70" s="31" t="s">
        <v>89</v>
      </c>
      <c r="O70" s="31" t="s">
        <v>89</v>
      </c>
      <c r="P70" s="44">
        <v>452200016</v>
      </c>
      <c r="Q70" s="40" t="s">
        <v>67</v>
      </c>
      <c r="R70" s="37" t="s">
        <v>122</v>
      </c>
      <c r="S70" s="41">
        <v>1</v>
      </c>
      <c r="T70" s="40" t="s">
        <v>48</v>
      </c>
      <c r="U70" s="57">
        <f>1000-51</f>
        <v>949</v>
      </c>
      <c r="V70" s="40"/>
      <c r="W70" s="40" t="s">
        <v>49</v>
      </c>
      <c r="X70" s="40"/>
      <c r="Y70" s="40" t="s">
        <v>51</v>
      </c>
      <c r="Z70" s="40" t="s">
        <v>52</v>
      </c>
      <c r="AA70" s="40" t="s">
        <v>61</v>
      </c>
      <c r="AB70" s="40" t="s">
        <v>55</v>
      </c>
      <c r="AC70" s="40" t="s">
        <v>56</v>
      </c>
      <c r="AD70" s="40" t="s">
        <v>56</v>
      </c>
      <c r="AE70" s="40" t="s">
        <v>58</v>
      </c>
      <c r="AF70" s="48" t="s">
        <v>70</v>
      </c>
      <c r="AG70" s="24">
        <f t="shared" si="1"/>
        <v>949</v>
      </c>
    </row>
    <row r="71" spans="1:33" ht="60.75" customHeight="1">
      <c r="A71" s="38">
        <v>2022</v>
      </c>
      <c r="B71" s="38">
        <v>584</v>
      </c>
      <c r="C71" s="31" t="s">
        <v>38</v>
      </c>
      <c r="D71" s="31" t="s">
        <v>38</v>
      </c>
      <c r="E71" s="31" t="s">
        <v>39</v>
      </c>
      <c r="F71" s="31" t="s">
        <v>40</v>
      </c>
      <c r="G71" s="31" t="s">
        <v>41</v>
      </c>
      <c r="H71" s="31" t="s">
        <v>42</v>
      </c>
      <c r="I71" s="31" t="s">
        <v>43</v>
      </c>
      <c r="J71" s="31" t="s">
        <v>44</v>
      </c>
      <c r="K71" s="60" t="s">
        <v>100</v>
      </c>
      <c r="L71" s="31" t="s">
        <v>45</v>
      </c>
      <c r="M71" s="31" t="s">
        <v>46</v>
      </c>
      <c r="N71" s="31" t="s">
        <v>89</v>
      </c>
      <c r="O71" s="31" t="s">
        <v>89</v>
      </c>
      <c r="P71" s="39">
        <v>452900028</v>
      </c>
      <c r="Q71" s="40" t="s">
        <v>67</v>
      </c>
      <c r="R71" s="37" t="s">
        <v>83</v>
      </c>
      <c r="S71" s="41">
        <v>1</v>
      </c>
      <c r="T71" s="40" t="s">
        <v>48</v>
      </c>
      <c r="U71" s="57">
        <f>23360-460</f>
        <v>22900</v>
      </c>
      <c r="V71" s="40"/>
      <c r="W71" s="40" t="s">
        <v>49</v>
      </c>
      <c r="X71" s="40"/>
      <c r="Y71" s="40" t="s">
        <v>51</v>
      </c>
      <c r="Z71" s="40" t="s">
        <v>55</v>
      </c>
      <c r="AA71" s="40" t="s">
        <v>61</v>
      </c>
      <c r="AB71" s="40" t="s">
        <v>55</v>
      </c>
      <c r="AC71" s="40" t="s">
        <v>56</v>
      </c>
      <c r="AD71" s="40" t="s">
        <v>56</v>
      </c>
      <c r="AE71" s="40" t="s">
        <v>58</v>
      </c>
      <c r="AF71" s="48" t="s">
        <v>70</v>
      </c>
      <c r="AG71" s="24">
        <f t="shared" si="1"/>
        <v>22900</v>
      </c>
    </row>
    <row r="72" spans="1:33" ht="59.25" customHeight="1">
      <c r="A72" s="38">
        <v>2022</v>
      </c>
      <c r="B72" s="38">
        <v>584</v>
      </c>
      <c r="C72" s="31" t="s">
        <v>38</v>
      </c>
      <c r="D72" s="31" t="s">
        <v>38</v>
      </c>
      <c r="E72" s="31" t="s">
        <v>39</v>
      </c>
      <c r="F72" s="31" t="s">
        <v>40</v>
      </c>
      <c r="G72" s="31" t="s">
        <v>41</v>
      </c>
      <c r="H72" s="31" t="s">
        <v>42</v>
      </c>
      <c r="I72" s="31" t="s">
        <v>43</v>
      </c>
      <c r="J72" s="31" t="s">
        <v>44</v>
      </c>
      <c r="K72" s="60" t="s">
        <v>100</v>
      </c>
      <c r="L72" s="31" t="s">
        <v>45</v>
      </c>
      <c r="M72" s="31" t="s">
        <v>46</v>
      </c>
      <c r="N72" s="31" t="s">
        <v>89</v>
      </c>
      <c r="O72" s="31" t="s">
        <v>89</v>
      </c>
      <c r="P72" s="39">
        <v>4523000381</v>
      </c>
      <c r="Q72" s="40" t="s">
        <v>67</v>
      </c>
      <c r="R72" s="37" t="s">
        <v>125</v>
      </c>
      <c r="S72" s="41">
        <v>1</v>
      </c>
      <c r="T72" s="40" t="s">
        <v>48</v>
      </c>
      <c r="U72" s="57">
        <v>4777</v>
      </c>
      <c r="V72" s="40"/>
      <c r="W72" s="40" t="s">
        <v>49</v>
      </c>
      <c r="X72" s="40"/>
      <c r="Y72" s="40" t="s">
        <v>51</v>
      </c>
      <c r="Z72" s="40" t="s">
        <v>55</v>
      </c>
      <c r="AA72" s="40" t="s">
        <v>62</v>
      </c>
      <c r="AB72" s="40" t="s">
        <v>55</v>
      </c>
      <c r="AC72" s="40" t="s">
        <v>56</v>
      </c>
      <c r="AD72" s="40" t="s">
        <v>56</v>
      </c>
      <c r="AE72" s="40" t="s">
        <v>58</v>
      </c>
      <c r="AF72" s="48" t="s">
        <v>70</v>
      </c>
      <c r="AG72" s="24">
        <f t="shared" si="1"/>
        <v>4777</v>
      </c>
    </row>
    <row r="73" spans="1:33" ht="59.25" customHeight="1">
      <c r="A73" s="38">
        <v>2022</v>
      </c>
      <c r="B73" s="38">
        <v>584</v>
      </c>
      <c r="C73" s="31" t="s">
        <v>38</v>
      </c>
      <c r="D73" s="31" t="s">
        <v>38</v>
      </c>
      <c r="E73" s="31" t="s">
        <v>39</v>
      </c>
      <c r="F73" s="31" t="s">
        <v>40</v>
      </c>
      <c r="G73" s="31" t="s">
        <v>41</v>
      </c>
      <c r="H73" s="31" t="s">
        <v>42</v>
      </c>
      <c r="I73" s="31" t="s">
        <v>43</v>
      </c>
      <c r="J73" s="31" t="s">
        <v>44</v>
      </c>
      <c r="K73" s="60" t="s">
        <v>100</v>
      </c>
      <c r="L73" s="31" t="s">
        <v>45</v>
      </c>
      <c r="M73" s="31" t="s">
        <v>46</v>
      </c>
      <c r="N73" s="31" t="s">
        <v>89</v>
      </c>
      <c r="O73" s="31" t="s">
        <v>89</v>
      </c>
      <c r="P73" s="39">
        <v>449142341</v>
      </c>
      <c r="Q73" s="40" t="s">
        <v>67</v>
      </c>
      <c r="R73" s="37" t="s">
        <v>87</v>
      </c>
      <c r="S73" s="41">
        <v>1</v>
      </c>
      <c r="T73" s="40" t="s">
        <v>48</v>
      </c>
      <c r="U73" s="57">
        <f>2000-850.5</f>
        <v>1149.5</v>
      </c>
      <c r="V73" s="40"/>
      <c r="W73" s="40" t="s">
        <v>49</v>
      </c>
      <c r="X73" s="40"/>
      <c r="Y73" s="40" t="s">
        <v>51</v>
      </c>
      <c r="Z73" s="40" t="s">
        <v>53</v>
      </c>
      <c r="AA73" s="40" t="s">
        <v>62</v>
      </c>
      <c r="AB73" s="40" t="s">
        <v>55</v>
      </c>
      <c r="AC73" s="40" t="s">
        <v>56</v>
      </c>
      <c r="AD73" s="40" t="s">
        <v>56</v>
      </c>
      <c r="AE73" s="40" t="s">
        <v>58</v>
      </c>
      <c r="AF73" s="48" t="s">
        <v>70</v>
      </c>
      <c r="AG73" s="24">
        <f t="shared" si="1"/>
        <v>1149.5</v>
      </c>
    </row>
    <row r="74" spans="1:33" ht="59.25" customHeight="1">
      <c r="A74" s="38">
        <v>2022</v>
      </c>
      <c r="B74" s="38">
        <v>584</v>
      </c>
      <c r="C74" s="31" t="s">
        <v>38</v>
      </c>
      <c r="D74" s="31" t="s">
        <v>38</v>
      </c>
      <c r="E74" s="31" t="s">
        <v>39</v>
      </c>
      <c r="F74" s="31" t="s">
        <v>40</v>
      </c>
      <c r="G74" s="31" t="s">
        <v>41</v>
      </c>
      <c r="H74" s="31" t="s">
        <v>42</v>
      </c>
      <c r="I74" s="31" t="s">
        <v>43</v>
      </c>
      <c r="J74" s="31" t="s">
        <v>44</v>
      </c>
      <c r="K74" s="60" t="s">
        <v>100</v>
      </c>
      <c r="L74" s="31" t="s">
        <v>45</v>
      </c>
      <c r="M74" s="31" t="s">
        <v>46</v>
      </c>
      <c r="N74" s="31" t="s">
        <v>89</v>
      </c>
      <c r="O74" s="31" t="s">
        <v>89</v>
      </c>
      <c r="P74" s="40">
        <v>4523000832</v>
      </c>
      <c r="Q74" s="40" t="s">
        <v>67</v>
      </c>
      <c r="R74" s="43" t="s">
        <v>151</v>
      </c>
      <c r="S74" s="40">
        <v>1</v>
      </c>
      <c r="T74" s="40" t="s">
        <v>48</v>
      </c>
      <c r="U74" s="45">
        <f>44566.06-2921.11-10.25</f>
        <v>41634.7</v>
      </c>
      <c r="V74" s="40"/>
      <c r="W74" s="40"/>
      <c r="X74" s="40" t="s">
        <v>49</v>
      </c>
      <c r="Y74" s="40" t="s">
        <v>51</v>
      </c>
      <c r="Z74" s="40" t="s">
        <v>53</v>
      </c>
      <c r="AA74" s="40" t="s">
        <v>64</v>
      </c>
      <c r="AB74" s="40" t="s">
        <v>55</v>
      </c>
      <c r="AC74" s="40" t="s">
        <v>56</v>
      </c>
      <c r="AD74" s="40" t="s">
        <v>56</v>
      </c>
      <c r="AE74" s="40" t="s">
        <v>58</v>
      </c>
      <c r="AF74" s="48" t="s">
        <v>70</v>
      </c>
      <c r="AG74" s="24">
        <f t="shared" si="1"/>
        <v>41634.7</v>
      </c>
    </row>
    <row r="75" spans="1:33" ht="71.25" customHeight="1">
      <c r="A75" s="38">
        <v>2022</v>
      </c>
      <c r="B75" s="38">
        <v>584</v>
      </c>
      <c r="C75" s="31" t="s">
        <v>38</v>
      </c>
      <c r="D75" s="31" t="s">
        <v>38</v>
      </c>
      <c r="E75" s="31" t="s">
        <v>39</v>
      </c>
      <c r="F75" s="31" t="s">
        <v>40</v>
      </c>
      <c r="G75" s="31" t="s">
        <v>41</v>
      </c>
      <c r="H75" s="31" t="s">
        <v>42</v>
      </c>
      <c r="I75" s="31" t="s">
        <v>43</v>
      </c>
      <c r="J75" s="31" t="s">
        <v>44</v>
      </c>
      <c r="K75" s="60" t="s">
        <v>148</v>
      </c>
      <c r="L75" s="31" t="s">
        <v>45</v>
      </c>
      <c r="M75" s="31" t="s">
        <v>46</v>
      </c>
      <c r="N75" s="31" t="s">
        <v>89</v>
      </c>
      <c r="O75" s="31" t="s">
        <v>89</v>
      </c>
      <c r="P75" s="40">
        <v>511199911</v>
      </c>
      <c r="Q75" s="40" t="s">
        <v>67</v>
      </c>
      <c r="R75" s="43" t="s">
        <v>141</v>
      </c>
      <c r="S75" s="40">
        <v>1</v>
      </c>
      <c r="T75" s="40" t="s">
        <v>48</v>
      </c>
      <c r="U75" s="45">
        <f>6600-1100</f>
        <v>5500</v>
      </c>
      <c r="V75" s="40"/>
      <c r="W75" s="40"/>
      <c r="X75" s="40" t="s">
        <v>49</v>
      </c>
      <c r="Y75" s="40" t="s">
        <v>69</v>
      </c>
      <c r="Z75" s="40" t="s">
        <v>52</v>
      </c>
      <c r="AA75" s="40" t="s">
        <v>62</v>
      </c>
      <c r="AB75" s="40" t="s">
        <v>55</v>
      </c>
      <c r="AC75" s="40" t="s">
        <v>56</v>
      </c>
      <c r="AD75" s="40" t="s">
        <v>56</v>
      </c>
      <c r="AE75" s="40" t="s">
        <v>58</v>
      </c>
      <c r="AF75" s="48" t="s">
        <v>70</v>
      </c>
      <c r="AG75" s="24">
        <f t="shared" si="1"/>
        <v>5500</v>
      </c>
    </row>
    <row r="76" spans="1:33" ht="71.25" customHeight="1">
      <c r="A76" s="38">
        <v>2022</v>
      </c>
      <c r="B76" s="38">
        <v>584</v>
      </c>
      <c r="C76" s="31" t="s">
        <v>38</v>
      </c>
      <c r="D76" s="31" t="s">
        <v>38</v>
      </c>
      <c r="E76" s="31" t="s">
        <v>39</v>
      </c>
      <c r="F76" s="31" t="s">
        <v>40</v>
      </c>
      <c r="G76" s="31" t="s">
        <v>41</v>
      </c>
      <c r="H76" s="31" t="s">
        <v>42</v>
      </c>
      <c r="I76" s="31" t="s">
        <v>43</v>
      </c>
      <c r="J76" s="31" t="s">
        <v>44</v>
      </c>
      <c r="K76" s="60" t="s">
        <v>97</v>
      </c>
      <c r="L76" s="31" t="s">
        <v>45</v>
      </c>
      <c r="M76" s="31" t="s">
        <v>158</v>
      </c>
      <c r="N76" s="31" t="s">
        <v>159</v>
      </c>
      <c r="O76" s="31" t="s">
        <v>160</v>
      </c>
      <c r="P76" s="40">
        <v>962200561</v>
      </c>
      <c r="Q76" s="40" t="s">
        <v>67</v>
      </c>
      <c r="R76" s="36" t="s">
        <v>162</v>
      </c>
      <c r="S76" s="40">
        <v>1</v>
      </c>
      <c r="T76" s="40" t="s">
        <v>48</v>
      </c>
      <c r="U76" s="45">
        <v>6779.95</v>
      </c>
      <c r="V76" s="40"/>
      <c r="W76" s="40"/>
      <c r="X76" s="40" t="s">
        <v>49</v>
      </c>
      <c r="Y76" s="40" t="s">
        <v>51</v>
      </c>
      <c r="Z76" s="40" t="s">
        <v>52</v>
      </c>
      <c r="AA76" s="40" t="s">
        <v>62</v>
      </c>
      <c r="AB76" s="40" t="s">
        <v>55</v>
      </c>
      <c r="AC76" s="40" t="s">
        <v>56</v>
      </c>
      <c r="AD76" s="40" t="s">
        <v>56</v>
      </c>
      <c r="AE76" s="40" t="s">
        <v>58</v>
      </c>
      <c r="AF76" s="48" t="s">
        <v>169</v>
      </c>
      <c r="AG76" s="42">
        <f t="shared" si="1"/>
        <v>6779.95</v>
      </c>
    </row>
    <row r="77" spans="1:33" ht="71.25" customHeight="1">
      <c r="A77" s="38">
        <v>2022</v>
      </c>
      <c r="B77" s="38">
        <v>584</v>
      </c>
      <c r="C77" s="31" t="s">
        <v>38</v>
      </c>
      <c r="D77" s="31" t="s">
        <v>38</v>
      </c>
      <c r="E77" s="31" t="s">
        <v>39</v>
      </c>
      <c r="F77" s="31" t="s">
        <v>40</v>
      </c>
      <c r="G77" s="31" t="s">
        <v>41</v>
      </c>
      <c r="H77" s="31" t="s">
        <v>42</v>
      </c>
      <c r="I77" s="31" t="s">
        <v>43</v>
      </c>
      <c r="J77" s="31" t="s">
        <v>44</v>
      </c>
      <c r="K77" s="60" t="s">
        <v>97</v>
      </c>
      <c r="L77" s="31" t="s">
        <v>45</v>
      </c>
      <c r="M77" s="31" t="s">
        <v>158</v>
      </c>
      <c r="N77" s="31" t="s">
        <v>159</v>
      </c>
      <c r="O77" s="31" t="s">
        <v>160</v>
      </c>
      <c r="P77" s="40">
        <v>962200561</v>
      </c>
      <c r="Q77" s="40" t="s">
        <v>67</v>
      </c>
      <c r="R77" s="36" t="s">
        <v>163</v>
      </c>
      <c r="S77" s="40">
        <v>1</v>
      </c>
      <c r="T77" s="40" t="s">
        <v>48</v>
      </c>
      <c r="U77" s="45">
        <v>6779.95</v>
      </c>
      <c r="V77" s="40"/>
      <c r="W77" s="40"/>
      <c r="X77" s="40" t="s">
        <v>49</v>
      </c>
      <c r="Y77" s="40" t="s">
        <v>51</v>
      </c>
      <c r="Z77" s="40" t="s">
        <v>52</v>
      </c>
      <c r="AA77" s="40" t="s">
        <v>62</v>
      </c>
      <c r="AB77" s="40" t="s">
        <v>55</v>
      </c>
      <c r="AC77" s="40" t="s">
        <v>56</v>
      </c>
      <c r="AD77" s="40" t="s">
        <v>56</v>
      </c>
      <c r="AE77" s="40" t="s">
        <v>58</v>
      </c>
      <c r="AF77" s="48" t="s">
        <v>169</v>
      </c>
      <c r="AG77" s="42">
        <f>S77*U77</f>
        <v>6779.95</v>
      </c>
    </row>
    <row r="78" spans="1:33" ht="71.25" customHeight="1">
      <c r="A78" s="38">
        <v>2022</v>
      </c>
      <c r="B78" s="38">
        <v>584</v>
      </c>
      <c r="C78" s="31" t="s">
        <v>38</v>
      </c>
      <c r="D78" s="31" t="s">
        <v>38</v>
      </c>
      <c r="E78" s="31" t="s">
        <v>39</v>
      </c>
      <c r="F78" s="31" t="s">
        <v>40</v>
      </c>
      <c r="G78" s="31" t="s">
        <v>41</v>
      </c>
      <c r="H78" s="31" t="s">
        <v>42</v>
      </c>
      <c r="I78" s="31" t="s">
        <v>43</v>
      </c>
      <c r="J78" s="31" t="s">
        <v>44</v>
      </c>
      <c r="K78" s="60" t="s">
        <v>93</v>
      </c>
      <c r="L78" s="31" t="s">
        <v>45</v>
      </c>
      <c r="M78" s="31" t="s">
        <v>158</v>
      </c>
      <c r="N78" s="31" t="s">
        <v>159</v>
      </c>
      <c r="O78" s="31" t="s">
        <v>160</v>
      </c>
      <c r="P78" s="40">
        <v>38912013307</v>
      </c>
      <c r="Q78" s="40" t="s">
        <v>67</v>
      </c>
      <c r="R78" s="37" t="s">
        <v>164</v>
      </c>
      <c r="S78" s="40">
        <v>1</v>
      </c>
      <c r="T78" s="40" t="s">
        <v>48</v>
      </c>
      <c r="U78" s="45">
        <v>1000</v>
      </c>
      <c r="V78" s="40"/>
      <c r="W78" s="40"/>
      <c r="X78" s="40" t="s">
        <v>49</v>
      </c>
      <c r="Y78" s="40" t="s">
        <v>51</v>
      </c>
      <c r="Z78" s="40" t="s">
        <v>53</v>
      </c>
      <c r="AA78" s="40" t="s">
        <v>64</v>
      </c>
      <c r="AB78" s="40" t="s">
        <v>55</v>
      </c>
      <c r="AC78" s="40" t="s">
        <v>56</v>
      </c>
      <c r="AD78" s="40" t="s">
        <v>56</v>
      </c>
      <c r="AE78" s="40" t="s">
        <v>58</v>
      </c>
      <c r="AF78" s="48" t="s">
        <v>169</v>
      </c>
      <c r="AG78" s="42">
        <f t="shared" si="1"/>
        <v>1000</v>
      </c>
    </row>
    <row r="79" spans="1:33" ht="71.25" customHeight="1">
      <c r="A79" s="38">
        <v>2022</v>
      </c>
      <c r="B79" s="38">
        <v>584</v>
      </c>
      <c r="C79" s="31" t="s">
        <v>38</v>
      </c>
      <c r="D79" s="31" t="s">
        <v>38</v>
      </c>
      <c r="E79" s="31" t="s">
        <v>39</v>
      </c>
      <c r="F79" s="31" t="s">
        <v>40</v>
      </c>
      <c r="G79" s="31" t="s">
        <v>41</v>
      </c>
      <c r="H79" s="31" t="s">
        <v>42</v>
      </c>
      <c r="I79" s="31" t="s">
        <v>43</v>
      </c>
      <c r="J79" s="31" t="s">
        <v>44</v>
      </c>
      <c r="K79" s="60" t="s">
        <v>136</v>
      </c>
      <c r="L79" s="31" t="s">
        <v>45</v>
      </c>
      <c r="M79" s="31" t="s">
        <v>158</v>
      </c>
      <c r="N79" s="31" t="s">
        <v>159</v>
      </c>
      <c r="O79" s="31" t="s">
        <v>160</v>
      </c>
      <c r="P79" s="40">
        <v>491130091</v>
      </c>
      <c r="Q79" s="40" t="s">
        <v>67</v>
      </c>
      <c r="R79" s="43" t="s">
        <v>165</v>
      </c>
      <c r="S79" s="40">
        <v>1</v>
      </c>
      <c r="T79" s="40" t="s">
        <v>48</v>
      </c>
      <c r="U79" s="45">
        <f>10400-3620.05</f>
        <v>6779.95</v>
      </c>
      <c r="V79" s="40"/>
      <c r="W79" s="40"/>
      <c r="X79" s="40" t="s">
        <v>49</v>
      </c>
      <c r="Y79" s="40" t="s">
        <v>51</v>
      </c>
      <c r="Z79" s="40" t="s">
        <v>52</v>
      </c>
      <c r="AA79" s="40" t="s">
        <v>62</v>
      </c>
      <c r="AB79" s="40" t="s">
        <v>55</v>
      </c>
      <c r="AC79" s="40" t="s">
        <v>56</v>
      </c>
      <c r="AD79" s="40" t="s">
        <v>56</v>
      </c>
      <c r="AE79" s="40" t="s">
        <v>58</v>
      </c>
      <c r="AF79" s="48" t="s">
        <v>169</v>
      </c>
      <c r="AG79" s="42">
        <f>S79*U79</f>
        <v>6779.95</v>
      </c>
    </row>
    <row r="80" spans="1:33" ht="71.25" customHeight="1">
      <c r="A80" s="38">
        <v>2022</v>
      </c>
      <c r="B80" s="38">
        <v>584</v>
      </c>
      <c r="C80" s="31" t="s">
        <v>38</v>
      </c>
      <c r="D80" s="31" t="s">
        <v>38</v>
      </c>
      <c r="E80" s="31" t="s">
        <v>39</v>
      </c>
      <c r="F80" s="31" t="s">
        <v>40</v>
      </c>
      <c r="G80" s="31" t="s">
        <v>41</v>
      </c>
      <c r="H80" s="31" t="s">
        <v>42</v>
      </c>
      <c r="I80" s="31" t="s">
        <v>43</v>
      </c>
      <c r="J80" s="31" t="s">
        <v>44</v>
      </c>
      <c r="K80" s="60" t="s">
        <v>136</v>
      </c>
      <c r="L80" s="31" t="s">
        <v>45</v>
      </c>
      <c r="M80" s="31" t="s">
        <v>158</v>
      </c>
      <c r="N80" s="31" t="s">
        <v>159</v>
      </c>
      <c r="O80" s="31" t="s">
        <v>160</v>
      </c>
      <c r="P80" s="18">
        <v>713310012</v>
      </c>
      <c r="Q80" s="40" t="s">
        <v>67</v>
      </c>
      <c r="R80" s="37" t="s">
        <v>166</v>
      </c>
      <c r="S80" s="40">
        <v>1</v>
      </c>
      <c r="T80" s="40" t="s">
        <v>48</v>
      </c>
      <c r="U80" s="45">
        <v>26000</v>
      </c>
      <c r="V80" s="40"/>
      <c r="W80" s="40"/>
      <c r="X80" s="40" t="s">
        <v>49</v>
      </c>
      <c r="Y80" s="40" t="s">
        <v>51</v>
      </c>
      <c r="Z80" s="40" t="s">
        <v>53</v>
      </c>
      <c r="AA80" s="40" t="s">
        <v>64</v>
      </c>
      <c r="AB80" s="40" t="s">
        <v>55</v>
      </c>
      <c r="AC80" s="40" t="s">
        <v>56</v>
      </c>
      <c r="AD80" s="40" t="s">
        <v>56</v>
      </c>
      <c r="AE80" s="40" t="s">
        <v>58</v>
      </c>
      <c r="AF80" s="48" t="s">
        <v>169</v>
      </c>
      <c r="AG80" s="42">
        <f>S80*U80</f>
        <v>26000</v>
      </c>
    </row>
    <row r="81" spans="1:33" ht="71.25" customHeight="1">
      <c r="A81" s="38">
        <v>2022</v>
      </c>
      <c r="B81" s="38">
        <v>584</v>
      </c>
      <c r="C81" s="31" t="s">
        <v>38</v>
      </c>
      <c r="D81" s="31" t="s">
        <v>38</v>
      </c>
      <c r="E81" s="31" t="s">
        <v>39</v>
      </c>
      <c r="F81" s="31" t="s">
        <v>40</v>
      </c>
      <c r="G81" s="31" t="s">
        <v>41</v>
      </c>
      <c r="H81" s="31" t="s">
        <v>42</v>
      </c>
      <c r="I81" s="31" t="s">
        <v>43</v>
      </c>
      <c r="J81" s="31" t="s">
        <v>44</v>
      </c>
      <c r="K81" s="60" t="s">
        <v>100</v>
      </c>
      <c r="L81" s="31" t="s">
        <v>45</v>
      </c>
      <c r="M81" s="31" t="s">
        <v>158</v>
      </c>
      <c r="N81" s="31" t="s">
        <v>159</v>
      </c>
      <c r="O81" s="31" t="s">
        <v>160</v>
      </c>
      <c r="P81" s="44">
        <v>452200016</v>
      </c>
      <c r="Q81" s="40" t="s">
        <v>67</v>
      </c>
      <c r="R81" s="37" t="s">
        <v>167</v>
      </c>
      <c r="S81" s="40">
        <v>1</v>
      </c>
      <c r="T81" s="40" t="s">
        <v>48</v>
      </c>
      <c r="U81" s="45">
        <v>4800</v>
      </c>
      <c r="V81" s="40"/>
      <c r="W81" s="40"/>
      <c r="X81" s="40" t="s">
        <v>49</v>
      </c>
      <c r="Y81" s="40" t="s">
        <v>51</v>
      </c>
      <c r="Z81" s="40" t="s">
        <v>53</v>
      </c>
      <c r="AA81" s="40" t="s">
        <v>64</v>
      </c>
      <c r="AB81" s="40" t="s">
        <v>55</v>
      </c>
      <c r="AC81" s="40" t="s">
        <v>56</v>
      </c>
      <c r="AD81" s="40" t="s">
        <v>56</v>
      </c>
      <c r="AE81" s="40" t="s">
        <v>58</v>
      </c>
      <c r="AF81" s="48" t="s">
        <v>169</v>
      </c>
      <c r="AG81" s="42">
        <f>S81*U81</f>
        <v>4800</v>
      </c>
    </row>
    <row r="82" spans="1:33" ht="71.25" customHeight="1">
      <c r="A82" s="38">
        <v>2022</v>
      </c>
      <c r="B82" s="38">
        <v>584</v>
      </c>
      <c r="C82" s="31" t="s">
        <v>38</v>
      </c>
      <c r="D82" s="31" t="s">
        <v>38</v>
      </c>
      <c r="E82" s="31" t="s">
        <v>39</v>
      </c>
      <c r="F82" s="31" t="s">
        <v>40</v>
      </c>
      <c r="G82" s="31" t="s">
        <v>41</v>
      </c>
      <c r="H82" s="31" t="s">
        <v>42</v>
      </c>
      <c r="I82" s="31" t="s">
        <v>43</v>
      </c>
      <c r="J82" s="31" t="s">
        <v>44</v>
      </c>
      <c r="K82" s="60" t="s">
        <v>100</v>
      </c>
      <c r="L82" s="31" t="s">
        <v>45</v>
      </c>
      <c r="M82" s="31" t="s">
        <v>158</v>
      </c>
      <c r="N82" s="31" t="s">
        <v>159</v>
      </c>
      <c r="O82" s="31" t="s">
        <v>160</v>
      </c>
      <c r="P82" s="40">
        <v>4522000110</v>
      </c>
      <c r="Q82" s="40" t="s">
        <v>67</v>
      </c>
      <c r="R82" s="37" t="s">
        <v>168</v>
      </c>
      <c r="S82" s="40">
        <v>1</v>
      </c>
      <c r="T82" s="40" t="s">
        <v>48</v>
      </c>
      <c r="U82" s="45">
        <v>4200</v>
      </c>
      <c r="V82" s="40"/>
      <c r="W82" s="40"/>
      <c r="X82" s="40" t="s">
        <v>49</v>
      </c>
      <c r="Y82" s="40" t="s">
        <v>51</v>
      </c>
      <c r="Z82" s="40" t="s">
        <v>52</v>
      </c>
      <c r="AA82" s="40" t="s">
        <v>62</v>
      </c>
      <c r="AB82" s="40" t="s">
        <v>55</v>
      </c>
      <c r="AC82" s="40" t="s">
        <v>56</v>
      </c>
      <c r="AD82" s="40" t="s">
        <v>56</v>
      </c>
      <c r="AE82" s="40" t="s">
        <v>58</v>
      </c>
      <c r="AF82" s="48" t="s">
        <v>169</v>
      </c>
      <c r="AG82" s="42">
        <f>S82*U82</f>
        <v>4200</v>
      </c>
    </row>
    <row r="83" spans="21:33" ht="29.25" customHeight="1">
      <c r="U83" s="25"/>
      <c r="AC83" s="64" t="s">
        <v>60</v>
      </c>
      <c r="AD83" s="64"/>
      <c r="AE83" s="64"/>
      <c r="AG83" s="26">
        <f>SUM(AG6:AG82)</f>
        <v>672667.7455999998</v>
      </c>
    </row>
    <row r="84" spans="21:33" ht="15">
      <c r="U84" s="25"/>
      <c r="AC84" s="63" t="s">
        <v>126</v>
      </c>
      <c r="AD84" s="63"/>
      <c r="AE84" s="63"/>
      <c r="AG84" s="21">
        <f>SUM(AG6:AG11)</f>
        <v>44164.835999999996</v>
      </c>
    </row>
    <row r="85" spans="29:33" ht="15">
      <c r="AC85" s="63" t="s">
        <v>127</v>
      </c>
      <c r="AD85" s="63"/>
      <c r="AE85" s="63"/>
      <c r="AG85" s="21">
        <f>SUM(AG12:AG75)</f>
        <v>572163.0595999999</v>
      </c>
    </row>
    <row r="86" spans="29:33" ht="15">
      <c r="AC86" s="63" t="s">
        <v>161</v>
      </c>
      <c r="AD86" s="63"/>
      <c r="AE86" s="63"/>
      <c r="AG86" s="21">
        <f>SUBTOTAL(9,AG76:AG82)</f>
        <v>56339.85</v>
      </c>
    </row>
    <row r="87" ht="15">
      <c r="AG87" s="21">
        <f>SUM(AG84:AG86)</f>
        <v>672667.7455999999</v>
      </c>
    </row>
    <row r="89" spans="29:33" ht="15">
      <c r="AC89" s="63" t="s">
        <v>144</v>
      </c>
      <c r="AD89" s="63"/>
      <c r="AE89" s="63"/>
      <c r="AG89" s="35">
        <v>719361</v>
      </c>
    </row>
    <row r="90" spans="29:33" ht="15">
      <c r="AC90" s="63" t="s">
        <v>146</v>
      </c>
      <c r="AD90" s="63"/>
      <c r="AE90" s="63"/>
      <c r="AG90" s="35">
        <f>AG87-AG89</f>
        <v>-46693.25440000009</v>
      </c>
    </row>
    <row r="91" spans="29:33" ht="15">
      <c r="AC91" s="63" t="s">
        <v>145</v>
      </c>
      <c r="AD91" s="63"/>
      <c r="AE91" s="63"/>
      <c r="AG91" s="21">
        <f>SUM(AG89:AG90)</f>
        <v>672667.7455999999</v>
      </c>
    </row>
  </sheetData>
  <sheetProtection formatCells="0" formatColumns="0" formatRows="0" insertColumns="0" insertRows="0" insertHyperlinks="0" deleteColumns="0" deleteRows="0" sort="0" autoFilter="0" pivotTables="0"/>
  <autoFilter ref="A5:AG84"/>
  <mergeCells count="11">
    <mergeCell ref="A1:AF1"/>
    <mergeCell ref="A2:AF2"/>
    <mergeCell ref="A4:O4"/>
    <mergeCell ref="P4:AG4"/>
    <mergeCell ref="AC84:AE84"/>
    <mergeCell ref="AC85:AE85"/>
    <mergeCell ref="AC86:AE86"/>
    <mergeCell ref="AC83:AE83"/>
    <mergeCell ref="AC89:AE89"/>
    <mergeCell ref="AC91:AE91"/>
    <mergeCell ref="AC90:AE90"/>
  </mergeCells>
  <printOptions/>
  <pageMargins left="0.32" right="0.17" top="0.27" bottom="0.29" header="0.3" footer="0.3"/>
  <pageSetup fitToHeight="0" fitToWidth="1" horizontalDpi="600" verticalDpi="600" orientation="landscape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Lorena Cortez</cp:lastModifiedBy>
  <cp:lastPrinted>2022-01-13T19:56:38Z</cp:lastPrinted>
  <dcterms:created xsi:type="dcterms:W3CDTF">2022-01-11T10:08:54Z</dcterms:created>
  <dcterms:modified xsi:type="dcterms:W3CDTF">2022-12-06T15:14:12Z</dcterms:modified>
  <cp:category/>
  <cp:version/>
  <cp:contentType/>
  <cp:contentStatus/>
</cp:coreProperties>
</file>